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ASK, RPK, PAX - Acumulado" sheetId="29" r:id="rId3"/>
    <sheet name="Carga - Acumulado" sheetId="24" r:id="rId4"/>
    <sheet name="Série PAX - TOTAL" sheetId="30" r:id="rId5"/>
    <sheet name="Série Carga - TOTAL" sheetId="31" r:id="rId6"/>
  </sheets>
  <externalReferences>
    <externalReference r:id="rId7"/>
    <externalReference r:id="rId8"/>
  </externalReferences>
  <definedNames>
    <definedName name="plan_mes" localSheetId="2">#REF!</definedName>
    <definedName name="plan_mes" localSheetId="4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B53" i="31" l="1"/>
  <c r="Z53" i="31"/>
  <c r="X53" i="31"/>
  <c r="V53" i="31"/>
  <c r="T53" i="31"/>
  <c r="R53" i="31"/>
  <c r="M53" i="31"/>
  <c r="L53" i="31"/>
  <c r="AA53" i="31" s="1"/>
  <c r="K53" i="31"/>
  <c r="J53" i="31"/>
  <c r="Y53" i="31" s="1"/>
  <c r="I53" i="31"/>
  <c r="H53" i="31"/>
  <c r="W53" i="31" s="1"/>
  <c r="G53" i="31"/>
  <c r="F53" i="31"/>
  <c r="U53" i="31" s="1"/>
  <c r="E53" i="31"/>
  <c r="D53" i="31"/>
  <c r="S53" i="31" s="1"/>
  <c r="C53" i="31"/>
  <c r="B53" i="31"/>
  <c r="N53" i="31" s="1"/>
  <c r="AB52" i="31"/>
  <c r="Z52" i="31"/>
  <c r="X52" i="31"/>
  <c r="V52" i="31"/>
  <c r="T52" i="31"/>
  <c r="R52" i="31"/>
  <c r="M52" i="31"/>
  <c r="L52" i="31"/>
  <c r="AA52" i="31" s="1"/>
  <c r="K52" i="31"/>
  <c r="J52" i="31"/>
  <c r="Y52" i="31" s="1"/>
  <c r="I52" i="31"/>
  <c r="H52" i="31"/>
  <c r="W52" i="31" s="1"/>
  <c r="G52" i="31"/>
  <c r="F52" i="31"/>
  <c r="U52" i="31" s="1"/>
  <c r="E52" i="31"/>
  <c r="D52" i="31"/>
  <c r="S52" i="31" s="1"/>
  <c r="C52" i="31"/>
  <c r="B52" i="31"/>
  <c r="Q52" i="31" s="1"/>
  <c r="AB51" i="31"/>
  <c r="Z51" i="31"/>
  <c r="X51" i="31"/>
  <c r="V51" i="31"/>
  <c r="T51" i="31"/>
  <c r="R51" i="31"/>
  <c r="M51" i="31"/>
  <c r="L51" i="31"/>
  <c r="AA51" i="31" s="1"/>
  <c r="K51" i="31"/>
  <c r="J51" i="31"/>
  <c r="Y51" i="31" s="1"/>
  <c r="I51" i="31"/>
  <c r="H51" i="31"/>
  <c r="W51" i="31" s="1"/>
  <c r="G51" i="31"/>
  <c r="F51" i="31"/>
  <c r="U51" i="31" s="1"/>
  <c r="E51" i="31"/>
  <c r="D51" i="31"/>
  <c r="S51" i="31" s="1"/>
  <c r="C51" i="31"/>
  <c r="B51" i="31"/>
  <c r="N51" i="31" s="1"/>
  <c r="AB50" i="31"/>
  <c r="Z50" i="31"/>
  <c r="X50" i="31"/>
  <c r="V50" i="31"/>
  <c r="T50" i="31"/>
  <c r="R50" i="31"/>
  <c r="M50" i="31"/>
  <c r="L50" i="31"/>
  <c r="AA50" i="31" s="1"/>
  <c r="K50" i="31"/>
  <c r="J50" i="31"/>
  <c r="Y50" i="31" s="1"/>
  <c r="I50" i="31"/>
  <c r="H50" i="31"/>
  <c r="W50" i="31" s="1"/>
  <c r="G50" i="31"/>
  <c r="F50" i="31"/>
  <c r="U50" i="31" s="1"/>
  <c r="E50" i="31"/>
  <c r="D50" i="31"/>
  <c r="S50" i="31" s="1"/>
  <c r="C50" i="31"/>
  <c r="B50" i="31"/>
  <c r="Q50" i="31" s="1"/>
  <c r="AB49" i="31"/>
  <c r="Z49" i="31"/>
  <c r="X49" i="31"/>
  <c r="V49" i="31"/>
  <c r="T49" i="31"/>
  <c r="R49" i="31"/>
  <c r="M49" i="31"/>
  <c r="L49" i="31"/>
  <c r="AA49" i="31" s="1"/>
  <c r="K49" i="31"/>
  <c r="J49" i="31"/>
  <c r="Y49" i="31" s="1"/>
  <c r="I49" i="31"/>
  <c r="H49" i="31"/>
  <c r="W49" i="31" s="1"/>
  <c r="G49" i="31"/>
  <c r="F49" i="31"/>
  <c r="U49" i="31" s="1"/>
  <c r="E49" i="31"/>
  <c r="D49" i="31"/>
  <c r="S49" i="31" s="1"/>
  <c r="C49" i="31"/>
  <c r="B49" i="31"/>
  <c r="N49" i="31" s="1"/>
  <c r="AB48" i="31"/>
  <c r="Z48" i="31"/>
  <c r="X48" i="31"/>
  <c r="V48" i="31"/>
  <c r="T48" i="31"/>
  <c r="R48" i="31"/>
  <c r="M48" i="31"/>
  <c r="L48" i="31"/>
  <c r="AA48" i="31" s="1"/>
  <c r="K48" i="31"/>
  <c r="J48" i="31"/>
  <c r="Y48" i="31" s="1"/>
  <c r="I48" i="31"/>
  <c r="H48" i="31"/>
  <c r="W48" i="31" s="1"/>
  <c r="G48" i="31"/>
  <c r="F48" i="31"/>
  <c r="U48" i="31" s="1"/>
  <c r="E48" i="31"/>
  <c r="D48" i="31"/>
  <c r="S48" i="31" s="1"/>
  <c r="C48" i="31"/>
  <c r="B48" i="31"/>
  <c r="Q48" i="31" s="1"/>
  <c r="M47" i="31"/>
  <c r="L47" i="31"/>
  <c r="AA47" i="31" s="1"/>
  <c r="K47" i="31"/>
  <c r="J47" i="31"/>
  <c r="Y47" i="31" s="1"/>
  <c r="I47" i="31"/>
  <c r="H47" i="31"/>
  <c r="W47" i="31" s="1"/>
  <c r="G47" i="31"/>
  <c r="F47" i="31"/>
  <c r="U47" i="31" s="1"/>
  <c r="E47" i="31"/>
  <c r="D47" i="31"/>
  <c r="S47" i="31" s="1"/>
  <c r="C47" i="31"/>
  <c r="B47" i="31"/>
  <c r="N47" i="31" s="1"/>
  <c r="AA46" i="31"/>
  <c r="Y46" i="31"/>
  <c r="W46" i="31"/>
  <c r="U46" i="31"/>
  <c r="S46" i="31"/>
  <c r="Q46" i="31"/>
  <c r="M46" i="31"/>
  <c r="AB47" i="31" s="1"/>
  <c r="L46" i="31"/>
  <c r="K46" i="31"/>
  <c r="Z47" i="31" s="1"/>
  <c r="J46" i="31"/>
  <c r="I46" i="31"/>
  <c r="X47" i="31" s="1"/>
  <c r="H46" i="31"/>
  <c r="G46" i="31"/>
  <c r="V47" i="31" s="1"/>
  <c r="F46" i="31"/>
  <c r="E46" i="31"/>
  <c r="T47" i="31" s="1"/>
  <c r="D46" i="31"/>
  <c r="C46" i="31"/>
  <c r="R47" i="31" s="1"/>
  <c r="B46" i="31"/>
  <c r="N46" i="31" s="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N45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N44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N42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N41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N40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N39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N38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N37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N36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N35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N34" i="31"/>
  <c r="N33" i="31"/>
  <c r="AA26" i="31"/>
  <c r="Y26" i="31"/>
  <c r="W26" i="31"/>
  <c r="U26" i="31"/>
  <c r="S26" i="31"/>
  <c r="Q26" i="31"/>
  <c r="M26" i="31"/>
  <c r="AB26" i="31" s="1"/>
  <c r="L26" i="31"/>
  <c r="K26" i="31"/>
  <c r="Z26" i="31" s="1"/>
  <c r="J26" i="31"/>
  <c r="I26" i="31"/>
  <c r="X26" i="31" s="1"/>
  <c r="H26" i="31"/>
  <c r="G26" i="31"/>
  <c r="V26" i="31" s="1"/>
  <c r="F26" i="31"/>
  <c r="E26" i="31"/>
  <c r="T26" i="31" s="1"/>
  <c r="D26" i="31"/>
  <c r="C26" i="31"/>
  <c r="R26" i="31" s="1"/>
  <c r="B26" i="31"/>
  <c r="N26" i="31" s="1"/>
  <c r="AA25" i="31"/>
  <c r="Y25" i="31"/>
  <c r="W25" i="31"/>
  <c r="U25" i="31"/>
  <c r="S25" i="31"/>
  <c r="Q25" i="31"/>
  <c r="M25" i="31"/>
  <c r="AB25" i="31" s="1"/>
  <c r="L25" i="31"/>
  <c r="K25" i="31"/>
  <c r="Z25" i="31" s="1"/>
  <c r="J25" i="31"/>
  <c r="I25" i="31"/>
  <c r="X25" i="31" s="1"/>
  <c r="H25" i="31"/>
  <c r="G25" i="31"/>
  <c r="V25" i="31" s="1"/>
  <c r="F25" i="31"/>
  <c r="E25" i="31"/>
  <c r="T25" i="31" s="1"/>
  <c r="D25" i="31"/>
  <c r="C25" i="31"/>
  <c r="R25" i="31" s="1"/>
  <c r="B25" i="31"/>
  <c r="N25" i="31" s="1"/>
  <c r="AA24" i="31"/>
  <c r="Y24" i="31"/>
  <c r="W24" i="31"/>
  <c r="U24" i="31"/>
  <c r="S24" i="31"/>
  <c r="Q24" i="31"/>
  <c r="M24" i="31"/>
  <c r="AB24" i="31" s="1"/>
  <c r="L24" i="31"/>
  <c r="K24" i="31"/>
  <c r="Z24" i="31" s="1"/>
  <c r="J24" i="31"/>
  <c r="I24" i="31"/>
  <c r="X24" i="31" s="1"/>
  <c r="H24" i="31"/>
  <c r="G24" i="31"/>
  <c r="V24" i="31" s="1"/>
  <c r="F24" i="31"/>
  <c r="E24" i="31"/>
  <c r="T24" i="31" s="1"/>
  <c r="D24" i="31"/>
  <c r="C24" i="31"/>
  <c r="R24" i="31" s="1"/>
  <c r="B24" i="31"/>
  <c r="N24" i="31" s="1"/>
  <c r="AA23" i="31"/>
  <c r="Y23" i="31"/>
  <c r="W23" i="31"/>
  <c r="U23" i="31"/>
  <c r="S23" i="31"/>
  <c r="Q23" i="31"/>
  <c r="M23" i="31"/>
  <c r="AB23" i="31" s="1"/>
  <c r="L23" i="31"/>
  <c r="K23" i="31"/>
  <c r="Z23" i="31" s="1"/>
  <c r="J23" i="31"/>
  <c r="I23" i="31"/>
  <c r="X23" i="31" s="1"/>
  <c r="H23" i="31"/>
  <c r="G23" i="31"/>
  <c r="V23" i="31" s="1"/>
  <c r="F23" i="31"/>
  <c r="E23" i="31"/>
  <c r="T23" i="31" s="1"/>
  <c r="D23" i="31"/>
  <c r="C23" i="31"/>
  <c r="R23" i="31" s="1"/>
  <c r="B23" i="31"/>
  <c r="N23" i="31" s="1"/>
  <c r="AA22" i="31"/>
  <c r="Y22" i="31"/>
  <c r="W22" i="31"/>
  <c r="U22" i="31"/>
  <c r="S22" i="31"/>
  <c r="Q22" i="31"/>
  <c r="M22" i="31"/>
  <c r="AB22" i="31" s="1"/>
  <c r="L22" i="31"/>
  <c r="K22" i="31"/>
  <c r="Z22" i="31" s="1"/>
  <c r="J22" i="31"/>
  <c r="I22" i="31"/>
  <c r="X22" i="31" s="1"/>
  <c r="H22" i="31"/>
  <c r="G22" i="31"/>
  <c r="V22" i="31" s="1"/>
  <c r="F22" i="31"/>
  <c r="E22" i="31"/>
  <c r="T22" i="31" s="1"/>
  <c r="D22" i="31"/>
  <c r="C22" i="31"/>
  <c r="R22" i="31" s="1"/>
  <c r="B22" i="31"/>
  <c r="N22" i="31" s="1"/>
  <c r="AA21" i="31"/>
  <c r="Y21" i="31"/>
  <c r="W21" i="31"/>
  <c r="U21" i="31"/>
  <c r="S21" i="31"/>
  <c r="Q21" i="31"/>
  <c r="M21" i="31"/>
  <c r="AB21" i="31" s="1"/>
  <c r="L21" i="31"/>
  <c r="K21" i="31"/>
  <c r="Z21" i="31" s="1"/>
  <c r="J21" i="31"/>
  <c r="I21" i="31"/>
  <c r="X21" i="31" s="1"/>
  <c r="H21" i="31"/>
  <c r="G21" i="31"/>
  <c r="V21" i="31" s="1"/>
  <c r="F21" i="31"/>
  <c r="E21" i="31"/>
  <c r="T21" i="31" s="1"/>
  <c r="D21" i="31"/>
  <c r="C21" i="31"/>
  <c r="R21" i="31" s="1"/>
  <c r="B21" i="31"/>
  <c r="N21" i="31" s="1"/>
  <c r="AC21" i="31" s="1"/>
  <c r="AA20" i="31"/>
  <c r="Y20" i="31"/>
  <c r="W20" i="31"/>
  <c r="U20" i="31"/>
  <c r="S20" i="31"/>
  <c r="Q20" i="31"/>
  <c r="M20" i="31"/>
  <c r="AB20" i="31" s="1"/>
  <c r="L20" i="31"/>
  <c r="K20" i="31"/>
  <c r="Z20" i="31" s="1"/>
  <c r="J20" i="31"/>
  <c r="I20" i="31"/>
  <c r="X20" i="31" s="1"/>
  <c r="H20" i="31"/>
  <c r="G20" i="31"/>
  <c r="V20" i="31" s="1"/>
  <c r="F20" i="31"/>
  <c r="E20" i="31"/>
  <c r="T20" i="31" s="1"/>
  <c r="D20" i="31"/>
  <c r="C20" i="31"/>
  <c r="R20" i="31" s="1"/>
  <c r="B20" i="31"/>
  <c r="N20" i="31" s="1"/>
  <c r="AA19" i="31"/>
  <c r="Y19" i="31"/>
  <c r="W19" i="31"/>
  <c r="U19" i="31"/>
  <c r="S19" i="31"/>
  <c r="Q19" i="31"/>
  <c r="M19" i="31"/>
  <c r="AB19" i="31" s="1"/>
  <c r="L19" i="31"/>
  <c r="K19" i="31"/>
  <c r="Z19" i="31" s="1"/>
  <c r="J19" i="31"/>
  <c r="I19" i="31"/>
  <c r="X19" i="31" s="1"/>
  <c r="H19" i="31"/>
  <c r="G19" i="31"/>
  <c r="V19" i="31" s="1"/>
  <c r="F19" i="31"/>
  <c r="E19" i="31"/>
  <c r="T19" i="31" s="1"/>
  <c r="D19" i="31"/>
  <c r="C19" i="31"/>
  <c r="R19" i="31" s="1"/>
  <c r="B19" i="31"/>
  <c r="N19" i="31" s="1"/>
  <c r="AC19" i="31" s="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H1" i="31"/>
  <c r="A1" i="31" s="1"/>
  <c r="M265" i="30"/>
  <c r="AB265" i="30" s="1"/>
  <c r="L265" i="30"/>
  <c r="K265" i="30"/>
  <c r="Z265" i="30" s="1"/>
  <c r="J265" i="30"/>
  <c r="Y265" i="30" s="1"/>
  <c r="I265" i="30"/>
  <c r="X265" i="30" s="1"/>
  <c r="H265" i="30"/>
  <c r="G265" i="30"/>
  <c r="V265" i="30" s="1"/>
  <c r="F265" i="30"/>
  <c r="U265" i="30" s="1"/>
  <c r="E265" i="30"/>
  <c r="T265" i="30" s="1"/>
  <c r="D265" i="30"/>
  <c r="C265" i="30"/>
  <c r="R265" i="30" s="1"/>
  <c r="B265" i="30"/>
  <c r="Q265" i="30" s="1"/>
  <c r="Z264" i="30"/>
  <c r="V264" i="30"/>
  <c r="R264" i="30"/>
  <c r="M264" i="30"/>
  <c r="AB264" i="30" s="1"/>
  <c r="L264" i="30"/>
  <c r="AA264" i="30" s="1"/>
  <c r="K264" i="30"/>
  <c r="J264" i="30"/>
  <c r="I264" i="30"/>
  <c r="X264" i="30" s="1"/>
  <c r="H264" i="30"/>
  <c r="W264" i="30" s="1"/>
  <c r="G264" i="30"/>
  <c r="F264" i="30"/>
  <c r="E264" i="30"/>
  <c r="T264" i="30" s="1"/>
  <c r="D264" i="30"/>
  <c r="S264" i="30" s="1"/>
  <c r="C264" i="30"/>
  <c r="B264" i="30"/>
  <c r="AB263" i="30"/>
  <c r="X263" i="30"/>
  <c r="T263" i="30"/>
  <c r="M263" i="30"/>
  <c r="L263" i="30"/>
  <c r="AA263" i="30" s="1"/>
  <c r="K263" i="30"/>
  <c r="J263" i="30"/>
  <c r="Y263" i="30" s="1"/>
  <c r="I263" i="30"/>
  <c r="H263" i="30"/>
  <c r="W263" i="30" s="1"/>
  <c r="G263" i="30"/>
  <c r="F263" i="30"/>
  <c r="U263" i="30" s="1"/>
  <c r="E263" i="30"/>
  <c r="D263" i="30"/>
  <c r="S263" i="30" s="1"/>
  <c r="C263" i="30"/>
  <c r="B263" i="30"/>
  <c r="Q263" i="30" s="1"/>
  <c r="AB262" i="30"/>
  <c r="Z262" i="30"/>
  <c r="X262" i="30"/>
  <c r="V262" i="30"/>
  <c r="T262" i="30"/>
  <c r="R262" i="30"/>
  <c r="M262" i="30"/>
  <c r="L262" i="30"/>
  <c r="AA262" i="30" s="1"/>
  <c r="K262" i="30"/>
  <c r="Z263" i="30" s="1"/>
  <c r="J262" i="30"/>
  <c r="I262" i="30"/>
  <c r="H262" i="30"/>
  <c r="W262" i="30" s="1"/>
  <c r="G262" i="30"/>
  <c r="V263" i="30" s="1"/>
  <c r="F262" i="30"/>
  <c r="E262" i="30"/>
  <c r="D262" i="30"/>
  <c r="S262" i="30" s="1"/>
  <c r="C262" i="30"/>
  <c r="R263" i="30" s="1"/>
  <c r="B262" i="30"/>
  <c r="AB261" i="30"/>
  <c r="Z261" i="30"/>
  <c r="X261" i="30"/>
  <c r="V261" i="30"/>
  <c r="T261" i="30"/>
  <c r="R261" i="30"/>
  <c r="M261" i="30"/>
  <c r="L261" i="30"/>
  <c r="K261" i="30"/>
  <c r="J261" i="30"/>
  <c r="Y261" i="30" s="1"/>
  <c r="I261" i="30"/>
  <c r="H261" i="30"/>
  <c r="G261" i="30"/>
  <c r="F261" i="30"/>
  <c r="U261" i="30" s="1"/>
  <c r="E261" i="30"/>
  <c r="D261" i="30"/>
  <c r="C261" i="30"/>
  <c r="B261" i="30"/>
  <c r="Q261" i="30" s="1"/>
  <c r="AB260" i="30"/>
  <c r="Z260" i="30"/>
  <c r="X260" i="30"/>
  <c r="V260" i="30"/>
  <c r="T260" i="30"/>
  <c r="R260" i="30"/>
  <c r="M260" i="30"/>
  <c r="L260" i="30"/>
  <c r="AA260" i="30" s="1"/>
  <c r="K260" i="30"/>
  <c r="J260" i="30"/>
  <c r="I260" i="30"/>
  <c r="H260" i="30"/>
  <c r="W260" i="30" s="1"/>
  <c r="G260" i="30"/>
  <c r="F260" i="30"/>
  <c r="E260" i="30"/>
  <c r="D260" i="30"/>
  <c r="S260" i="30" s="1"/>
  <c r="C260" i="30"/>
  <c r="B260" i="30"/>
  <c r="AB259" i="30"/>
  <c r="X259" i="30"/>
  <c r="T259" i="30"/>
  <c r="M259" i="30"/>
  <c r="L259" i="30"/>
  <c r="AA259" i="30" s="1"/>
  <c r="K259" i="30"/>
  <c r="J259" i="30"/>
  <c r="Y259" i="30" s="1"/>
  <c r="I259" i="30"/>
  <c r="H259" i="30"/>
  <c r="W259" i="30" s="1"/>
  <c r="G259" i="30"/>
  <c r="F259" i="30"/>
  <c r="U259" i="30" s="1"/>
  <c r="E259" i="30"/>
  <c r="D259" i="30"/>
  <c r="S259" i="30" s="1"/>
  <c r="C259" i="30"/>
  <c r="B259" i="30"/>
  <c r="Q259" i="30" s="1"/>
  <c r="AA258" i="30"/>
  <c r="Y258" i="30"/>
  <c r="W258" i="30"/>
  <c r="U258" i="30"/>
  <c r="S258" i="30"/>
  <c r="Q258" i="30"/>
  <c r="M258" i="30"/>
  <c r="AB258" i="30" s="1"/>
  <c r="L258" i="30"/>
  <c r="K258" i="30"/>
  <c r="J258" i="30"/>
  <c r="I258" i="30"/>
  <c r="X258" i="30" s="1"/>
  <c r="H258" i="30"/>
  <c r="G258" i="30"/>
  <c r="F258" i="30"/>
  <c r="E258" i="30"/>
  <c r="T258" i="30" s="1"/>
  <c r="D258" i="30"/>
  <c r="C258" i="30"/>
  <c r="B258" i="30"/>
  <c r="N258" i="30" s="1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N257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N256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N255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N254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N253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N252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N251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N250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N249" i="30"/>
  <c r="AC248" i="30"/>
  <c r="AB248" i="30"/>
  <c r="AA248" i="30"/>
  <c r="Z248" i="30"/>
  <c r="Y248" i="30"/>
  <c r="X248" i="30"/>
  <c r="W248" i="30"/>
  <c r="V248" i="30"/>
  <c r="U248" i="30"/>
  <c r="T248" i="30"/>
  <c r="S248" i="30"/>
  <c r="R248" i="30"/>
  <c r="Q248" i="30"/>
  <c r="N248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N247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N246" i="30"/>
  <c r="N245" i="30"/>
  <c r="M239" i="30"/>
  <c r="AB239" i="30" s="1"/>
  <c r="L239" i="30"/>
  <c r="AA239" i="30" s="1"/>
  <c r="K239" i="30"/>
  <c r="Z239" i="30" s="1"/>
  <c r="J239" i="30"/>
  <c r="Y239" i="30" s="1"/>
  <c r="I239" i="30"/>
  <c r="X239" i="30" s="1"/>
  <c r="H239" i="30"/>
  <c r="G239" i="30"/>
  <c r="V239" i="30" s="1"/>
  <c r="F239" i="30"/>
  <c r="U239" i="30" s="1"/>
  <c r="E239" i="30"/>
  <c r="T239" i="30" s="1"/>
  <c r="D239" i="30"/>
  <c r="C239" i="30"/>
  <c r="R239" i="30" s="1"/>
  <c r="B239" i="30"/>
  <c r="Q239" i="30" s="1"/>
  <c r="AB238" i="30"/>
  <c r="Z238" i="30"/>
  <c r="X238" i="30"/>
  <c r="V238" i="30"/>
  <c r="T238" i="30"/>
  <c r="R238" i="30"/>
  <c r="M238" i="30"/>
  <c r="L238" i="30"/>
  <c r="K238" i="30"/>
  <c r="J238" i="30"/>
  <c r="Y238" i="30" s="1"/>
  <c r="I238" i="30"/>
  <c r="H238" i="30"/>
  <c r="G238" i="30"/>
  <c r="F238" i="30"/>
  <c r="U238" i="30" s="1"/>
  <c r="E238" i="30"/>
  <c r="D238" i="30"/>
  <c r="C238" i="30"/>
  <c r="B238" i="30"/>
  <c r="Q238" i="30" s="1"/>
  <c r="AB237" i="30"/>
  <c r="Z237" i="30"/>
  <c r="X237" i="30"/>
  <c r="V237" i="30"/>
  <c r="T237" i="30"/>
  <c r="R237" i="30"/>
  <c r="M237" i="30"/>
  <c r="L237" i="30"/>
  <c r="AA237" i="30" s="1"/>
  <c r="K237" i="30"/>
  <c r="J237" i="30"/>
  <c r="I237" i="30"/>
  <c r="H237" i="30"/>
  <c r="W237" i="30" s="1"/>
  <c r="G237" i="30"/>
  <c r="F237" i="30"/>
  <c r="E237" i="30"/>
  <c r="D237" i="30"/>
  <c r="S237" i="30" s="1"/>
  <c r="C237" i="30"/>
  <c r="B237" i="30"/>
  <c r="AB236" i="30"/>
  <c r="Z236" i="30"/>
  <c r="X236" i="30"/>
  <c r="V236" i="30"/>
  <c r="T236" i="30"/>
  <c r="R236" i="30"/>
  <c r="M236" i="30"/>
  <c r="L236" i="30"/>
  <c r="AA236" i="30" s="1"/>
  <c r="K236" i="30"/>
  <c r="J236" i="30"/>
  <c r="I236" i="30"/>
  <c r="H236" i="30"/>
  <c r="W236" i="30" s="1"/>
  <c r="G236" i="30"/>
  <c r="F236" i="30"/>
  <c r="E236" i="30"/>
  <c r="D236" i="30"/>
  <c r="S236" i="30" s="1"/>
  <c r="C236" i="30"/>
  <c r="B236" i="30"/>
  <c r="AB235" i="30"/>
  <c r="Z235" i="30"/>
  <c r="X235" i="30"/>
  <c r="V235" i="30"/>
  <c r="T235" i="30"/>
  <c r="R235" i="30"/>
  <c r="M235" i="30"/>
  <c r="L235" i="30"/>
  <c r="K235" i="30"/>
  <c r="J235" i="30"/>
  <c r="Y235" i="30" s="1"/>
  <c r="I235" i="30"/>
  <c r="H235" i="30"/>
  <c r="G235" i="30"/>
  <c r="F235" i="30"/>
  <c r="U235" i="30" s="1"/>
  <c r="E235" i="30"/>
  <c r="D235" i="30"/>
  <c r="C235" i="30"/>
  <c r="B235" i="30"/>
  <c r="Q235" i="30" s="1"/>
  <c r="AB234" i="30"/>
  <c r="Z234" i="30"/>
  <c r="X234" i="30"/>
  <c r="V234" i="30"/>
  <c r="T234" i="30"/>
  <c r="R234" i="30"/>
  <c r="M234" i="30"/>
  <c r="L234" i="30"/>
  <c r="K234" i="30"/>
  <c r="J234" i="30"/>
  <c r="Y234" i="30" s="1"/>
  <c r="I234" i="30"/>
  <c r="H234" i="30"/>
  <c r="G234" i="30"/>
  <c r="F234" i="30"/>
  <c r="U234" i="30" s="1"/>
  <c r="E234" i="30"/>
  <c r="D234" i="30"/>
  <c r="C234" i="30"/>
  <c r="B234" i="30"/>
  <c r="Q234" i="30" s="1"/>
  <c r="Z233" i="30"/>
  <c r="R233" i="30"/>
  <c r="M233" i="30"/>
  <c r="L233" i="30"/>
  <c r="AA233" i="30" s="1"/>
  <c r="K233" i="30"/>
  <c r="J233" i="30"/>
  <c r="Y233" i="30" s="1"/>
  <c r="I233" i="30"/>
  <c r="H233" i="30"/>
  <c r="W233" i="30" s="1"/>
  <c r="G233" i="30"/>
  <c r="F233" i="30"/>
  <c r="U233" i="30" s="1"/>
  <c r="E233" i="30"/>
  <c r="D233" i="30"/>
  <c r="S233" i="30" s="1"/>
  <c r="C233" i="30"/>
  <c r="B233" i="30"/>
  <c r="Q233" i="30" s="1"/>
  <c r="AA232" i="30"/>
  <c r="Y232" i="30"/>
  <c r="W232" i="30"/>
  <c r="U232" i="30"/>
  <c r="S232" i="30"/>
  <c r="Q232" i="30"/>
  <c r="M232" i="30"/>
  <c r="L232" i="30"/>
  <c r="K232" i="30"/>
  <c r="Z232" i="30" s="1"/>
  <c r="J232" i="30"/>
  <c r="I232" i="30"/>
  <c r="H232" i="30"/>
  <c r="G232" i="30"/>
  <c r="V232" i="30" s="1"/>
  <c r="F232" i="30"/>
  <c r="E232" i="30"/>
  <c r="T232" i="30" s="1"/>
  <c r="D232" i="30"/>
  <c r="C232" i="30"/>
  <c r="R232" i="30" s="1"/>
  <c r="B232" i="30"/>
  <c r="N232" i="30" s="1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N231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N230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N229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N228" i="30"/>
  <c r="AC227" i="30"/>
  <c r="AB227" i="30"/>
  <c r="AA227" i="30"/>
  <c r="Z227" i="30"/>
  <c r="Y227" i="30"/>
  <c r="X227" i="30"/>
  <c r="W227" i="30"/>
  <c r="V227" i="30"/>
  <c r="U227" i="30"/>
  <c r="T227" i="30"/>
  <c r="S227" i="30"/>
  <c r="R227" i="30"/>
  <c r="Q227" i="30"/>
  <c r="N227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N226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N225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N224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N223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N222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N221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N220" i="30"/>
  <c r="N219" i="30"/>
  <c r="J213" i="30"/>
  <c r="Y213" i="30" s="1"/>
  <c r="F212" i="30"/>
  <c r="D212" i="30"/>
  <c r="S212" i="30" s="1"/>
  <c r="J210" i="30"/>
  <c r="G209" i="30"/>
  <c r="K207" i="30"/>
  <c r="J207" i="30"/>
  <c r="B207" i="30"/>
  <c r="E206" i="30"/>
  <c r="T206" i="30" s="1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AC204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M187" i="30"/>
  <c r="L187" i="30"/>
  <c r="AA187" i="30" s="1"/>
  <c r="K187" i="30"/>
  <c r="J187" i="30"/>
  <c r="I187" i="30"/>
  <c r="H187" i="30"/>
  <c r="H213" i="30" s="1"/>
  <c r="G187" i="30"/>
  <c r="F187" i="30"/>
  <c r="E187" i="30"/>
  <c r="D187" i="30"/>
  <c r="C187" i="30"/>
  <c r="B187" i="30"/>
  <c r="AB186" i="30"/>
  <c r="U186" i="30"/>
  <c r="T186" i="30"/>
  <c r="M186" i="30"/>
  <c r="L186" i="30"/>
  <c r="AA186" i="30" s="1"/>
  <c r="K186" i="30"/>
  <c r="J186" i="30"/>
  <c r="J212" i="30" s="1"/>
  <c r="I186" i="30"/>
  <c r="H186" i="30"/>
  <c r="W186" i="30" s="1"/>
  <c r="G186" i="30"/>
  <c r="F186" i="30"/>
  <c r="E186" i="30"/>
  <c r="D186" i="30"/>
  <c r="S186" i="30" s="1"/>
  <c r="C186" i="30"/>
  <c r="B186" i="30"/>
  <c r="B212" i="30" s="1"/>
  <c r="AA185" i="30"/>
  <c r="Z185" i="30"/>
  <c r="S185" i="30"/>
  <c r="R185" i="30"/>
  <c r="M185" i="30"/>
  <c r="L185" i="30"/>
  <c r="L211" i="30" s="1"/>
  <c r="K185" i="30"/>
  <c r="J185" i="30"/>
  <c r="I185" i="30"/>
  <c r="X186" i="30" s="1"/>
  <c r="H185" i="30"/>
  <c r="H211" i="30" s="1"/>
  <c r="G185" i="30"/>
  <c r="F185" i="30"/>
  <c r="E185" i="30"/>
  <c r="D185" i="30"/>
  <c r="D211" i="30" s="1"/>
  <c r="C185" i="30"/>
  <c r="B185" i="30"/>
  <c r="Y184" i="30"/>
  <c r="M184" i="30"/>
  <c r="L184" i="30"/>
  <c r="K184" i="30"/>
  <c r="J184" i="30"/>
  <c r="I184" i="30"/>
  <c r="H184" i="30"/>
  <c r="G184" i="30"/>
  <c r="F184" i="30"/>
  <c r="E184" i="30"/>
  <c r="D184" i="30"/>
  <c r="C184" i="30"/>
  <c r="B184" i="30"/>
  <c r="B210" i="30" s="1"/>
  <c r="Z183" i="30"/>
  <c r="V183" i="30"/>
  <c r="R183" i="30"/>
  <c r="M183" i="30"/>
  <c r="L183" i="30"/>
  <c r="K183" i="30"/>
  <c r="J183" i="30"/>
  <c r="I183" i="30"/>
  <c r="H183" i="30"/>
  <c r="H209" i="30" s="1"/>
  <c r="G183" i="30"/>
  <c r="F183" i="30"/>
  <c r="E183" i="30"/>
  <c r="D183" i="30"/>
  <c r="C183" i="30"/>
  <c r="B183" i="30"/>
  <c r="AB182" i="30"/>
  <c r="X182" i="30"/>
  <c r="U182" i="30"/>
  <c r="T182" i="30"/>
  <c r="M182" i="30"/>
  <c r="L182" i="30"/>
  <c r="AA182" i="30" s="1"/>
  <c r="K182" i="30"/>
  <c r="J182" i="30"/>
  <c r="I182" i="30"/>
  <c r="H182" i="30"/>
  <c r="W182" i="30" s="1"/>
  <c r="G182" i="30"/>
  <c r="F182" i="30"/>
  <c r="E182" i="30"/>
  <c r="D182" i="30"/>
  <c r="S182" i="30" s="1"/>
  <c r="C182" i="30"/>
  <c r="B182" i="30"/>
  <c r="AA181" i="30"/>
  <c r="Z181" i="30"/>
  <c r="V181" i="30"/>
  <c r="S181" i="30"/>
  <c r="R181" i="30"/>
  <c r="M181" i="30"/>
  <c r="L181" i="30"/>
  <c r="K181" i="30"/>
  <c r="J181" i="30"/>
  <c r="Y181" i="30" s="1"/>
  <c r="I181" i="30"/>
  <c r="H181" i="30"/>
  <c r="G181" i="30"/>
  <c r="F181" i="30"/>
  <c r="U181" i="30" s="1"/>
  <c r="E181" i="30"/>
  <c r="D181" i="30"/>
  <c r="C181" i="30"/>
  <c r="B181" i="30"/>
  <c r="Q181" i="30" s="1"/>
  <c r="AA180" i="30"/>
  <c r="W180" i="30"/>
  <c r="S180" i="30"/>
  <c r="M180" i="30"/>
  <c r="AB180" i="30" s="1"/>
  <c r="L180" i="30"/>
  <c r="K180" i="30"/>
  <c r="J180" i="30"/>
  <c r="I180" i="30"/>
  <c r="H180" i="30"/>
  <c r="G180" i="30"/>
  <c r="F180" i="30"/>
  <c r="E180" i="30"/>
  <c r="T180" i="30" s="1"/>
  <c r="D180" i="30"/>
  <c r="C180" i="30"/>
  <c r="B180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N179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N178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N177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N176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N175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N174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N173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N172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N171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N170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N169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N168" i="30"/>
  <c r="N167" i="30"/>
  <c r="V161" i="30"/>
  <c r="U161" i="30"/>
  <c r="M161" i="30"/>
  <c r="AB161" i="30" s="1"/>
  <c r="L161" i="30"/>
  <c r="AA161" i="30" s="1"/>
  <c r="K161" i="30"/>
  <c r="Z161" i="30" s="1"/>
  <c r="J161" i="30"/>
  <c r="Y161" i="30" s="1"/>
  <c r="I161" i="30"/>
  <c r="X161" i="30" s="1"/>
  <c r="H161" i="30"/>
  <c r="W161" i="30" s="1"/>
  <c r="G161" i="30"/>
  <c r="F161" i="30"/>
  <c r="E161" i="30"/>
  <c r="T161" i="30" s="1"/>
  <c r="D161" i="30"/>
  <c r="S161" i="30" s="1"/>
  <c r="C161" i="30"/>
  <c r="R161" i="30" s="1"/>
  <c r="B161" i="30"/>
  <c r="B213" i="30" s="1"/>
  <c r="Q213" i="30" s="1"/>
  <c r="AA160" i="30"/>
  <c r="S160" i="30"/>
  <c r="M160" i="30"/>
  <c r="AB160" i="30" s="1"/>
  <c r="L160" i="30"/>
  <c r="L212" i="30" s="1"/>
  <c r="AA212" i="30" s="1"/>
  <c r="K160" i="30"/>
  <c r="J160" i="30"/>
  <c r="I160" i="30"/>
  <c r="X160" i="30" s="1"/>
  <c r="H160" i="30"/>
  <c r="W160" i="30" s="1"/>
  <c r="G160" i="30"/>
  <c r="F160" i="30"/>
  <c r="E160" i="30"/>
  <c r="T160" i="30" s="1"/>
  <c r="D160" i="30"/>
  <c r="C160" i="30"/>
  <c r="B160" i="30"/>
  <c r="X159" i="30"/>
  <c r="Q159" i="30"/>
  <c r="M159" i="30"/>
  <c r="L159" i="30"/>
  <c r="K159" i="30"/>
  <c r="J159" i="30"/>
  <c r="Y159" i="30" s="1"/>
  <c r="I159" i="30"/>
  <c r="H159" i="30"/>
  <c r="G159" i="30"/>
  <c r="F159" i="30"/>
  <c r="E159" i="30"/>
  <c r="D159" i="30"/>
  <c r="C159" i="30"/>
  <c r="B159" i="30"/>
  <c r="N159" i="30" s="1"/>
  <c r="X158" i="30"/>
  <c r="S158" i="30"/>
  <c r="R158" i="30"/>
  <c r="M158" i="30"/>
  <c r="AB158" i="30" s="1"/>
  <c r="L158" i="30"/>
  <c r="AA158" i="30" s="1"/>
  <c r="K158" i="30"/>
  <c r="J158" i="30"/>
  <c r="I158" i="30"/>
  <c r="H158" i="30"/>
  <c r="H210" i="30" s="1"/>
  <c r="W210" i="30" s="1"/>
  <c r="G158" i="30"/>
  <c r="F158" i="30"/>
  <c r="E158" i="30"/>
  <c r="T159" i="30" s="1"/>
  <c r="D158" i="30"/>
  <c r="C158" i="30"/>
  <c r="B158" i="30"/>
  <c r="Z157" i="30"/>
  <c r="V157" i="30"/>
  <c r="M157" i="30"/>
  <c r="L157" i="30"/>
  <c r="K157" i="30"/>
  <c r="Z158" i="30" s="1"/>
  <c r="J157" i="30"/>
  <c r="I157" i="30"/>
  <c r="H157" i="30"/>
  <c r="G157" i="30"/>
  <c r="V158" i="30" s="1"/>
  <c r="F157" i="30"/>
  <c r="F209" i="30" s="1"/>
  <c r="E157" i="30"/>
  <c r="D157" i="30"/>
  <c r="C157" i="30"/>
  <c r="B157" i="30"/>
  <c r="B209" i="30" s="1"/>
  <c r="Z156" i="30"/>
  <c r="S156" i="30"/>
  <c r="M156" i="30"/>
  <c r="L156" i="30"/>
  <c r="K156" i="30"/>
  <c r="J156" i="30"/>
  <c r="Y156" i="30" s="1"/>
  <c r="I156" i="30"/>
  <c r="H156" i="30"/>
  <c r="H208" i="30" s="1"/>
  <c r="G156" i="30"/>
  <c r="F156" i="30"/>
  <c r="U156" i="30" s="1"/>
  <c r="E156" i="30"/>
  <c r="D156" i="30"/>
  <c r="D208" i="30" s="1"/>
  <c r="C156" i="30"/>
  <c r="B156" i="30"/>
  <c r="Q156" i="30" s="1"/>
  <c r="Y155" i="30"/>
  <c r="V155" i="30"/>
  <c r="Q155" i="30"/>
  <c r="M155" i="30"/>
  <c r="L155" i="30"/>
  <c r="K155" i="30"/>
  <c r="Z155" i="30" s="1"/>
  <c r="J155" i="30"/>
  <c r="I155" i="30"/>
  <c r="H155" i="30"/>
  <c r="G155" i="30"/>
  <c r="F155" i="30"/>
  <c r="U155" i="30" s="1"/>
  <c r="E155" i="30"/>
  <c r="D155" i="30"/>
  <c r="C155" i="30"/>
  <c r="R156" i="30" s="1"/>
  <c r="B155" i="30"/>
  <c r="N155" i="30" s="1"/>
  <c r="AA154" i="30"/>
  <c r="Z154" i="30"/>
  <c r="Y154" i="30"/>
  <c r="V154" i="30"/>
  <c r="U154" i="30"/>
  <c r="Q154" i="30"/>
  <c r="M154" i="30"/>
  <c r="AB154" i="30" s="1"/>
  <c r="L154" i="30"/>
  <c r="L206" i="30" s="1"/>
  <c r="AA206" i="30" s="1"/>
  <c r="K154" i="30"/>
  <c r="J154" i="30"/>
  <c r="I154" i="30"/>
  <c r="X154" i="30" s="1"/>
  <c r="H154" i="30"/>
  <c r="G154" i="30"/>
  <c r="F154" i="30"/>
  <c r="E154" i="30"/>
  <c r="T154" i="30" s="1"/>
  <c r="D154" i="30"/>
  <c r="C154" i="30"/>
  <c r="R154" i="30" s="1"/>
  <c r="B154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N153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N152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N151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N150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N149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N148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N147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N146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N145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N144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N143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N142" i="30"/>
  <c r="N141" i="30"/>
  <c r="AB132" i="30"/>
  <c r="T132" i="30"/>
  <c r="M132" i="30"/>
  <c r="L132" i="30"/>
  <c r="AA132" i="30" s="1"/>
  <c r="K132" i="30"/>
  <c r="Z132" i="30" s="1"/>
  <c r="J132" i="30"/>
  <c r="I132" i="30"/>
  <c r="H132" i="30"/>
  <c r="W132" i="30" s="1"/>
  <c r="G132" i="30"/>
  <c r="V132" i="30" s="1"/>
  <c r="F132" i="30"/>
  <c r="E132" i="30"/>
  <c r="D132" i="30"/>
  <c r="S132" i="30" s="1"/>
  <c r="C132" i="30"/>
  <c r="R132" i="30" s="1"/>
  <c r="B132" i="30"/>
  <c r="AB131" i="30"/>
  <c r="AA131" i="30"/>
  <c r="Z131" i="30"/>
  <c r="W131" i="30"/>
  <c r="V131" i="30"/>
  <c r="R131" i="30"/>
  <c r="M131" i="30"/>
  <c r="L131" i="30"/>
  <c r="K131" i="30"/>
  <c r="J131" i="30"/>
  <c r="I131" i="30"/>
  <c r="X132" i="30" s="1"/>
  <c r="H131" i="30"/>
  <c r="G131" i="30"/>
  <c r="F131" i="30"/>
  <c r="U131" i="30" s="1"/>
  <c r="E131" i="30"/>
  <c r="T131" i="30" s="1"/>
  <c r="D131" i="30"/>
  <c r="S131" i="30" s="1"/>
  <c r="C131" i="30"/>
  <c r="B131" i="30"/>
  <c r="Q131" i="30" s="1"/>
  <c r="Z130" i="30"/>
  <c r="Y130" i="30"/>
  <c r="X130" i="30"/>
  <c r="T130" i="30"/>
  <c r="R130" i="30"/>
  <c r="M130" i="30"/>
  <c r="L130" i="30"/>
  <c r="K130" i="30"/>
  <c r="J130" i="30"/>
  <c r="I130" i="30"/>
  <c r="H130" i="30"/>
  <c r="G130" i="30"/>
  <c r="V130" i="30" s="1"/>
  <c r="F130" i="30"/>
  <c r="U130" i="30" s="1"/>
  <c r="E130" i="30"/>
  <c r="D130" i="30"/>
  <c r="C130" i="30"/>
  <c r="B130" i="30"/>
  <c r="Q130" i="30" s="1"/>
  <c r="AB129" i="30"/>
  <c r="X129" i="30"/>
  <c r="W129" i="30"/>
  <c r="R129" i="30"/>
  <c r="M129" i="30"/>
  <c r="L129" i="30"/>
  <c r="AA129" i="30" s="1"/>
  <c r="K129" i="30"/>
  <c r="J129" i="30"/>
  <c r="I129" i="30"/>
  <c r="H129" i="30"/>
  <c r="G129" i="30"/>
  <c r="F129" i="30"/>
  <c r="E129" i="30"/>
  <c r="T129" i="30" s="1"/>
  <c r="D129" i="30"/>
  <c r="S129" i="30" s="1"/>
  <c r="C129" i="30"/>
  <c r="B129" i="30"/>
  <c r="Z128" i="30"/>
  <c r="M128" i="30"/>
  <c r="L128" i="30"/>
  <c r="K128" i="30"/>
  <c r="Z129" i="30" s="1"/>
  <c r="J128" i="30"/>
  <c r="Y128" i="30" s="1"/>
  <c r="I128" i="30"/>
  <c r="H128" i="30"/>
  <c r="G128" i="30"/>
  <c r="V129" i="30" s="1"/>
  <c r="F128" i="30"/>
  <c r="U128" i="30" s="1"/>
  <c r="E128" i="30"/>
  <c r="D128" i="30"/>
  <c r="C128" i="30"/>
  <c r="R128" i="30" s="1"/>
  <c r="B128" i="30"/>
  <c r="Q128" i="30" s="1"/>
  <c r="X127" i="30"/>
  <c r="S127" i="30"/>
  <c r="M127" i="30"/>
  <c r="AB127" i="30" s="1"/>
  <c r="L127" i="30"/>
  <c r="AA127" i="30" s="1"/>
  <c r="K127" i="30"/>
  <c r="J127" i="30"/>
  <c r="I127" i="30"/>
  <c r="X128" i="30" s="1"/>
  <c r="H127" i="30"/>
  <c r="W127" i="30" s="1"/>
  <c r="G127" i="30"/>
  <c r="F127" i="30"/>
  <c r="E127" i="30"/>
  <c r="T128" i="30" s="1"/>
  <c r="D127" i="30"/>
  <c r="C127" i="30"/>
  <c r="B127" i="30"/>
  <c r="Q126" i="30"/>
  <c r="M126" i="30"/>
  <c r="L126" i="30"/>
  <c r="AA126" i="30" s="1"/>
  <c r="K126" i="30"/>
  <c r="J126" i="30"/>
  <c r="Y126" i="30" s="1"/>
  <c r="I126" i="30"/>
  <c r="H126" i="30"/>
  <c r="W126" i="30" s="1"/>
  <c r="G126" i="30"/>
  <c r="V127" i="30" s="1"/>
  <c r="F126" i="30"/>
  <c r="U126" i="30" s="1"/>
  <c r="E126" i="30"/>
  <c r="D126" i="30"/>
  <c r="S126" i="30" s="1"/>
  <c r="C126" i="30"/>
  <c r="B126" i="30"/>
  <c r="AA125" i="30"/>
  <c r="Z125" i="30"/>
  <c r="V125" i="30"/>
  <c r="R125" i="30"/>
  <c r="M125" i="30"/>
  <c r="AB125" i="30" s="1"/>
  <c r="L125" i="30"/>
  <c r="K125" i="30"/>
  <c r="J125" i="30"/>
  <c r="Y125" i="30" s="1"/>
  <c r="I125" i="30"/>
  <c r="H125" i="30"/>
  <c r="W125" i="30" s="1"/>
  <c r="G125" i="30"/>
  <c r="F125" i="30"/>
  <c r="U125" i="30" s="1"/>
  <c r="E125" i="30"/>
  <c r="T126" i="30" s="1"/>
  <c r="D125" i="30"/>
  <c r="S125" i="30" s="1"/>
  <c r="C125" i="30"/>
  <c r="B125" i="30"/>
  <c r="Q125" i="30" s="1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AB106" i="30"/>
  <c r="X106" i="30"/>
  <c r="W106" i="30"/>
  <c r="S106" i="30"/>
  <c r="M106" i="30"/>
  <c r="L106" i="30"/>
  <c r="K106" i="30"/>
  <c r="Z106" i="30" s="1"/>
  <c r="J106" i="30"/>
  <c r="I106" i="30"/>
  <c r="H106" i="30"/>
  <c r="G106" i="30"/>
  <c r="V106" i="30" s="1"/>
  <c r="F106" i="30"/>
  <c r="E106" i="30"/>
  <c r="T106" i="30" s="1"/>
  <c r="D106" i="30"/>
  <c r="C106" i="30"/>
  <c r="R106" i="30" s="1"/>
  <c r="B106" i="30"/>
  <c r="Q106" i="30" s="1"/>
  <c r="Z105" i="30"/>
  <c r="X105" i="30"/>
  <c r="T105" i="30"/>
  <c r="R105" i="30"/>
  <c r="M105" i="30"/>
  <c r="L105" i="30"/>
  <c r="K105" i="30"/>
  <c r="J105" i="30"/>
  <c r="Y105" i="30" s="1"/>
  <c r="I105" i="30"/>
  <c r="H105" i="30"/>
  <c r="G105" i="30"/>
  <c r="V105" i="30" s="1"/>
  <c r="F105" i="30"/>
  <c r="U105" i="30" s="1"/>
  <c r="E105" i="30"/>
  <c r="D105" i="30"/>
  <c r="C105" i="30"/>
  <c r="B105" i="30"/>
  <c r="Q105" i="30" s="1"/>
  <c r="AB104" i="30"/>
  <c r="X104" i="30"/>
  <c r="S104" i="30"/>
  <c r="R104" i="30"/>
  <c r="M104" i="30"/>
  <c r="L104" i="30"/>
  <c r="AA104" i="30" s="1"/>
  <c r="K104" i="30"/>
  <c r="J104" i="30"/>
  <c r="I104" i="30"/>
  <c r="H104" i="30"/>
  <c r="W104" i="30" s="1"/>
  <c r="G104" i="30"/>
  <c r="F104" i="30"/>
  <c r="E104" i="30"/>
  <c r="T104" i="30" s="1"/>
  <c r="D104" i="30"/>
  <c r="C104" i="30"/>
  <c r="B104" i="30"/>
  <c r="V103" i="30"/>
  <c r="U103" i="30"/>
  <c r="Q103" i="30"/>
  <c r="M103" i="30"/>
  <c r="L103" i="30"/>
  <c r="K103" i="30"/>
  <c r="Z104" i="30" s="1"/>
  <c r="J103" i="30"/>
  <c r="Y103" i="30" s="1"/>
  <c r="I103" i="30"/>
  <c r="H103" i="30"/>
  <c r="G103" i="30"/>
  <c r="V104" i="30" s="1"/>
  <c r="F103" i="30"/>
  <c r="E103" i="30"/>
  <c r="D103" i="30"/>
  <c r="C103" i="30"/>
  <c r="R103" i="30" s="1"/>
  <c r="B103" i="30"/>
  <c r="N103" i="30" s="1"/>
  <c r="M102" i="30"/>
  <c r="L102" i="30"/>
  <c r="AA102" i="30" s="1"/>
  <c r="K102" i="30"/>
  <c r="J102" i="30"/>
  <c r="I102" i="30"/>
  <c r="X103" i="30" s="1"/>
  <c r="H102" i="30"/>
  <c r="W102" i="30" s="1"/>
  <c r="G102" i="30"/>
  <c r="F102" i="30"/>
  <c r="E102" i="30"/>
  <c r="T103" i="30" s="1"/>
  <c r="D102" i="30"/>
  <c r="S102" i="30" s="1"/>
  <c r="C102" i="30"/>
  <c r="B102" i="30"/>
  <c r="AB101" i="30"/>
  <c r="X101" i="30"/>
  <c r="Q101" i="30"/>
  <c r="M101" i="30"/>
  <c r="L101" i="30"/>
  <c r="AA101" i="30" s="1"/>
  <c r="K101" i="30"/>
  <c r="Z101" i="30" s="1"/>
  <c r="J101" i="30"/>
  <c r="Y101" i="30" s="1"/>
  <c r="I101" i="30"/>
  <c r="H101" i="30"/>
  <c r="W101" i="30" s="1"/>
  <c r="G101" i="30"/>
  <c r="F101" i="30"/>
  <c r="U101" i="30" s="1"/>
  <c r="E101" i="30"/>
  <c r="D101" i="30"/>
  <c r="S101" i="30" s="1"/>
  <c r="C101" i="30"/>
  <c r="B101" i="30"/>
  <c r="AA100" i="30"/>
  <c r="Z100" i="30"/>
  <c r="V100" i="30"/>
  <c r="T100" i="30"/>
  <c r="M100" i="30"/>
  <c r="AB100" i="30" s="1"/>
  <c r="L100" i="30"/>
  <c r="K100" i="30"/>
  <c r="J100" i="30"/>
  <c r="Y100" i="30" s="1"/>
  <c r="I100" i="30"/>
  <c r="X100" i="30" s="1"/>
  <c r="H100" i="30"/>
  <c r="W100" i="30" s="1"/>
  <c r="G100" i="30"/>
  <c r="F100" i="30"/>
  <c r="U100" i="30" s="1"/>
  <c r="E100" i="30"/>
  <c r="T101" i="30" s="1"/>
  <c r="D100" i="30"/>
  <c r="S100" i="30" s="1"/>
  <c r="C100" i="30"/>
  <c r="B100" i="30"/>
  <c r="Q100" i="30" s="1"/>
  <c r="AB99" i="30"/>
  <c r="Y99" i="30"/>
  <c r="X99" i="30"/>
  <c r="T99" i="30"/>
  <c r="R99" i="30"/>
  <c r="Q99" i="30"/>
  <c r="M99" i="30"/>
  <c r="L99" i="30"/>
  <c r="AA99" i="30" s="1"/>
  <c r="K99" i="30"/>
  <c r="Z99" i="30" s="1"/>
  <c r="J99" i="30"/>
  <c r="I99" i="30"/>
  <c r="H99" i="30"/>
  <c r="W99" i="30" s="1"/>
  <c r="G99" i="30"/>
  <c r="V99" i="30" s="1"/>
  <c r="F99" i="30"/>
  <c r="U99" i="30" s="1"/>
  <c r="E99" i="30"/>
  <c r="D99" i="30"/>
  <c r="S99" i="30" s="1"/>
  <c r="C99" i="30"/>
  <c r="R100" i="30" s="1"/>
  <c r="B99" i="30"/>
  <c r="N99" i="30" s="1"/>
  <c r="AC99" i="30" s="1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H80" i="30"/>
  <c r="W80" i="30" s="1"/>
  <c r="F78" i="30"/>
  <c r="L77" i="30"/>
  <c r="F76" i="30"/>
  <c r="J75" i="30"/>
  <c r="D74" i="30"/>
  <c r="I73" i="30"/>
  <c r="X73" i="30" s="1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R54" i="30"/>
  <c r="M54" i="30"/>
  <c r="L54" i="30"/>
  <c r="K54" i="30"/>
  <c r="J54" i="30"/>
  <c r="J80" i="30" s="1"/>
  <c r="I54" i="30"/>
  <c r="H54" i="30"/>
  <c r="G54" i="30"/>
  <c r="F54" i="30"/>
  <c r="F80" i="30" s="1"/>
  <c r="U80" i="30" s="1"/>
  <c r="E54" i="30"/>
  <c r="D54" i="30"/>
  <c r="C54" i="30"/>
  <c r="B54" i="30"/>
  <c r="Q54" i="30" s="1"/>
  <c r="Z53" i="30"/>
  <c r="W53" i="30"/>
  <c r="V53" i="30"/>
  <c r="R53" i="30"/>
  <c r="M53" i="30"/>
  <c r="AB53" i="30" s="1"/>
  <c r="L53" i="30"/>
  <c r="L79" i="30" s="1"/>
  <c r="K53" i="30"/>
  <c r="J53" i="30"/>
  <c r="I53" i="30"/>
  <c r="H53" i="30"/>
  <c r="H79" i="30" s="1"/>
  <c r="G53" i="30"/>
  <c r="F53" i="30"/>
  <c r="E53" i="30"/>
  <c r="D53" i="30"/>
  <c r="D79" i="30" s="1"/>
  <c r="C53" i="30"/>
  <c r="B53" i="30"/>
  <c r="AB52" i="30"/>
  <c r="X52" i="30"/>
  <c r="U52" i="30"/>
  <c r="T52" i="30"/>
  <c r="M52" i="30"/>
  <c r="L52" i="30"/>
  <c r="K52" i="30"/>
  <c r="Z52" i="30" s="1"/>
  <c r="J52" i="30"/>
  <c r="I52" i="30"/>
  <c r="H52" i="30"/>
  <c r="G52" i="30"/>
  <c r="V52" i="30" s="1"/>
  <c r="F52" i="30"/>
  <c r="U53" i="30" s="1"/>
  <c r="E52" i="30"/>
  <c r="D52" i="30"/>
  <c r="C52" i="30"/>
  <c r="B52" i="30"/>
  <c r="Q53" i="30" s="1"/>
  <c r="AA51" i="30"/>
  <c r="S51" i="30"/>
  <c r="M51" i="30"/>
  <c r="L51" i="30"/>
  <c r="AA52" i="30" s="1"/>
  <c r="K51" i="30"/>
  <c r="J51" i="30"/>
  <c r="I51" i="30"/>
  <c r="H51" i="30"/>
  <c r="G51" i="30"/>
  <c r="F51" i="30"/>
  <c r="E51" i="30"/>
  <c r="T51" i="30" s="1"/>
  <c r="D51" i="30"/>
  <c r="C51" i="30"/>
  <c r="B51" i="30"/>
  <c r="Y50" i="30"/>
  <c r="Q50" i="30"/>
  <c r="M50" i="30"/>
  <c r="L50" i="30"/>
  <c r="K50" i="30"/>
  <c r="J50" i="30"/>
  <c r="Y51" i="30" s="1"/>
  <c r="I50" i="30"/>
  <c r="H50" i="30"/>
  <c r="G50" i="30"/>
  <c r="F50" i="30"/>
  <c r="U51" i="30" s="1"/>
  <c r="E50" i="30"/>
  <c r="D50" i="30"/>
  <c r="C50" i="30"/>
  <c r="B50" i="30"/>
  <c r="Z49" i="30"/>
  <c r="W49" i="30"/>
  <c r="V49" i="30"/>
  <c r="R49" i="30"/>
  <c r="M49" i="30"/>
  <c r="L49" i="30"/>
  <c r="AA49" i="30" s="1"/>
  <c r="K49" i="30"/>
  <c r="J49" i="30"/>
  <c r="I49" i="30"/>
  <c r="H49" i="30"/>
  <c r="G49" i="30"/>
  <c r="F49" i="30"/>
  <c r="E49" i="30"/>
  <c r="D49" i="30"/>
  <c r="S50" i="30" s="1"/>
  <c r="C49" i="30"/>
  <c r="B49" i="30"/>
  <c r="U48" i="30"/>
  <c r="M48" i="30"/>
  <c r="L48" i="30"/>
  <c r="K48" i="30"/>
  <c r="J48" i="30"/>
  <c r="Y49" i="30" s="1"/>
  <c r="I48" i="30"/>
  <c r="H48" i="30"/>
  <c r="G48" i="30"/>
  <c r="F48" i="30"/>
  <c r="E48" i="30"/>
  <c r="D48" i="30"/>
  <c r="C48" i="30"/>
  <c r="R48" i="30" s="1"/>
  <c r="B48" i="30"/>
  <c r="AA47" i="30"/>
  <c r="Z47" i="30"/>
  <c r="Y47" i="30"/>
  <c r="W47" i="30"/>
  <c r="V47" i="30"/>
  <c r="U47" i="30"/>
  <c r="R47" i="30"/>
  <c r="Q47" i="30"/>
  <c r="M47" i="30"/>
  <c r="AB47" i="30" s="1"/>
  <c r="L47" i="30"/>
  <c r="K47" i="30"/>
  <c r="J47" i="30"/>
  <c r="I47" i="30"/>
  <c r="X47" i="30" s="1"/>
  <c r="H47" i="30"/>
  <c r="W48" i="30" s="1"/>
  <c r="G47" i="30"/>
  <c r="F47" i="30"/>
  <c r="E47" i="30"/>
  <c r="D47" i="30"/>
  <c r="S48" i="30" s="1"/>
  <c r="C47" i="30"/>
  <c r="B47" i="30"/>
  <c r="N47" i="30" s="1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AB28" i="30"/>
  <c r="AA28" i="30"/>
  <c r="W28" i="30"/>
  <c r="S28" i="30"/>
  <c r="M28" i="30"/>
  <c r="L28" i="30"/>
  <c r="L80" i="30" s="1"/>
  <c r="AA80" i="30" s="1"/>
  <c r="K28" i="30"/>
  <c r="Z28" i="30" s="1"/>
  <c r="J28" i="30"/>
  <c r="I28" i="30"/>
  <c r="H28" i="30"/>
  <c r="G28" i="30"/>
  <c r="V28" i="30" s="1"/>
  <c r="F28" i="30"/>
  <c r="E28" i="30"/>
  <c r="D28" i="30"/>
  <c r="C28" i="30"/>
  <c r="R28" i="30" s="1"/>
  <c r="B28" i="30"/>
  <c r="Y27" i="30"/>
  <c r="U27" i="30"/>
  <c r="M27" i="30"/>
  <c r="AB27" i="30" s="1"/>
  <c r="L27" i="30"/>
  <c r="K27" i="30"/>
  <c r="J27" i="30"/>
  <c r="I27" i="30"/>
  <c r="X27" i="30" s="1"/>
  <c r="H27" i="30"/>
  <c r="G27" i="30"/>
  <c r="F27" i="30"/>
  <c r="F79" i="30" s="1"/>
  <c r="U79" i="30" s="1"/>
  <c r="E27" i="30"/>
  <c r="T27" i="30" s="1"/>
  <c r="D27" i="30"/>
  <c r="C27" i="30"/>
  <c r="B27" i="30"/>
  <c r="Q27" i="30" s="1"/>
  <c r="Y26" i="30"/>
  <c r="S26" i="30"/>
  <c r="M26" i="30"/>
  <c r="L26" i="30"/>
  <c r="AA27" i="30" s="1"/>
  <c r="K26" i="30"/>
  <c r="J26" i="30"/>
  <c r="I26" i="30"/>
  <c r="X26" i="30" s="1"/>
  <c r="H26" i="30"/>
  <c r="W27" i="30" s="1"/>
  <c r="G26" i="30"/>
  <c r="F26" i="30"/>
  <c r="E26" i="30"/>
  <c r="T26" i="30" s="1"/>
  <c r="D26" i="30"/>
  <c r="S27" i="30" s="1"/>
  <c r="C26" i="30"/>
  <c r="B26" i="30"/>
  <c r="AB25" i="30"/>
  <c r="U25" i="30"/>
  <c r="Q25" i="30"/>
  <c r="M25" i="30"/>
  <c r="L25" i="30"/>
  <c r="K25" i="30"/>
  <c r="Z25" i="30" s="1"/>
  <c r="J25" i="30"/>
  <c r="I25" i="30"/>
  <c r="H25" i="30"/>
  <c r="G25" i="30"/>
  <c r="V25" i="30" s="1"/>
  <c r="F25" i="30"/>
  <c r="E25" i="30"/>
  <c r="D25" i="30"/>
  <c r="C25" i="30"/>
  <c r="R25" i="30" s="1"/>
  <c r="B25" i="30"/>
  <c r="Q26" i="30" s="1"/>
  <c r="Y24" i="30"/>
  <c r="U24" i="30"/>
  <c r="M24" i="30"/>
  <c r="AB24" i="30" s="1"/>
  <c r="L24" i="30"/>
  <c r="AA24" i="30" s="1"/>
  <c r="K24" i="30"/>
  <c r="J24" i="30"/>
  <c r="I24" i="30"/>
  <c r="H24" i="30"/>
  <c r="W24" i="30" s="1"/>
  <c r="G24" i="30"/>
  <c r="F24" i="30"/>
  <c r="E24" i="30"/>
  <c r="T24" i="30" s="1"/>
  <c r="D24" i="30"/>
  <c r="C24" i="30"/>
  <c r="R24" i="30" s="1"/>
  <c r="B24" i="30"/>
  <c r="AB23" i="30"/>
  <c r="X23" i="30"/>
  <c r="W23" i="30"/>
  <c r="S23" i="30"/>
  <c r="Q23" i="30"/>
  <c r="M23" i="30"/>
  <c r="L23" i="30"/>
  <c r="K23" i="30"/>
  <c r="Z23" i="30" s="1"/>
  <c r="J23" i="30"/>
  <c r="Y23" i="30" s="1"/>
  <c r="I23" i="30"/>
  <c r="H23" i="30"/>
  <c r="G23" i="30"/>
  <c r="F23" i="30"/>
  <c r="U23" i="30" s="1"/>
  <c r="E23" i="30"/>
  <c r="T23" i="30" s="1"/>
  <c r="D23" i="30"/>
  <c r="C23" i="30"/>
  <c r="R23" i="30" s="1"/>
  <c r="B23" i="30"/>
  <c r="N23" i="30" s="1"/>
  <c r="AC23" i="30" s="1"/>
  <c r="AA22" i="30"/>
  <c r="U22" i="30"/>
  <c r="Q22" i="30"/>
  <c r="M22" i="30"/>
  <c r="AB22" i="30" s="1"/>
  <c r="L22" i="30"/>
  <c r="AA23" i="30" s="1"/>
  <c r="K22" i="30"/>
  <c r="J22" i="30"/>
  <c r="I22" i="30"/>
  <c r="X22" i="30" s="1"/>
  <c r="H22" i="30"/>
  <c r="H74" i="30" s="1"/>
  <c r="G22" i="30"/>
  <c r="F22" i="30"/>
  <c r="E22" i="30"/>
  <c r="T22" i="30" s="1"/>
  <c r="D22" i="30"/>
  <c r="S22" i="30" s="1"/>
  <c r="C22" i="30"/>
  <c r="C74" i="30" s="1"/>
  <c r="B22" i="30"/>
  <c r="N22" i="30" s="1"/>
  <c r="Y21" i="30"/>
  <c r="X21" i="30"/>
  <c r="W21" i="30"/>
  <c r="T21" i="30"/>
  <c r="S21" i="30"/>
  <c r="Q21" i="30"/>
  <c r="M21" i="30"/>
  <c r="AB21" i="30" s="1"/>
  <c r="L21" i="30"/>
  <c r="AA21" i="30" s="1"/>
  <c r="K21" i="30"/>
  <c r="Z21" i="30" s="1"/>
  <c r="J21" i="30"/>
  <c r="Y22" i="30" s="1"/>
  <c r="I21" i="30"/>
  <c r="H21" i="30"/>
  <c r="H73" i="30" s="1"/>
  <c r="W73" i="30" s="1"/>
  <c r="G21" i="30"/>
  <c r="V21" i="30" s="1"/>
  <c r="F21" i="30"/>
  <c r="U21" i="30" s="1"/>
  <c r="E21" i="30"/>
  <c r="D21" i="30"/>
  <c r="C21" i="30"/>
  <c r="R21" i="30" s="1"/>
  <c r="B21" i="30"/>
  <c r="B73" i="30" s="1"/>
  <c r="Q73" i="30" s="1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H1" i="30"/>
  <c r="A1" i="30"/>
  <c r="C27" i="24"/>
  <c r="C25" i="24"/>
  <c r="C24" i="24"/>
  <c r="C23" i="24"/>
  <c r="C22" i="24"/>
  <c r="C21" i="24"/>
  <c r="C20" i="24"/>
  <c r="C14" i="24"/>
  <c r="C12" i="24"/>
  <c r="C11" i="24"/>
  <c r="C10" i="24"/>
  <c r="C9" i="24"/>
  <c r="C8" i="24"/>
  <c r="C7" i="24"/>
  <c r="B27" i="24"/>
  <c r="B25" i="24"/>
  <c r="B24" i="24"/>
  <c r="B23" i="24"/>
  <c r="B22" i="24"/>
  <c r="B21" i="24"/>
  <c r="B20" i="24"/>
  <c r="B14" i="24"/>
  <c r="B12" i="24"/>
  <c r="B11" i="24"/>
  <c r="B10" i="24"/>
  <c r="B9" i="24"/>
  <c r="B8" i="24"/>
  <c r="B7" i="24"/>
  <c r="K25" i="29"/>
  <c r="J25" i="29"/>
  <c r="H25" i="29"/>
  <c r="G25" i="29"/>
  <c r="K23" i="29"/>
  <c r="J23" i="29"/>
  <c r="K22" i="29"/>
  <c r="J22" i="29"/>
  <c r="K21" i="29"/>
  <c r="J21" i="29"/>
  <c r="K20" i="29"/>
  <c r="J20" i="29"/>
  <c r="K19" i="29"/>
  <c r="J19" i="29"/>
  <c r="H23" i="29"/>
  <c r="G23" i="29"/>
  <c r="H22" i="29"/>
  <c r="G22" i="29"/>
  <c r="H21" i="29"/>
  <c r="G21" i="29"/>
  <c r="H20" i="29"/>
  <c r="G20" i="29"/>
  <c r="H19" i="29"/>
  <c r="G19" i="29"/>
  <c r="K13" i="29"/>
  <c r="J13" i="29"/>
  <c r="H13" i="29"/>
  <c r="G13" i="29"/>
  <c r="K11" i="29"/>
  <c r="J11" i="29"/>
  <c r="K10" i="29"/>
  <c r="J10" i="29"/>
  <c r="K9" i="29"/>
  <c r="J9" i="29"/>
  <c r="K8" i="29"/>
  <c r="J8" i="29"/>
  <c r="K7" i="29"/>
  <c r="J7" i="29"/>
  <c r="H11" i="29"/>
  <c r="G11" i="29"/>
  <c r="H10" i="29"/>
  <c r="G10" i="29"/>
  <c r="H9" i="29"/>
  <c r="G9" i="29"/>
  <c r="H8" i="29"/>
  <c r="G8" i="29"/>
  <c r="H7" i="29"/>
  <c r="G7" i="29"/>
  <c r="F25" i="29"/>
  <c r="E25" i="29"/>
  <c r="C25" i="29"/>
  <c r="B25" i="29"/>
  <c r="F23" i="29"/>
  <c r="E23" i="29"/>
  <c r="F22" i="29"/>
  <c r="E22" i="29"/>
  <c r="F21" i="29"/>
  <c r="E21" i="29"/>
  <c r="F20" i="29"/>
  <c r="E20" i="29"/>
  <c r="F19" i="29"/>
  <c r="E19" i="29"/>
  <c r="C23" i="29"/>
  <c r="B23" i="29"/>
  <c r="C22" i="29"/>
  <c r="B22" i="29"/>
  <c r="C21" i="29"/>
  <c r="B21" i="29"/>
  <c r="C20" i="29"/>
  <c r="B20" i="29"/>
  <c r="C19" i="29"/>
  <c r="B19" i="29"/>
  <c r="F13" i="29"/>
  <c r="E13" i="29"/>
  <c r="C13" i="29"/>
  <c r="B13" i="29"/>
  <c r="F11" i="29"/>
  <c r="E11" i="29"/>
  <c r="F10" i="29"/>
  <c r="E10" i="29"/>
  <c r="F9" i="29"/>
  <c r="E9" i="29"/>
  <c r="F8" i="29"/>
  <c r="E8" i="29"/>
  <c r="F7" i="29"/>
  <c r="E7" i="29"/>
  <c r="C11" i="29"/>
  <c r="B11" i="29"/>
  <c r="C10" i="29"/>
  <c r="B10" i="29"/>
  <c r="C9" i="29"/>
  <c r="B9" i="29"/>
  <c r="C8" i="29"/>
  <c r="B8" i="29"/>
  <c r="C7" i="29"/>
  <c r="B7" i="29"/>
  <c r="AC47" i="31" l="1"/>
  <c r="AC23" i="31"/>
  <c r="AC25" i="31"/>
  <c r="AC20" i="31"/>
  <c r="AC22" i="31"/>
  <c r="AC24" i="31"/>
  <c r="R46" i="31"/>
  <c r="V46" i="31"/>
  <c r="Z46" i="31"/>
  <c r="Q47" i="31"/>
  <c r="Q49" i="31"/>
  <c r="Q51" i="31"/>
  <c r="Q53" i="31"/>
  <c r="N48" i="31"/>
  <c r="AC48" i="31" s="1"/>
  <c r="N50" i="31"/>
  <c r="AC50" i="31" s="1"/>
  <c r="N52" i="31"/>
  <c r="AC52" i="31" s="1"/>
  <c r="T46" i="31"/>
  <c r="X46" i="31"/>
  <c r="AB46" i="31"/>
  <c r="G76" i="30"/>
  <c r="V50" i="30"/>
  <c r="V51" i="30"/>
  <c r="AC47" i="30"/>
  <c r="F73" i="30"/>
  <c r="U73" i="30" s="1"/>
  <c r="J73" i="30"/>
  <c r="Y73" i="30" s="1"/>
  <c r="C80" i="30"/>
  <c r="R80" i="30" s="1"/>
  <c r="G80" i="30"/>
  <c r="V54" i="30"/>
  <c r="K80" i="30"/>
  <c r="Z54" i="30"/>
  <c r="B79" i="30"/>
  <c r="R102" i="30"/>
  <c r="R101" i="30"/>
  <c r="V102" i="30"/>
  <c r="V101" i="30"/>
  <c r="C76" i="30"/>
  <c r="R50" i="30"/>
  <c r="R51" i="30"/>
  <c r="D76" i="30"/>
  <c r="S76" i="30" s="1"/>
  <c r="S25" i="30"/>
  <c r="R26" i="30"/>
  <c r="W74" i="30"/>
  <c r="V22" i="30"/>
  <c r="V23" i="30"/>
  <c r="V24" i="30"/>
  <c r="X24" i="30"/>
  <c r="X25" i="30"/>
  <c r="Z24" i="30"/>
  <c r="T25" i="30"/>
  <c r="W25" i="30"/>
  <c r="V26" i="30"/>
  <c r="Z26" i="30"/>
  <c r="N27" i="30"/>
  <c r="T28" i="30"/>
  <c r="X28" i="30"/>
  <c r="T49" i="30"/>
  <c r="E75" i="30"/>
  <c r="T50" i="30"/>
  <c r="X49" i="30"/>
  <c r="I75" i="30"/>
  <c r="X50" i="30"/>
  <c r="M75" i="30"/>
  <c r="AB49" i="30"/>
  <c r="AB50" i="30"/>
  <c r="M79" i="30"/>
  <c r="Z50" i="30"/>
  <c r="Z51" i="30"/>
  <c r="K76" i="30"/>
  <c r="N21" i="30"/>
  <c r="AC21" i="30" s="1"/>
  <c r="Z22" i="30"/>
  <c r="S24" i="30"/>
  <c r="F77" i="30"/>
  <c r="U77" i="30" s="1"/>
  <c r="U26" i="30"/>
  <c r="J77" i="30"/>
  <c r="Y25" i="30"/>
  <c r="N25" i="30"/>
  <c r="AA25" i="30"/>
  <c r="L78" i="30"/>
  <c r="AA78" i="30" s="1"/>
  <c r="AA26" i="30"/>
  <c r="W26" i="30"/>
  <c r="Q28" i="30"/>
  <c r="U28" i="30"/>
  <c r="Y28" i="30"/>
  <c r="E79" i="30"/>
  <c r="T53" i="30"/>
  <c r="I79" i="30"/>
  <c r="X79" i="30" s="1"/>
  <c r="X53" i="30"/>
  <c r="G78" i="30"/>
  <c r="AC103" i="30"/>
  <c r="N105" i="30"/>
  <c r="R22" i="30"/>
  <c r="W22" i="30"/>
  <c r="N24" i="30"/>
  <c r="AC24" i="30" s="1"/>
  <c r="Q24" i="30"/>
  <c r="AB26" i="30"/>
  <c r="R27" i="30"/>
  <c r="V27" i="30"/>
  <c r="Z27" i="30"/>
  <c r="B74" i="30"/>
  <c r="Q74" i="30" s="1"/>
  <c r="Q49" i="30"/>
  <c r="U49" i="30"/>
  <c r="F74" i="30"/>
  <c r="U74" i="30" s="1"/>
  <c r="N48" i="30"/>
  <c r="X48" i="30"/>
  <c r="B75" i="30"/>
  <c r="F75" i="30"/>
  <c r="U75" i="30" s="1"/>
  <c r="H76" i="30"/>
  <c r="L76" i="30"/>
  <c r="AA77" i="30" s="1"/>
  <c r="D77" i="30"/>
  <c r="S52" i="30"/>
  <c r="W52" i="30"/>
  <c r="H77" i="30"/>
  <c r="W77" i="30" s="1"/>
  <c r="J78" i="30"/>
  <c r="Y53" i="30"/>
  <c r="N52" i="30"/>
  <c r="N53" i="30"/>
  <c r="J79" i="30"/>
  <c r="Y79" i="30" s="1"/>
  <c r="D80" i="30"/>
  <c r="S80" i="30" s="1"/>
  <c r="W54" i="30"/>
  <c r="AA54" i="30"/>
  <c r="U54" i="30"/>
  <c r="M73" i="30"/>
  <c r="AB73" i="30" s="1"/>
  <c r="D75" i="30"/>
  <c r="S75" i="30" s="1"/>
  <c r="J76" i="30"/>
  <c r="Y76" i="30" s="1"/>
  <c r="E77" i="30"/>
  <c r="K78" i="30"/>
  <c r="B80" i="30"/>
  <c r="Q80" i="30" s="1"/>
  <c r="Z103" i="30"/>
  <c r="T125" i="30"/>
  <c r="N126" i="30"/>
  <c r="Q132" i="30"/>
  <c r="E208" i="30"/>
  <c r="T208" i="30" s="1"/>
  <c r="T157" i="30"/>
  <c r="T156" i="30"/>
  <c r="X157" i="30"/>
  <c r="X156" i="30"/>
  <c r="I208" i="30"/>
  <c r="M208" i="30"/>
  <c r="AB156" i="30"/>
  <c r="AB157" i="30"/>
  <c r="AC102" i="30"/>
  <c r="AB102" i="30"/>
  <c r="Z102" i="30"/>
  <c r="E209" i="30"/>
  <c r="T209" i="30" s="1"/>
  <c r="T183" i="30"/>
  <c r="T184" i="30"/>
  <c r="I209" i="30"/>
  <c r="X209" i="30" s="1"/>
  <c r="X183" i="30"/>
  <c r="X184" i="30"/>
  <c r="M209" i="30"/>
  <c r="AB209" i="30" s="1"/>
  <c r="AB183" i="30"/>
  <c r="AB184" i="30"/>
  <c r="E213" i="30"/>
  <c r="T187" i="30"/>
  <c r="I213" i="30"/>
  <c r="X187" i="30"/>
  <c r="M213" i="30"/>
  <c r="AB187" i="30"/>
  <c r="N26" i="30"/>
  <c r="AC26" i="30" s="1"/>
  <c r="L73" i="30"/>
  <c r="AA73" i="30" s="1"/>
  <c r="AA48" i="30"/>
  <c r="S47" i="30"/>
  <c r="G74" i="30"/>
  <c r="V74" i="30" s="1"/>
  <c r="V48" i="30"/>
  <c r="K74" i="30"/>
  <c r="Z48" i="30"/>
  <c r="Q48" i="30"/>
  <c r="Y48" i="30"/>
  <c r="S49" i="30"/>
  <c r="U50" i="30"/>
  <c r="I77" i="30"/>
  <c r="X77" i="30" s="1"/>
  <c r="X51" i="30"/>
  <c r="M77" i="30"/>
  <c r="AB51" i="30"/>
  <c r="W51" i="30"/>
  <c r="C78" i="30"/>
  <c r="R52" i="30"/>
  <c r="Q52" i="30"/>
  <c r="Y52" i="30"/>
  <c r="S53" i="30"/>
  <c r="AA53" i="30"/>
  <c r="D73" i="30"/>
  <c r="S73" i="30" s="1"/>
  <c r="J74" i="30"/>
  <c r="Y74" i="30" s="1"/>
  <c r="B78" i="30"/>
  <c r="N100" i="30"/>
  <c r="AC100" i="30" s="1"/>
  <c r="T102" i="30"/>
  <c r="AB103" i="30"/>
  <c r="R127" i="30"/>
  <c r="R126" i="30"/>
  <c r="Z126" i="30"/>
  <c r="Z127" i="30"/>
  <c r="V126" i="30"/>
  <c r="N128" i="30"/>
  <c r="Y131" i="30"/>
  <c r="Y132" i="30"/>
  <c r="N131" i="30"/>
  <c r="D206" i="30"/>
  <c r="S206" i="30" s="1"/>
  <c r="S154" i="30"/>
  <c r="W154" i="30"/>
  <c r="H206" i="30"/>
  <c r="W206" i="30" s="1"/>
  <c r="R159" i="30"/>
  <c r="R160" i="30"/>
  <c r="V159" i="30"/>
  <c r="V160" i="30"/>
  <c r="Z159" i="30"/>
  <c r="Z160" i="30"/>
  <c r="E73" i="30"/>
  <c r="T73" i="30" s="1"/>
  <c r="T47" i="30"/>
  <c r="L74" i="30"/>
  <c r="AA74" i="30" s="1"/>
  <c r="T48" i="30"/>
  <c r="AB48" i="30"/>
  <c r="H75" i="30"/>
  <c r="W75" i="30" s="1"/>
  <c r="W50" i="30"/>
  <c r="AA50" i="30"/>
  <c r="L75" i="30"/>
  <c r="AA75" i="30" s="1"/>
  <c r="Q51" i="30"/>
  <c r="B76" i="30"/>
  <c r="Q76" i="30" s="1"/>
  <c r="N50" i="30"/>
  <c r="B77" i="30"/>
  <c r="Q77" i="30" s="1"/>
  <c r="D78" i="30"/>
  <c r="S78" i="30" s="1"/>
  <c r="H78" i="30"/>
  <c r="W79" i="30" s="1"/>
  <c r="Y80" i="30"/>
  <c r="Y54" i="30"/>
  <c r="U78" i="30"/>
  <c r="N101" i="30"/>
  <c r="AC101" i="30" s="1"/>
  <c r="X102" i="30"/>
  <c r="U106" i="30"/>
  <c r="Y106" i="30"/>
  <c r="X125" i="30"/>
  <c r="X126" i="30"/>
  <c r="AB126" i="30"/>
  <c r="N125" i="30"/>
  <c r="AC125" i="30" s="1"/>
  <c r="T127" i="30"/>
  <c r="V128" i="30"/>
  <c r="AB128" i="30"/>
  <c r="N130" i="30"/>
  <c r="X155" i="30"/>
  <c r="Y157" i="30"/>
  <c r="J209" i="30"/>
  <c r="Y210" i="30" s="1"/>
  <c r="N157" i="30"/>
  <c r="W158" i="30"/>
  <c r="I206" i="30"/>
  <c r="X206" i="30" s="1"/>
  <c r="X180" i="30"/>
  <c r="Q210" i="30"/>
  <c r="F210" i="30"/>
  <c r="U210" i="30" s="1"/>
  <c r="U184" i="30"/>
  <c r="N184" i="30"/>
  <c r="Q185" i="30"/>
  <c r="U185" i="30"/>
  <c r="Y185" i="30"/>
  <c r="W187" i="30"/>
  <c r="N261" i="30"/>
  <c r="N49" i="30"/>
  <c r="N51" i="30"/>
  <c r="S54" i="30"/>
  <c r="Q102" i="30"/>
  <c r="U102" i="30"/>
  <c r="Y102" i="30"/>
  <c r="N102" i="30"/>
  <c r="S103" i="30"/>
  <c r="W103" i="30"/>
  <c r="AA103" i="30"/>
  <c r="AB105" i="30"/>
  <c r="Q127" i="30"/>
  <c r="U127" i="30"/>
  <c r="Y127" i="30"/>
  <c r="N127" i="30"/>
  <c r="AC127" i="30" s="1"/>
  <c r="S128" i="30"/>
  <c r="W128" i="30"/>
  <c r="AA128" i="30"/>
  <c r="AB130" i="30"/>
  <c r="X131" i="30"/>
  <c r="U132" i="30"/>
  <c r="N154" i="30"/>
  <c r="AC155" i="30" s="1"/>
  <c r="G207" i="30"/>
  <c r="V207" i="30" s="1"/>
  <c r="V156" i="30"/>
  <c r="R155" i="30"/>
  <c r="C209" i="30"/>
  <c r="R157" i="30"/>
  <c r="Q157" i="30"/>
  <c r="B206" i="30"/>
  <c r="Q206" i="30" s="1"/>
  <c r="Q180" i="30"/>
  <c r="F206" i="30"/>
  <c r="U206" i="30" s="1"/>
  <c r="U180" i="30"/>
  <c r="J206" i="30"/>
  <c r="Y206" i="30" s="1"/>
  <c r="Y180" i="30"/>
  <c r="N180" i="30"/>
  <c r="N206" i="30" s="1"/>
  <c r="AC206" i="30" s="1"/>
  <c r="C210" i="30"/>
  <c r="R184" i="30"/>
  <c r="G210" i="30"/>
  <c r="V210" i="30" s="1"/>
  <c r="V184" i="30"/>
  <c r="V185" i="30"/>
  <c r="K210" i="30"/>
  <c r="Z184" i="30"/>
  <c r="Q184" i="30"/>
  <c r="M206" i="30"/>
  <c r="AB206" i="30" s="1"/>
  <c r="C207" i="30"/>
  <c r="L213" i="30"/>
  <c r="AA213" i="30" s="1"/>
  <c r="Q236" i="30"/>
  <c r="U236" i="30"/>
  <c r="Y236" i="30"/>
  <c r="N236" i="30"/>
  <c r="AC236" i="30" s="1"/>
  <c r="C73" i="30"/>
  <c r="R73" i="30" s="1"/>
  <c r="G73" i="30"/>
  <c r="V73" i="30" s="1"/>
  <c r="K73" i="30"/>
  <c r="Z73" i="30" s="1"/>
  <c r="E74" i="30"/>
  <c r="T74" i="30" s="1"/>
  <c r="I74" i="30"/>
  <c r="X74" i="30" s="1"/>
  <c r="M74" i="30"/>
  <c r="AB74" i="30" s="1"/>
  <c r="C75" i="30"/>
  <c r="R75" i="30" s="1"/>
  <c r="G75" i="30"/>
  <c r="V75" i="30" s="1"/>
  <c r="K75" i="30"/>
  <c r="Z75" i="30" s="1"/>
  <c r="E76" i="30"/>
  <c r="T76" i="30" s="1"/>
  <c r="I76" i="30"/>
  <c r="X76" i="30" s="1"/>
  <c r="M76" i="30"/>
  <c r="AB76" i="30" s="1"/>
  <c r="C77" i="30"/>
  <c r="R77" i="30" s="1"/>
  <c r="G77" i="30"/>
  <c r="V77" i="30" s="1"/>
  <c r="K77" i="30"/>
  <c r="Z77" i="30" s="1"/>
  <c r="E78" i="30"/>
  <c r="T78" i="30" s="1"/>
  <c r="I78" i="30"/>
  <c r="M78" i="30"/>
  <c r="AB78" i="30" s="1"/>
  <c r="C79" i="30"/>
  <c r="R79" i="30" s="1"/>
  <c r="G79" i="30"/>
  <c r="V79" i="30" s="1"/>
  <c r="K79" i="30"/>
  <c r="Z79" i="30" s="1"/>
  <c r="E80" i="30"/>
  <c r="T80" i="30" s="1"/>
  <c r="I80" i="30"/>
  <c r="M80" i="30"/>
  <c r="AB80" i="30" s="1"/>
  <c r="T54" i="30"/>
  <c r="X54" i="30"/>
  <c r="AB54" i="30"/>
  <c r="Q104" i="30"/>
  <c r="U104" i="30"/>
  <c r="Y104" i="30"/>
  <c r="N104" i="30"/>
  <c r="AC104" i="30" s="1"/>
  <c r="S105" i="30"/>
  <c r="W105" i="30"/>
  <c r="AA105" i="30"/>
  <c r="AA106" i="30"/>
  <c r="Q129" i="30"/>
  <c r="U129" i="30"/>
  <c r="Y129" i="30"/>
  <c r="N129" i="30"/>
  <c r="AC129" i="30" s="1"/>
  <c r="S130" i="30"/>
  <c r="W130" i="30"/>
  <c r="AA130" i="30"/>
  <c r="AC131" i="30"/>
  <c r="S155" i="30"/>
  <c r="W155" i="30"/>
  <c r="AA155" i="30"/>
  <c r="T155" i="30"/>
  <c r="AB155" i="30"/>
  <c r="W156" i="30"/>
  <c r="L208" i="30"/>
  <c r="AA156" i="30"/>
  <c r="U157" i="30"/>
  <c r="U159" i="30"/>
  <c r="F211" i="30"/>
  <c r="U211" i="30" s="1"/>
  <c r="Q160" i="30"/>
  <c r="U160" i="30"/>
  <c r="Y160" i="30"/>
  <c r="D209" i="30"/>
  <c r="S209" i="30" s="1"/>
  <c r="S183" i="30"/>
  <c r="W209" i="30"/>
  <c r="L209" i="30"/>
  <c r="AA209" i="30" s="1"/>
  <c r="AA183" i="30"/>
  <c r="W183" i="30"/>
  <c r="W211" i="30"/>
  <c r="D213" i="30"/>
  <c r="S213" i="30" s="1"/>
  <c r="S187" i="30"/>
  <c r="Y207" i="30"/>
  <c r="X232" i="30"/>
  <c r="X233" i="30"/>
  <c r="AB232" i="30"/>
  <c r="AB233" i="30"/>
  <c r="T233" i="30"/>
  <c r="S234" i="30"/>
  <c r="W234" i="30"/>
  <c r="AA234" i="30"/>
  <c r="N235" i="30"/>
  <c r="N156" i="30"/>
  <c r="AC156" i="30" s="1"/>
  <c r="S157" i="30"/>
  <c r="W157" i="30"/>
  <c r="AA157" i="30"/>
  <c r="T158" i="30"/>
  <c r="S159" i="30"/>
  <c r="W159" i="30"/>
  <c r="AA159" i="30"/>
  <c r="AB159" i="30"/>
  <c r="Q161" i="30"/>
  <c r="C206" i="30"/>
  <c r="R206" i="30" s="1"/>
  <c r="G206" i="30"/>
  <c r="V206" i="30" s="1"/>
  <c r="K206" i="30"/>
  <c r="Z206" i="30" s="1"/>
  <c r="D207" i="30"/>
  <c r="H207" i="30"/>
  <c r="W207" i="30" s="1"/>
  <c r="L207" i="30"/>
  <c r="AA207" i="30" s="1"/>
  <c r="B208" i="30"/>
  <c r="Q208" i="30" s="1"/>
  <c r="F208" i="30"/>
  <c r="J208" i="30"/>
  <c r="Y208" i="30" s="1"/>
  <c r="N182" i="30"/>
  <c r="Q183" i="30"/>
  <c r="U183" i="30"/>
  <c r="Y183" i="30"/>
  <c r="S184" i="30"/>
  <c r="W184" i="30"/>
  <c r="AA184" i="30"/>
  <c r="N186" i="30"/>
  <c r="Q187" i="30"/>
  <c r="F213" i="30"/>
  <c r="U213" i="30" s="1"/>
  <c r="Y187" i="30"/>
  <c r="F207" i="30"/>
  <c r="U207" i="30" s="1"/>
  <c r="Q158" i="30"/>
  <c r="U158" i="30"/>
  <c r="Y158" i="30"/>
  <c r="N158" i="30"/>
  <c r="AC158" i="30" s="1"/>
  <c r="E207" i="30"/>
  <c r="T207" i="30" s="1"/>
  <c r="T181" i="30"/>
  <c r="I207" i="30"/>
  <c r="X181" i="30"/>
  <c r="M207" i="30"/>
  <c r="AB207" i="30" s="1"/>
  <c r="AB181" i="30"/>
  <c r="W181" i="30"/>
  <c r="C208" i="30"/>
  <c r="R208" i="30" s="1"/>
  <c r="R182" i="30"/>
  <c r="G208" i="30"/>
  <c r="V209" i="30" s="1"/>
  <c r="V182" i="30"/>
  <c r="K208" i="30"/>
  <c r="Z208" i="30" s="1"/>
  <c r="Z182" i="30"/>
  <c r="Q182" i="30"/>
  <c r="Y182" i="30"/>
  <c r="E211" i="30"/>
  <c r="T211" i="30" s="1"/>
  <c r="T185" i="30"/>
  <c r="I211" i="30"/>
  <c r="X185" i="30"/>
  <c r="M211" i="30"/>
  <c r="AB185" i="30"/>
  <c r="W185" i="30"/>
  <c r="C212" i="30"/>
  <c r="R212" i="30" s="1"/>
  <c r="R186" i="30"/>
  <c r="G212" i="30"/>
  <c r="V186" i="30"/>
  <c r="K212" i="30"/>
  <c r="Z186" i="30"/>
  <c r="Q186" i="30"/>
  <c r="Y186" i="30"/>
  <c r="S238" i="30"/>
  <c r="W238" i="30"/>
  <c r="W239" i="30"/>
  <c r="AA238" i="30"/>
  <c r="S239" i="30"/>
  <c r="Q262" i="30"/>
  <c r="U262" i="30"/>
  <c r="Y262" i="30"/>
  <c r="N160" i="30"/>
  <c r="AC160" i="30" s="1"/>
  <c r="N181" i="30"/>
  <c r="N183" i="30"/>
  <c r="N185" i="30"/>
  <c r="U187" i="30"/>
  <c r="D210" i="30"/>
  <c r="S210" i="30" s="1"/>
  <c r="L210" i="30"/>
  <c r="AA210" i="30" s="1"/>
  <c r="B211" i="30"/>
  <c r="Q211" i="30" s="1"/>
  <c r="J211" i="30"/>
  <c r="Y211" i="30" s="1"/>
  <c r="H212" i="30"/>
  <c r="W212" i="30" s="1"/>
  <c r="V233" i="30"/>
  <c r="N234" i="30"/>
  <c r="N238" i="30"/>
  <c r="R259" i="30"/>
  <c r="R258" i="30"/>
  <c r="V259" i="30"/>
  <c r="V258" i="30"/>
  <c r="Z259" i="30"/>
  <c r="Z258" i="30"/>
  <c r="N263" i="30"/>
  <c r="Q264" i="30"/>
  <c r="U264" i="30"/>
  <c r="Y264" i="30"/>
  <c r="R180" i="30"/>
  <c r="V180" i="30"/>
  <c r="Z180" i="30"/>
  <c r="K209" i="30"/>
  <c r="E210" i="30"/>
  <c r="I210" i="30"/>
  <c r="X210" i="30" s="1"/>
  <c r="M210" i="30"/>
  <c r="AB210" i="30" s="1"/>
  <c r="C211" i="30"/>
  <c r="R211" i="30" s="1"/>
  <c r="G211" i="30"/>
  <c r="V211" i="30" s="1"/>
  <c r="K211" i="30"/>
  <c r="Z211" i="30" s="1"/>
  <c r="E212" i="30"/>
  <c r="T212" i="30" s="1"/>
  <c r="I212" i="30"/>
  <c r="X212" i="30" s="1"/>
  <c r="M212" i="30"/>
  <c r="C213" i="30"/>
  <c r="R213" i="30" s="1"/>
  <c r="G213" i="30"/>
  <c r="V213" i="30" s="1"/>
  <c r="K213" i="30"/>
  <c r="R187" i="30"/>
  <c r="V187" i="30"/>
  <c r="Z187" i="30"/>
  <c r="N233" i="30"/>
  <c r="AC233" i="30" s="1"/>
  <c r="S235" i="30"/>
  <c r="W235" i="30"/>
  <c r="AA235" i="30"/>
  <c r="Q237" i="30"/>
  <c r="U237" i="30"/>
  <c r="Y237" i="30"/>
  <c r="N237" i="30"/>
  <c r="AC237" i="30" s="1"/>
  <c r="N259" i="30"/>
  <c r="AC259" i="30" s="1"/>
  <c r="Q260" i="30"/>
  <c r="U260" i="30"/>
  <c r="Y260" i="30"/>
  <c r="S261" i="30"/>
  <c r="W261" i="30"/>
  <c r="AA261" i="30"/>
  <c r="S265" i="30"/>
  <c r="W265" i="30"/>
  <c r="AA265" i="30"/>
  <c r="N260" i="30"/>
  <c r="AC260" i="30" s="1"/>
  <c r="N262" i="30"/>
  <c r="AC262" i="30" s="1"/>
  <c r="N264" i="30"/>
  <c r="AC264" i="30" s="1"/>
  <c r="AC49" i="31" l="1"/>
  <c r="AC51" i="31"/>
  <c r="AC181" i="30"/>
  <c r="N207" i="30"/>
  <c r="AC207" i="30" s="1"/>
  <c r="Y77" i="30"/>
  <c r="Z212" i="30"/>
  <c r="X207" i="30"/>
  <c r="Y212" i="30"/>
  <c r="U208" i="30"/>
  <c r="S207" i="30"/>
  <c r="S208" i="30"/>
  <c r="W213" i="30"/>
  <c r="X80" i="30"/>
  <c r="U212" i="30"/>
  <c r="R209" i="30"/>
  <c r="AC261" i="30"/>
  <c r="Q209" i="30"/>
  <c r="N76" i="30"/>
  <c r="AC76" i="30" s="1"/>
  <c r="AC50" i="30"/>
  <c r="X213" i="30"/>
  <c r="U209" i="30"/>
  <c r="N78" i="30"/>
  <c r="AC52" i="30"/>
  <c r="W76" i="30"/>
  <c r="N74" i="30"/>
  <c r="AC48" i="30"/>
  <c r="V78" i="30"/>
  <c r="AB75" i="30"/>
  <c r="R74" i="30"/>
  <c r="R76" i="30"/>
  <c r="Z80" i="30"/>
  <c r="AB211" i="30"/>
  <c r="AC53" i="30"/>
  <c r="N79" i="30"/>
  <c r="AC79" i="30" s="1"/>
  <c r="AA79" i="30"/>
  <c r="AC238" i="30"/>
  <c r="AB212" i="30"/>
  <c r="T210" i="30"/>
  <c r="AC263" i="30"/>
  <c r="AC234" i="30"/>
  <c r="AC185" i="30"/>
  <c r="N211" i="30"/>
  <c r="AC211" i="30" s="1"/>
  <c r="X211" i="30"/>
  <c r="V208" i="30"/>
  <c r="Q212" i="30"/>
  <c r="AA208" i="30"/>
  <c r="R207" i="30"/>
  <c r="Z210" i="30"/>
  <c r="Q207" i="30"/>
  <c r="AC157" i="30"/>
  <c r="W78" i="30"/>
  <c r="AC128" i="30"/>
  <c r="AB77" i="30"/>
  <c r="Z74" i="30"/>
  <c r="Z207" i="30"/>
  <c r="AB208" i="30"/>
  <c r="AC126" i="30"/>
  <c r="Z78" i="30"/>
  <c r="W208" i="30"/>
  <c r="Y75" i="30"/>
  <c r="T79" i="30"/>
  <c r="AC25" i="30"/>
  <c r="AC22" i="30"/>
  <c r="S79" i="30"/>
  <c r="T75" i="30"/>
  <c r="AC27" i="30"/>
  <c r="S74" i="30"/>
  <c r="Q79" i="30"/>
  <c r="N212" i="30"/>
  <c r="AC186" i="30"/>
  <c r="S211" i="30"/>
  <c r="AC49" i="30"/>
  <c r="N75" i="30"/>
  <c r="AC75" i="30" s="1"/>
  <c r="AA76" i="30"/>
  <c r="Z213" i="30"/>
  <c r="Z209" i="30"/>
  <c r="AC183" i="30"/>
  <c r="N209" i="30"/>
  <c r="AC209" i="30" s="1"/>
  <c r="V212" i="30"/>
  <c r="AA211" i="30"/>
  <c r="N208" i="30"/>
  <c r="AC208" i="30" s="1"/>
  <c r="AC182" i="30"/>
  <c r="AC235" i="30"/>
  <c r="X78" i="30"/>
  <c r="R210" i="30"/>
  <c r="N77" i="30"/>
  <c r="AC77" i="30" s="1"/>
  <c r="AC51" i="30"/>
  <c r="N210" i="30"/>
  <c r="AC184" i="30"/>
  <c r="Y209" i="30"/>
  <c r="AC130" i="30"/>
  <c r="Q78" i="30"/>
  <c r="R78" i="30"/>
  <c r="AB213" i="30"/>
  <c r="T213" i="30"/>
  <c r="AC159" i="30"/>
  <c r="X208" i="30"/>
  <c r="T77" i="30"/>
  <c r="Y78" i="30"/>
  <c r="S77" i="30"/>
  <c r="Q75" i="30"/>
  <c r="AC105" i="30"/>
  <c r="Z76" i="30"/>
  <c r="AB79" i="30"/>
  <c r="X75" i="30"/>
  <c r="U76" i="30"/>
  <c r="V80" i="30"/>
  <c r="N73" i="30"/>
  <c r="AC73" i="30" s="1"/>
  <c r="V76" i="30"/>
  <c r="AC212" i="30" l="1"/>
  <c r="AC74" i="30"/>
  <c r="AC210" i="30"/>
  <c r="AC78" i="30"/>
  <c r="C27" i="18" l="1"/>
  <c r="C25" i="18"/>
  <c r="C24" i="18"/>
  <c r="C23" i="18"/>
  <c r="C22" i="18"/>
  <c r="C21" i="18"/>
  <c r="C20" i="18"/>
  <c r="C14" i="18"/>
  <c r="C12" i="18"/>
  <c r="C11" i="18"/>
  <c r="C10" i="18"/>
  <c r="C9" i="18"/>
  <c r="C8" i="18"/>
  <c r="C7" i="18"/>
  <c r="B27" i="18"/>
  <c r="B25" i="18"/>
  <c r="B24" i="18"/>
  <c r="B23" i="18"/>
  <c r="B22" i="18"/>
  <c r="B21" i="18"/>
  <c r="B20" i="18"/>
  <c r="B14" i="18"/>
  <c r="B12" i="18"/>
  <c r="B11" i="18"/>
  <c r="B10" i="18"/>
  <c r="B9" i="18"/>
  <c r="B8" i="18"/>
  <c r="B7" i="18"/>
  <c r="K25" i="19"/>
  <c r="J25" i="19"/>
  <c r="H25" i="19"/>
  <c r="G25" i="19"/>
  <c r="K23" i="19"/>
  <c r="J23" i="19"/>
  <c r="K22" i="19"/>
  <c r="J22" i="19"/>
  <c r="K21" i="19"/>
  <c r="J21" i="19"/>
  <c r="K20" i="19"/>
  <c r="J20" i="19"/>
  <c r="K19" i="19"/>
  <c r="J19" i="19"/>
  <c r="H23" i="19"/>
  <c r="G23" i="19"/>
  <c r="H22" i="19"/>
  <c r="G22" i="19"/>
  <c r="H21" i="19"/>
  <c r="G21" i="19"/>
  <c r="H20" i="19"/>
  <c r="G20" i="19"/>
  <c r="H19" i="19"/>
  <c r="G19" i="19"/>
  <c r="K13" i="19"/>
  <c r="J13" i="19"/>
  <c r="K11" i="19"/>
  <c r="J11" i="19"/>
  <c r="K10" i="19"/>
  <c r="J10" i="19"/>
  <c r="K9" i="19"/>
  <c r="J9" i="19"/>
  <c r="K8" i="19"/>
  <c r="J8" i="19"/>
  <c r="K7" i="19"/>
  <c r="J7" i="19"/>
  <c r="H13" i="19"/>
  <c r="G13" i="19"/>
  <c r="H11" i="19"/>
  <c r="G11" i="19"/>
  <c r="H10" i="19"/>
  <c r="G10" i="19"/>
  <c r="H9" i="19"/>
  <c r="G9" i="19"/>
  <c r="H8" i="19"/>
  <c r="G8" i="19"/>
  <c r="H7" i="19"/>
  <c r="G7" i="19"/>
  <c r="F25" i="19"/>
  <c r="E25" i="19"/>
  <c r="C25" i="19"/>
  <c r="B25" i="19"/>
  <c r="F23" i="19"/>
  <c r="E23" i="19"/>
  <c r="F22" i="19"/>
  <c r="E22" i="19"/>
  <c r="F21" i="19"/>
  <c r="E21" i="19"/>
  <c r="F20" i="19"/>
  <c r="E20" i="19"/>
  <c r="F19" i="19"/>
  <c r="E19" i="19"/>
  <c r="C23" i="19"/>
  <c r="B23" i="19"/>
  <c r="C22" i="19"/>
  <c r="B22" i="19"/>
  <c r="C21" i="19"/>
  <c r="B21" i="19"/>
  <c r="C20" i="19"/>
  <c r="B20" i="19"/>
  <c r="C19" i="19"/>
  <c r="B19" i="19"/>
  <c r="F13" i="19"/>
  <c r="E13" i="19"/>
  <c r="C13" i="19"/>
  <c r="B13" i="19"/>
  <c r="F11" i="19"/>
  <c r="E11" i="19"/>
  <c r="F10" i="19"/>
  <c r="E10" i="19"/>
  <c r="F9" i="19"/>
  <c r="E9" i="19"/>
  <c r="F8" i="19"/>
  <c r="E8" i="19"/>
  <c r="F7" i="19"/>
  <c r="E7" i="19"/>
  <c r="C11" i="19"/>
  <c r="B11" i="19"/>
  <c r="C10" i="19"/>
  <c r="B10" i="19"/>
  <c r="C9" i="19"/>
  <c r="B9" i="19"/>
  <c r="C8" i="19"/>
  <c r="B8" i="19"/>
  <c r="C7" i="19"/>
  <c r="B7" i="19"/>
  <c r="O23" i="19" l="1"/>
  <c r="O21" i="19"/>
  <c r="O19" i="19"/>
  <c r="O11" i="19"/>
  <c r="O9" i="19"/>
  <c r="O7" i="19"/>
  <c r="K24" i="19"/>
  <c r="K26" i="19" s="1"/>
  <c r="E24" i="19"/>
  <c r="E26" i="19" s="1"/>
  <c r="O9" i="29" l="1"/>
  <c r="O19" i="29"/>
  <c r="O23" i="29"/>
  <c r="O8" i="19"/>
  <c r="O10" i="19"/>
  <c r="O13" i="19"/>
  <c r="J24" i="19"/>
  <c r="J26" i="19" s="1"/>
  <c r="O26" i="19" s="1"/>
  <c r="O22" i="19"/>
  <c r="O25" i="19"/>
  <c r="E12" i="29"/>
  <c r="E14" i="29" s="1"/>
  <c r="E24" i="29"/>
  <c r="E26" i="29" s="1"/>
  <c r="O8" i="29"/>
  <c r="O10" i="29"/>
  <c r="O13" i="29"/>
  <c r="J24" i="29"/>
  <c r="O22" i="29"/>
  <c r="O25" i="29"/>
  <c r="O11" i="29"/>
  <c r="O21" i="29"/>
  <c r="F24" i="19"/>
  <c r="J12" i="29"/>
  <c r="O7" i="29"/>
  <c r="O20" i="19"/>
  <c r="O20" i="29"/>
  <c r="J12" i="19"/>
  <c r="E12" i="19"/>
  <c r="E14" i="19" s="1"/>
  <c r="O24" i="29" l="1"/>
  <c r="O24" i="19"/>
  <c r="J26" i="29"/>
  <c r="O26" i="29" s="1"/>
  <c r="J14" i="29"/>
  <c r="O14" i="29" s="1"/>
  <c r="O12" i="29"/>
  <c r="J14" i="19"/>
  <c r="O14" i="19" s="1"/>
  <c r="O12" i="19"/>
  <c r="S18" i="29"/>
  <c r="S6" i="29"/>
  <c r="Q18" i="29"/>
  <c r="Q6" i="29"/>
  <c r="T18" i="29"/>
  <c r="T6" i="29"/>
  <c r="R18" i="29"/>
  <c r="R6" i="29"/>
  <c r="D11" i="24" l="1"/>
  <c r="F19" i="24"/>
  <c r="E19" i="24"/>
  <c r="F6" i="24"/>
  <c r="E6" i="24"/>
  <c r="C17" i="24"/>
  <c r="C4" i="24"/>
  <c r="B17" i="24"/>
  <c r="B4" i="24"/>
  <c r="A1" i="24"/>
  <c r="E19" i="18"/>
  <c r="C17" i="18"/>
  <c r="B17" i="18"/>
  <c r="F19" i="18"/>
  <c r="A1" i="18"/>
  <c r="D14" i="18" l="1"/>
  <c r="D21" i="24"/>
  <c r="D10" i="24"/>
  <c r="D25" i="24"/>
  <c r="C26" i="24"/>
  <c r="C28" i="24" s="1"/>
  <c r="F27" i="24" s="1"/>
  <c r="C26" i="18"/>
  <c r="C28" i="18" s="1"/>
  <c r="F27" i="18" s="1"/>
  <c r="D21" i="18"/>
  <c r="D25" i="18"/>
  <c r="D14" i="24"/>
  <c r="D22" i="18"/>
  <c r="D22" i="24"/>
  <c r="B13" i="24"/>
  <c r="B15" i="24" s="1"/>
  <c r="E10" i="24" s="1"/>
  <c r="D8" i="24"/>
  <c r="D12" i="24"/>
  <c r="C13" i="24"/>
  <c r="D23" i="24"/>
  <c r="D27" i="24"/>
  <c r="D20" i="24"/>
  <c r="D24" i="24"/>
  <c r="B26" i="24"/>
  <c r="B28" i="24" s="1"/>
  <c r="E22" i="24" s="1"/>
  <c r="D9" i="24"/>
  <c r="D7" i="24"/>
  <c r="D23" i="18"/>
  <c r="D27" i="18"/>
  <c r="D20" i="18"/>
  <c r="D24" i="18"/>
  <c r="B26" i="18"/>
  <c r="B28" i="18" s="1"/>
  <c r="E27" i="18" s="1"/>
  <c r="D10" i="18"/>
  <c r="D11" i="18"/>
  <c r="K24" i="29"/>
  <c r="G12" i="29"/>
  <c r="G16" i="29"/>
  <c r="B16" i="29"/>
  <c r="G4" i="29"/>
  <c r="B4" i="29"/>
  <c r="A1" i="29"/>
  <c r="B12" i="29"/>
  <c r="H24" i="19"/>
  <c r="M9" i="29" l="1"/>
  <c r="L19" i="29"/>
  <c r="L21" i="29"/>
  <c r="L23" i="29"/>
  <c r="F24" i="29"/>
  <c r="F26" i="29" s="1"/>
  <c r="P7" i="29"/>
  <c r="P11" i="29"/>
  <c r="P22" i="29"/>
  <c r="L8" i="29"/>
  <c r="P10" i="29"/>
  <c r="P21" i="29"/>
  <c r="L7" i="29"/>
  <c r="L9" i="29"/>
  <c r="L11" i="29"/>
  <c r="L13" i="29"/>
  <c r="P19" i="29"/>
  <c r="P23" i="29"/>
  <c r="E12" i="24"/>
  <c r="E7" i="24"/>
  <c r="H26" i="19"/>
  <c r="L22" i="19"/>
  <c r="P22" i="19"/>
  <c r="P25" i="19"/>
  <c r="P19" i="19"/>
  <c r="P23" i="19"/>
  <c r="E11" i="24"/>
  <c r="E14" i="24"/>
  <c r="E21" i="18"/>
  <c r="E24" i="18"/>
  <c r="F25" i="18"/>
  <c r="F23" i="18"/>
  <c r="F21" i="18"/>
  <c r="E8" i="24"/>
  <c r="F22" i="18"/>
  <c r="F24" i="18"/>
  <c r="E22" i="18"/>
  <c r="B24" i="19"/>
  <c r="B26" i="19" s="1"/>
  <c r="Q21" i="19" s="1"/>
  <c r="F26" i="19"/>
  <c r="L21" i="19"/>
  <c r="P20" i="19"/>
  <c r="D22" i="19"/>
  <c r="P13" i="19"/>
  <c r="M19" i="19"/>
  <c r="M23" i="19"/>
  <c r="P21" i="19"/>
  <c r="M25" i="19"/>
  <c r="E25" i="18"/>
  <c r="F20" i="18"/>
  <c r="E20" i="18"/>
  <c r="H12" i="29"/>
  <c r="G24" i="29"/>
  <c r="G26" i="29" s="1"/>
  <c r="E9" i="24"/>
  <c r="E23" i="18"/>
  <c r="F21" i="24"/>
  <c r="E24" i="24"/>
  <c r="E20" i="24"/>
  <c r="C15" i="24"/>
  <c r="D13" i="24"/>
  <c r="D26" i="24"/>
  <c r="F24" i="24"/>
  <c r="F20" i="24"/>
  <c r="D28" i="24"/>
  <c r="F22" i="24"/>
  <c r="E25" i="24"/>
  <c r="E21" i="24"/>
  <c r="E27" i="24"/>
  <c r="E23" i="24"/>
  <c r="F25" i="24"/>
  <c r="F23" i="24"/>
  <c r="D28" i="18"/>
  <c r="D26" i="18"/>
  <c r="D25" i="19"/>
  <c r="M20" i="19"/>
  <c r="M22" i="19"/>
  <c r="F12" i="29"/>
  <c r="F14" i="29" s="1"/>
  <c r="L10" i="29"/>
  <c r="I13" i="19"/>
  <c r="L13" i="19"/>
  <c r="G24" i="19"/>
  <c r="G26" i="19" s="1"/>
  <c r="R20" i="19" s="1"/>
  <c r="L19" i="19"/>
  <c r="L23" i="19"/>
  <c r="P20" i="29"/>
  <c r="L25" i="29"/>
  <c r="M13" i="19"/>
  <c r="I22" i="19"/>
  <c r="M21" i="19"/>
  <c r="L25" i="19"/>
  <c r="C24" i="19"/>
  <c r="I25" i="19"/>
  <c r="L20" i="19"/>
  <c r="B24" i="29"/>
  <c r="B26" i="29" s="1"/>
  <c r="Q22" i="29" s="1"/>
  <c r="P9" i="29"/>
  <c r="P25" i="29"/>
  <c r="L12" i="29"/>
  <c r="L20" i="29"/>
  <c r="L22" i="29"/>
  <c r="P13" i="29"/>
  <c r="B14" i="29"/>
  <c r="P8" i="29"/>
  <c r="K26" i="29"/>
  <c r="G14" i="29"/>
  <c r="M7" i="29"/>
  <c r="M8" i="29"/>
  <c r="M10" i="29"/>
  <c r="M11" i="29"/>
  <c r="C12" i="29"/>
  <c r="M13" i="29"/>
  <c r="D7" i="29"/>
  <c r="I7" i="29"/>
  <c r="D8" i="29"/>
  <c r="I8" i="29"/>
  <c r="D9" i="29"/>
  <c r="I9" i="29"/>
  <c r="D10" i="29"/>
  <c r="I10" i="29"/>
  <c r="D11" i="29"/>
  <c r="I11" i="29"/>
  <c r="D13" i="29"/>
  <c r="I13" i="29"/>
  <c r="K12" i="29"/>
  <c r="M19" i="29"/>
  <c r="M20" i="29"/>
  <c r="M21" i="29"/>
  <c r="M22" i="29"/>
  <c r="M23" i="29"/>
  <c r="C24" i="29"/>
  <c r="H24" i="29"/>
  <c r="M25" i="29"/>
  <c r="D19" i="29"/>
  <c r="I19" i="29"/>
  <c r="D20" i="29"/>
  <c r="I20" i="29"/>
  <c r="D21" i="29"/>
  <c r="I21" i="29"/>
  <c r="D22" i="29"/>
  <c r="I22" i="29"/>
  <c r="D23" i="29"/>
  <c r="I23" i="29"/>
  <c r="D25" i="29"/>
  <c r="I25" i="29"/>
  <c r="D13" i="19"/>
  <c r="P24" i="29" l="1"/>
  <c r="D24" i="19"/>
  <c r="M24" i="19"/>
  <c r="T21" i="19"/>
  <c r="N22" i="19"/>
  <c r="C26" i="19"/>
  <c r="S19" i="19" s="1"/>
  <c r="Q20" i="29"/>
  <c r="T22" i="19"/>
  <c r="Q23" i="29"/>
  <c r="T25" i="19"/>
  <c r="T23" i="19"/>
  <c r="T20" i="19"/>
  <c r="T19" i="19"/>
  <c r="E13" i="24"/>
  <c r="E15" i="24" s="1"/>
  <c r="F26" i="18"/>
  <c r="F28" i="18" s="1"/>
  <c r="Q10" i="29"/>
  <c r="Q21" i="29"/>
  <c r="Q25" i="29"/>
  <c r="L24" i="29"/>
  <c r="Q19" i="29"/>
  <c r="Q7" i="29"/>
  <c r="Q25" i="19"/>
  <c r="E26" i="18"/>
  <c r="E28" i="18" s="1"/>
  <c r="L26" i="19"/>
  <c r="P26" i="29"/>
  <c r="F26" i="24"/>
  <c r="F28" i="24" s="1"/>
  <c r="E26" i="24"/>
  <c r="E28" i="24" s="1"/>
  <c r="D15" i="24"/>
  <c r="F11" i="24"/>
  <c r="F7" i="24"/>
  <c r="F9" i="24"/>
  <c r="F12" i="24"/>
  <c r="F10" i="24"/>
  <c r="F14" i="24"/>
  <c r="F8" i="24"/>
  <c r="P24" i="19"/>
  <c r="Q13" i="29"/>
  <c r="Q8" i="29"/>
  <c r="Q11" i="29"/>
  <c r="Q9" i="29"/>
  <c r="R25" i="19"/>
  <c r="Q20" i="19"/>
  <c r="Q19" i="19"/>
  <c r="R21" i="19"/>
  <c r="R23" i="19"/>
  <c r="I26" i="19"/>
  <c r="L24" i="19"/>
  <c r="I24" i="19"/>
  <c r="R22" i="19"/>
  <c r="S20" i="19"/>
  <c r="R19" i="19"/>
  <c r="Q23" i="19"/>
  <c r="P26" i="19"/>
  <c r="N25" i="19"/>
  <c r="N13" i="19"/>
  <c r="Q22" i="19"/>
  <c r="N25" i="29"/>
  <c r="N22" i="29"/>
  <c r="N20" i="29"/>
  <c r="N13" i="29"/>
  <c r="N10" i="29"/>
  <c r="N8" i="29"/>
  <c r="D12" i="29"/>
  <c r="C14" i="29"/>
  <c r="I24" i="29"/>
  <c r="H26" i="29"/>
  <c r="M24" i="29"/>
  <c r="K14" i="29"/>
  <c r="P14" i="29" s="1"/>
  <c r="P12" i="29"/>
  <c r="N23" i="29"/>
  <c r="N21" i="29"/>
  <c r="N19" i="29"/>
  <c r="D24" i="29"/>
  <c r="C26" i="29"/>
  <c r="N11" i="29"/>
  <c r="N9" i="29"/>
  <c r="N7" i="29"/>
  <c r="I12" i="29"/>
  <c r="H14" i="29"/>
  <c r="M12" i="29"/>
  <c r="R25" i="29"/>
  <c r="R23" i="29"/>
  <c r="R22" i="29"/>
  <c r="R21" i="29"/>
  <c r="R20" i="29"/>
  <c r="R19" i="29"/>
  <c r="L26" i="29"/>
  <c r="L14" i="29"/>
  <c r="R13" i="29"/>
  <c r="R11" i="29"/>
  <c r="R10" i="29"/>
  <c r="R9" i="29"/>
  <c r="R8" i="29"/>
  <c r="R7" i="29"/>
  <c r="N24" i="19" l="1"/>
  <c r="S25" i="19"/>
  <c r="D26" i="19"/>
  <c r="N26" i="19" s="1"/>
  <c r="S21" i="19"/>
  <c r="S23" i="19"/>
  <c r="M26" i="19"/>
  <c r="S22" i="19"/>
  <c r="N12" i="29"/>
  <c r="Q12" i="29"/>
  <c r="Q14" i="29" s="1"/>
  <c r="Q24" i="29"/>
  <c r="Q26" i="29" s="1"/>
  <c r="F13" i="24"/>
  <c r="F15" i="24" s="1"/>
  <c r="R12" i="29"/>
  <c r="R14" i="29" s="1"/>
  <c r="D26" i="29"/>
  <c r="S23" i="29"/>
  <c r="S20" i="29"/>
  <c r="S22" i="29"/>
  <c r="S19" i="29"/>
  <c r="S25" i="29"/>
  <c r="S21" i="29"/>
  <c r="I26" i="29"/>
  <c r="M26" i="29"/>
  <c r="T21" i="29"/>
  <c r="T20" i="29"/>
  <c r="T25" i="29"/>
  <c r="T19" i="29"/>
  <c r="T23" i="29"/>
  <c r="T22" i="29"/>
  <c r="N24" i="29"/>
  <c r="R24" i="29"/>
  <c r="R26" i="29" s="1"/>
  <c r="I14" i="29"/>
  <c r="M14" i="29"/>
  <c r="T10" i="29"/>
  <c r="T7" i="29"/>
  <c r="T11" i="29"/>
  <c r="T8" i="29"/>
  <c r="T13" i="29"/>
  <c r="T9" i="29"/>
  <c r="D14" i="29"/>
  <c r="S10" i="29"/>
  <c r="S13" i="29"/>
  <c r="S7" i="29"/>
  <c r="S8" i="29"/>
  <c r="S9" i="29"/>
  <c r="S11" i="29"/>
  <c r="N26" i="29" l="1"/>
  <c r="T24" i="29"/>
  <c r="T26" i="29" s="1"/>
  <c r="N14" i="29"/>
  <c r="T12" i="29"/>
  <c r="T14" i="29" s="1"/>
  <c r="S12" i="29"/>
  <c r="S14" i="29" s="1"/>
  <c r="S24" i="29"/>
  <c r="S26" i="29" s="1"/>
  <c r="P10" i="19" l="1"/>
  <c r="I10" i="19" l="1"/>
  <c r="L10" i="19"/>
  <c r="M10" i="19"/>
  <c r="D10" i="19"/>
  <c r="N10" i="19" l="1"/>
  <c r="M11" i="19"/>
  <c r="H12" i="19"/>
  <c r="H14" i="19" s="1"/>
  <c r="I21" i="19"/>
  <c r="M8" i="19"/>
  <c r="M7" i="19"/>
  <c r="G12" i="19"/>
  <c r="G14" i="19" s="1"/>
  <c r="D21" i="19"/>
  <c r="F12" i="19"/>
  <c r="F14" i="19" s="1"/>
  <c r="D7" i="19"/>
  <c r="B12" i="19"/>
  <c r="R7" i="19" l="1"/>
  <c r="R10" i="19"/>
  <c r="R9" i="19"/>
  <c r="R11" i="19"/>
  <c r="R13" i="19"/>
  <c r="R8" i="19"/>
  <c r="I14" i="19"/>
  <c r="T8" i="19"/>
  <c r="T13" i="19"/>
  <c r="T10" i="19"/>
  <c r="T7" i="19"/>
  <c r="T9" i="19"/>
  <c r="T11" i="19"/>
  <c r="B14" i="19"/>
  <c r="N21" i="19"/>
  <c r="D12" i="18"/>
  <c r="D8" i="18"/>
  <c r="L12" i="19"/>
  <c r="L11" i="19"/>
  <c r="D8" i="19"/>
  <c r="D11" i="19"/>
  <c r="D19" i="19"/>
  <c r="I11" i="19"/>
  <c r="P8" i="19"/>
  <c r="I19" i="19"/>
  <c r="I8" i="19"/>
  <c r="P7" i="19"/>
  <c r="L9" i="19"/>
  <c r="P9" i="19"/>
  <c r="L8" i="19"/>
  <c r="D7" i="18"/>
  <c r="L7" i="19"/>
  <c r="I12" i="19"/>
  <c r="D9" i="19"/>
  <c r="D20" i="19"/>
  <c r="D23" i="19"/>
  <c r="I7" i="19"/>
  <c r="N7" i="19" s="1"/>
  <c r="I9" i="19"/>
  <c r="P11" i="19"/>
  <c r="I20" i="19"/>
  <c r="I23" i="19"/>
  <c r="C12" i="19"/>
  <c r="K12" i="19"/>
  <c r="C13" i="18"/>
  <c r="C15" i="18" s="1"/>
  <c r="F14" i="18" s="1"/>
  <c r="M9" i="19"/>
  <c r="D9" i="18"/>
  <c r="B13" i="18"/>
  <c r="B15" i="18" s="1"/>
  <c r="T6" i="19"/>
  <c r="S6" i="19"/>
  <c r="Q6" i="19"/>
  <c r="G4" i="19"/>
  <c r="B4" i="19"/>
  <c r="A1" i="19"/>
  <c r="R6" i="19"/>
  <c r="N19" i="19" l="1"/>
  <c r="E14" i="18"/>
  <c r="E9" i="18"/>
  <c r="E12" i="18"/>
  <c r="E10" i="18"/>
  <c r="E7" i="18"/>
  <c r="E11" i="18"/>
  <c r="E8" i="18"/>
  <c r="F12" i="18"/>
  <c r="F8" i="18"/>
  <c r="F7" i="18"/>
  <c r="F10" i="18"/>
  <c r="F9" i="18"/>
  <c r="F11" i="18"/>
  <c r="D15" i="18"/>
  <c r="P12" i="19"/>
  <c r="K14" i="19"/>
  <c r="P14" i="19" s="1"/>
  <c r="N8" i="19"/>
  <c r="Q9" i="19"/>
  <c r="Q8" i="19"/>
  <c r="Q11" i="19"/>
  <c r="Q10" i="19"/>
  <c r="Q13" i="19"/>
  <c r="Q7" i="19"/>
  <c r="L14" i="19"/>
  <c r="C14" i="19"/>
  <c r="N23" i="19"/>
  <c r="M12" i="19"/>
  <c r="N9" i="19"/>
  <c r="N20" i="19"/>
  <c r="N11" i="19"/>
  <c r="D13" i="18"/>
  <c r="D12" i="19"/>
  <c r="N12" i="19" s="1"/>
  <c r="D14" i="19" l="1"/>
  <c r="N14" i="19" s="1"/>
  <c r="S8" i="19"/>
  <c r="S7" i="19"/>
  <c r="S10" i="19"/>
  <c r="S9" i="19"/>
  <c r="S11" i="19"/>
  <c r="S13" i="19"/>
  <c r="M14" i="19"/>
  <c r="E13" i="18"/>
  <c r="E15" i="18" s="1"/>
  <c r="F13" i="18"/>
  <c r="F15" i="18" s="1"/>
  <c r="E6" i="18"/>
  <c r="F6" i="18"/>
  <c r="C4" i="18" l="1"/>
  <c r="B4" i="18"/>
  <c r="T18" i="19" l="1"/>
  <c r="S18" i="19"/>
  <c r="R18" i="19"/>
  <c r="Q18" i="19"/>
  <c r="G16" i="19"/>
  <c r="B16" i="19"/>
  <c r="Q24" i="19" l="1"/>
  <c r="Q26" i="19" s="1"/>
  <c r="T12" i="19"/>
  <c r="T14" i="19" s="1"/>
  <c r="R12" i="19"/>
  <c r="R14" i="19" s="1"/>
  <c r="S12" i="19" l="1"/>
  <c r="S14" i="19" s="1"/>
  <c r="S24" i="19"/>
  <c r="S26" i="19" s="1"/>
  <c r="T24" i="19"/>
  <c r="T26" i="19" s="1"/>
  <c r="R24" i="19"/>
  <c r="R26" i="19" s="1"/>
  <c r="Q12" i="19"/>
  <c r="Q14" i="19" s="1"/>
</calcChain>
</file>

<file path=xl/sharedStrings.xml><?xml version="1.0" encoding="utf-8"?>
<sst xmlns="http://schemas.openxmlformats.org/spreadsheetml/2006/main" count="471" uniqueCount="48">
  <si>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</si>
  <si>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</si>
  <si>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</si>
  <si>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</si>
  <si>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</si>
  <si>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</si>
  <si>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</si>
  <si>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</si>
  <si>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</si>
  <si>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</si>
  <si>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</si>
  <si>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</si>
  <si>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</si>
  <si>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</si>
  <si>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</si>
  <si>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</si>
  <si>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</si>
  <si>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</si>
  <si>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</si>
  <si>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</si>
  <si>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</si>
  <si>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CARGA PAGA E CORREIO TRANSPORTADOS (KG)</t>
  </si>
  <si>
    <t>DECOLAGENS</t>
  </si>
  <si>
    <t>DEC (%)</t>
  </si>
  <si>
    <t>MERCADO DOMÉSTICO (ASSOCIADAS ABEAR + Outras empresas brasileiras)</t>
  </si>
  <si>
    <t>ASK - Variação (%)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</si>
  <si>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</si>
  <si>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</si>
  <si>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</si>
  <si>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</si>
  <si>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</si>
  <si>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</si>
  <si>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</si>
  <si>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</si>
  <si>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</si>
  <si>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</si>
  <si>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</si>
  <si>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</si>
  <si>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</si>
  <si>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RPK - Variação (%)</t>
  </si>
  <si>
    <t>APROVEITAMENTO (%)</t>
  </si>
  <si>
    <t>APROVEITAMENTO - Variação (pp)</t>
  </si>
  <si>
    <t>PAX</t>
  </si>
  <si>
    <t>PAX - Variação (%)</t>
  </si>
  <si>
    <t>DECOLAGENS - Variação (%)</t>
  </si>
  <si>
    <t>MERCADO INTERNACIONAL (ASSOCIADAS ABEAR + Outras empresas brasileiras)</t>
  </si>
  <si>
    <t>-</t>
  </si>
  <si>
    <t>Variação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</si>
</sst>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  <numFmt numFmtId="170" formatCode="0.00_);[Red]\(0.00\)"/>
    <numFmt numFmtId="171" formatCode="0.0%"/>
  </numFmts>
  <fonts count="7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rgb="FF9C57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2"/>
      <color indexed="8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</fills>
  <borders count="64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 diagonalUp="1"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 style="thin">
        <color indexed="31"/>
      </diagonal>
    </border>
    <border diagonalUp="1">
      <left style="thin">
        <color indexed="31"/>
      </left>
      <right/>
      <top style="thin">
        <color indexed="31"/>
      </top>
      <bottom style="thin">
        <color indexed="31"/>
      </bottom>
      <diagonal style="thin">
        <color indexed="31"/>
      </diagonal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</borders>
  <cellStyleXfs count="191">
    <xf numFmtId="0" fontId="0" fillId="0" borderId="0"/>
    <xf numFmtId="0" fontId="58" fillId="0" borderId="0"/>
    <xf numFmtId="0" fontId="55" fillId="0" borderId="0"/>
    <xf numFmtId="0" fontId="58" fillId="0" borderId="0"/>
    <xf numFmtId="0" fontId="55" fillId="0" borderId="0"/>
    <xf numFmtId="164" fontId="60" fillId="0" borderId="0" applyFont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0" fontId="54" fillId="0" borderId="0"/>
    <xf numFmtId="9" fontId="55" fillId="0" borderId="0" applyFont="0" applyFill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167" fontId="54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5" fillId="0" borderId="0"/>
    <xf numFmtId="0" fontId="54" fillId="0" borderId="0"/>
    <xf numFmtId="0" fontId="54" fillId="7" borderId="19" applyNumberFormat="0" applyFont="0" applyAlignment="0" applyProtection="0"/>
    <xf numFmtId="0" fontId="54" fillId="7" borderId="19" applyNumberFormat="0" applyFont="0" applyAlignment="0" applyProtection="0"/>
    <xf numFmtId="0" fontId="54" fillId="7" borderId="19" applyNumberFormat="0" applyFont="0" applyAlignment="0" applyProtection="0"/>
    <xf numFmtId="0" fontId="54" fillId="7" borderId="19" applyNumberFormat="0" applyFont="0" applyAlignment="0" applyProtection="0"/>
    <xf numFmtId="0" fontId="54" fillId="7" borderId="19" applyNumberFormat="0" applyFon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55" fillId="0" borderId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1" borderId="0" applyNumberFormat="0" applyBorder="0" applyAlignment="0" applyProtection="0"/>
    <xf numFmtId="167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7" borderId="19" applyNumberFormat="0" applyFont="0" applyAlignment="0" applyProtection="0"/>
    <xf numFmtId="0" fontId="41" fillId="7" borderId="19" applyNumberFormat="0" applyFont="0" applyAlignment="0" applyProtection="0"/>
    <xf numFmtId="0" fontId="41" fillId="7" borderId="19" applyNumberFormat="0" applyFont="0" applyAlignment="0" applyProtection="0"/>
    <xf numFmtId="0" fontId="41" fillId="7" borderId="19" applyNumberFormat="0" applyFont="0" applyAlignment="0" applyProtection="0"/>
    <xf numFmtId="0" fontId="41" fillId="7" borderId="19" applyNumberFormat="0" applyFon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0" applyNumberFormat="0" applyBorder="0" applyAlignment="0" applyProtection="0"/>
    <xf numFmtId="0" fontId="68" fillId="18" borderId="0" applyNumberFormat="0" applyBorder="0" applyAlignment="0" applyProtection="0"/>
    <xf numFmtId="0" fontId="69" fillId="0" borderId="0" applyNumberFormat="0" applyFill="0" applyBorder="0" applyAlignment="0" applyProtection="0"/>
    <xf numFmtId="0" fontId="1" fillId="0" borderId="0"/>
    <xf numFmtId="0" fontId="1" fillId="0" borderId="0"/>
  </cellStyleXfs>
  <cellXfs count="238">
    <xf numFmtId="0" fontId="0" fillId="0" borderId="0" xfId="0"/>
    <xf numFmtId="0" fontId="56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0" fillId="0" borderId="0" xfId="0" applyFill="1"/>
    <xf numFmtId="0" fontId="55" fillId="0" borderId="0" xfId="0" applyFont="1"/>
    <xf numFmtId="165" fontId="59" fillId="2" borderId="0" xfId="0" applyNumberFormat="1" applyFont="1" applyFill="1" applyAlignment="1">
      <alignment vertical="center"/>
    </xf>
    <xf numFmtId="166" fontId="59" fillId="2" borderId="0" xfId="0" applyNumberFormat="1" applyFont="1" applyFill="1" applyAlignment="1">
      <alignment vertical="center"/>
    </xf>
    <xf numFmtId="2" fontId="62" fillId="4" borderId="1" xfId="0" applyNumberFormat="1" applyFont="1" applyFill="1" applyBorder="1" applyAlignment="1">
      <alignment horizontal="center" vertical="center"/>
    </xf>
    <xf numFmtId="2" fontId="62" fillId="5" borderId="1" xfId="0" applyNumberFormat="1" applyFont="1" applyFill="1" applyBorder="1" applyAlignment="1">
      <alignment horizontal="center" vertical="center"/>
    </xf>
    <xf numFmtId="2" fontId="62" fillId="4" borderId="13" xfId="0" applyNumberFormat="1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17" fontId="65" fillId="2" borderId="0" xfId="0" applyNumberFormat="1" applyFont="1" applyFill="1" applyAlignment="1">
      <alignment vertical="center"/>
    </xf>
    <xf numFmtId="17" fontId="65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6" fillId="2" borderId="0" xfId="0" applyNumberFormat="1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169" fontId="59" fillId="2" borderId="0" xfId="0" applyNumberFormat="1" applyFont="1" applyFill="1" applyAlignment="1">
      <alignment vertical="center"/>
    </xf>
    <xf numFmtId="2" fontId="59" fillId="2" borderId="0" xfId="0" applyNumberFormat="1" applyFont="1" applyFill="1" applyAlignment="1">
      <alignment vertical="center"/>
    </xf>
    <xf numFmtId="0" fontId="56" fillId="2" borderId="0" xfId="2" applyFont="1" applyFill="1" applyAlignment="1">
      <alignment vertical="center"/>
    </xf>
    <xf numFmtId="0" fontId="61" fillId="2" borderId="24" xfId="2" applyFont="1" applyFill="1" applyBorder="1" applyAlignment="1"/>
    <xf numFmtId="0" fontId="61" fillId="2" borderId="25" xfId="2" applyFont="1" applyFill="1" applyBorder="1" applyAlignment="1"/>
    <xf numFmtId="3" fontId="62" fillId="4" borderId="23" xfId="6" applyNumberFormat="1" applyFont="1" applyFill="1" applyBorder="1" applyAlignment="1">
      <alignment horizontal="center" vertical="center"/>
    </xf>
    <xf numFmtId="2" fontId="62" fillId="4" borderId="21" xfId="0" applyNumberFormat="1" applyFont="1" applyFill="1" applyBorder="1" applyAlignment="1">
      <alignment horizontal="center" vertical="center"/>
    </xf>
    <xf numFmtId="2" fontId="62" fillId="4" borderId="23" xfId="0" applyNumberFormat="1" applyFont="1" applyFill="1" applyBorder="1" applyAlignment="1">
      <alignment horizontal="center" vertical="center"/>
    </xf>
    <xf numFmtId="2" fontId="62" fillId="4" borderId="20" xfId="0" applyNumberFormat="1" applyFont="1" applyFill="1" applyBorder="1" applyAlignment="1">
      <alignment horizontal="center" vertical="center"/>
    </xf>
    <xf numFmtId="0" fontId="61" fillId="3" borderId="20" xfId="0" applyNumberFormat="1" applyFont="1" applyFill="1" applyBorder="1" applyAlignment="1">
      <alignment horizontal="center" vertical="center"/>
    </xf>
    <xf numFmtId="2" fontId="62" fillId="4" borderId="24" xfId="0" applyNumberFormat="1" applyFont="1" applyFill="1" applyBorder="1" applyAlignment="1">
      <alignment horizontal="center" vertical="center"/>
    </xf>
    <xf numFmtId="0" fontId="56" fillId="2" borderId="26" xfId="0" applyFont="1" applyFill="1" applyBorder="1" applyAlignment="1">
      <alignment vertical="center"/>
    </xf>
    <xf numFmtId="165" fontId="59" fillId="2" borderId="26" xfId="0" applyNumberFormat="1" applyFont="1" applyFill="1" applyBorder="1" applyAlignment="1">
      <alignment vertical="center"/>
    </xf>
    <xf numFmtId="0" fontId="59" fillId="2" borderId="26" xfId="0" applyFont="1" applyFill="1" applyBorder="1" applyAlignment="1">
      <alignment vertical="center"/>
    </xf>
    <xf numFmtId="0" fontId="57" fillId="2" borderId="0" xfId="0" applyFont="1" applyFill="1" applyBorder="1" applyAlignment="1">
      <alignment vertical="center"/>
    </xf>
    <xf numFmtId="0" fontId="0" fillId="0" borderId="27" xfId="0" applyBorder="1"/>
    <xf numFmtId="0" fontId="61" fillId="3" borderId="20" xfId="0" applyFont="1" applyFill="1" applyBorder="1" applyAlignment="1">
      <alignment horizontal="center" vertical="center"/>
    </xf>
    <xf numFmtId="0" fontId="61" fillId="3" borderId="21" xfId="0" applyFont="1" applyFill="1" applyBorder="1" applyAlignment="1">
      <alignment horizontal="center" vertical="center"/>
    </xf>
    <xf numFmtId="0" fontId="61" fillId="3" borderId="21" xfId="0" applyNumberFormat="1" applyFont="1" applyFill="1" applyBorder="1" applyAlignment="1">
      <alignment horizontal="center" vertical="center"/>
    </xf>
    <xf numFmtId="3" fontId="62" fillId="4" borderId="21" xfId="6" applyNumberFormat="1" applyFont="1" applyFill="1" applyBorder="1" applyAlignment="1">
      <alignment horizontal="center" vertical="center"/>
    </xf>
    <xf numFmtId="0" fontId="61" fillId="3" borderId="1" xfId="0" applyNumberFormat="1" applyFont="1" applyFill="1" applyBorder="1" applyAlignment="1">
      <alignment horizontal="center" vertical="center"/>
    </xf>
    <xf numFmtId="3" fontId="62" fillId="4" borderId="1" xfId="6" applyNumberFormat="1" applyFont="1" applyFill="1" applyBorder="1" applyAlignment="1">
      <alignment horizontal="center" vertical="center"/>
    </xf>
    <xf numFmtId="3" fontId="62" fillId="4" borderId="20" xfId="6" applyNumberFormat="1" applyFont="1" applyFill="1" applyBorder="1" applyAlignment="1">
      <alignment horizontal="center" vertical="center"/>
    </xf>
    <xf numFmtId="3" fontId="61" fillId="16" borderId="21" xfId="0" applyNumberFormat="1" applyFont="1" applyFill="1" applyBorder="1" applyAlignment="1">
      <alignment horizontal="center" vertical="center"/>
    </xf>
    <xf numFmtId="2" fontId="61" fillId="16" borderId="21" xfId="0" applyNumberFormat="1" applyFont="1" applyFill="1" applyBorder="1" applyAlignment="1">
      <alignment horizontal="center" vertical="center"/>
    </xf>
    <xf numFmtId="3" fontId="61" fillId="16" borderId="1" xfId="0" applyNumberFormat="1" applyFont="1" applyFill="1" applyBorder="1" applyAlignment="1">
      <alignment horizontal="center" vertical="center"/>
    </xf>
    <xf numFmtId="3" fontId="61" fillId="16" borderId="20" xfId="0" applyNumberFormat="1" applyFont="1" applyFill="1" applyBorder="1" applyAlignment="1">
      <alignment horizontal="center" vertical="center"/>
    </xf>
    <xf numFmtId="2" fontId="61" fillId="16" borderId="20" xfId="0" applyNumberFormat="1" applyFont="1" applyFill="1" applyBorder="1" applyAlignment="1">
      <alignment horizontal="center" vertical="center"/>
    </xf>
    <xf numFmtId="2" fontId="61" fillId="16" borderId="1" xfId="0" applyNumberFormat="1" applyFont="1" applyFill="1" applyBorder="1" applyAlignment="1">
      <alignment horizontal="center" vertical="center"/>
    </xf>
    <xf numFmtId="0" fontId="61" fillId="17" borderId="33" xfId="6" applyFont="1" applyFill="1" applyBorder="1" applyAlignment="1">
      <alignment horizontal="right" vertical="center" wrapText="1"/>
    </xf>
    <xf numFmtId="3" fontId="61" fillId="17" borderId="3" xfId="0" applyNumberFormat="1" applyFont="1" applyFill="1" applyBorder="1" applyAlignment="1">
      <alignment horizontal="center" vertical="center"/>
    </xf>
    <xf numFmtId="2" fontId="61" fillId="17" borderId="3" xfId="0" applyNumberFormat="1" applyFont="1" applyFill="1" applyBorder="1" applyAlignment="1">
      <alignment horizontal="center" vertical="center"/>
    </xf>
    <xf numFmtId="3" fontId="61" fillId="17" borderId="4" xfId="0" applyNumberFormat="1" applyFont="1" applyFill="1" applyBorder="1" applyAlignment="1">
      <alignment horizontal="center" vertical="center"/>
    </xf>
    <xf numFmtId="3" fontId="61" fillId="17" borderId="2" xfId="0" applyNumberFormat="1" applyFont="1" applyFill="1" applyBorder="1" applyAlignment="1">
      <alignment horizontal="center" vertical="center"/>
    </xf>
    <xf numFmtId="2" fontId="61" fillId="17" borderId="2" xfId="0" applyNumberFormat="1" applyFont="1" applyFill="1" applyBorder="1" applyAlignment="1">
      <alignment horizontal="center" vertical="center"/>
    </xf>
    <xf numFmtId="2" fontId="61" fillId="17" borderId="4" xfId="0" applyNumberFormat="1" applyFont="1" applyFill="1" applyBorder="1" applyAlignment="1">
      <alignment horizontal="center" vertical="center"/>
    </xf>
    <xf numFmtId="3" fontId="62" fillId="3" borderId="21" xfId="0" applyNumberFormat="1" applyFont="1" applyFill="1" applyBorder="1" applyAlignment="1">
      <alignment horizontal="center" vertical="center"/>
    </xf>
    <xf numFmtId="2" fontId="62" fillId="3" borderId="21" xfId="0" applyNumberFormat="1" applyFont="1" applyFill="1" applyBorder="1" applyAlignment="1">
      <alignment horizontal="center" vertical="center"/>
    </xf>
    <xf numFmtId="3" fontId="62" fillId="3" borderId="1" xfId="0" applyNumberFormat="1" applyFont="1" applyFill="1" applyBorder="1" applyAlignment="1">
      <alignment horizontal="center" vertical="center"/>
    </xf>
    <xf numFmtId="0" fontId="61" fillId="2" borderId="5" xfId="0" applyFont="1" applyFill="1" applyBorder="1" applyAlignment="1"/>
    <xf numFmtId="0" fontId="61" fillId="16" borderId="5" xfId="0" applyFont="1" applyFill="1" applyBorder="1" applyAlignment="1">
      <alignment horizontal="right" vertical="center" wrapText="1"/>
    </xf>
    <xf numFmtId="0" fontId="62" fillId="3" borderId="5" xfId="0" applyFont="1" applyFill="1" applyBorder="1" applyAlignment="1">
      <alignment horizontal="center" vertical="center"/>
    </xf>
    <xf numFmtId="3" fontId="62" fillId="3" borderId="20" xfId="0" applyNumberFormat="1" applyFont="1" applyFill="1" applyBorder="1" applyAlignment="1">
      <alignment horizontal="center" vertical="center"/>
    </xf>
    <xf numFmtId="2" fontId="62" fillId="3" borderId="20" xfId="0" applyNumberFormat="1" applyFont="1" applyFill="1" applyBorder="1" applyAlignment="1">
      <alignment horizontal="center" vertical="center"/>
    </xf>
    <xf numFmtId="2" fontId="62" fillId="3" borderId="1" xfId="0" applyNumberFormat="1" applyFont="1" applyFill="1" applyBorder="1" applyAlignment="1">
      <alignment horizontal="center" vertical="center"/>
    </xf>
    <xf numFmtId="3" fontId="62" fillId="4" borderId="5" xfId="6" applyNumberFormat="1" applyFont="1" applyFill="1" applyBorder="1" applyAlignment="1">
      <alignment horizontal="center" vertical="center"/>
    </xf>
    <xf numFmtId="0" fontId="59" fillId="2" borderId="0" xfId="0" applyFont="1" applyFill="1" applyBorder="1" applyAlignment="1">
      <alignment vertical="center"/>
    </xf>
    <xf numFmtId="168" fontId="55" fillId="0" borderId="0" xfId="5" applyNumberFormat="1" applyFont="1"/>
    <xf numFmtId="1" fontId="61" fillId="3" borderId="35" xfId="2" applyNumberFormat="1" applyFont="1" applyFill="1" applyBorder="1" applyAlignment="1">
      <alignment horizontal="center" vertical="center"/>
    </xf>
    <xf numFmtId="0" fontId="61" fillId="3" borderId="17" xfId="0" applyNumberFormat="1" applyFont="1" applyFill="1" applyBorder="1" applyAlignment="1">
      <alignment horizontal="center" vertical="center"/>
    </xf>
    <xf numFmtId="0" fontId="61" fillId="3" borderId="32" xfId="0" applyNumberFormat="1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 vertical="center"/>
    </xf>
    <xf numFmtId="2" fontId="61" fillId="16" borderId="24" xfId="0" applyNumberFormat="1" applyFont="1" applyFill="1" applyBorder="1" applyAlignment="1">
      <alignment horizontal="center" vertical="center"/>
    </xf>
    <xf numFmtId="2" fontId="62" fillId="3" borderId="24" xfId="0" applyNumberFormat="1" applyFont="1" applyFill="1" applyBorder="1" applyAlignment="1">
      <alignment horizontal="center" vertical="center"/>
    </xf>
    <xf numFmtId="2" fontId="61" fillId="17" borderId="38" xfId="0" applyNumberFormat="1" applyFont="1" applyFill="1" applyBorder="1" applyAlignment="1">
      <alignment horizontal="center" vertical="center"/>
    </xf>
    <xf numFmtId="3" fontId="61" fillId="16" borderId="23" xfId="0" applyNumberFormat="1" applyFont="1" applyFill="1" applyBorder="1" applyAlignment="1">
      <alignment horizontal="center" vertical="center"/>
    </xf>
    <xf numFmtId="3" fontId="62" fillId="3" borderId="23" xfId="0" applyNumberFormat="1" applyFont="1" applyFill="1" applyBorder="1" applyAlignment="1">
      <alignment horizontal="center" vertical="center"/>
    </xf>
    <xf numFmtId="3" fontId="61" fillId="17" borderId="22" xfId="0" applyNumberFormat="1" applyFont="1" applyFill="1" applyBorder="1" applyAlignment="1">
      <alignment horizontal="center" vertical="center"/>
    </xf>
    <xf numFmtId="3" fontId="62" fillId="4" borderId="39" xfId="5" applyNumberFormat="1" applyFont="1" applyFill="1" applyBorder="1" applyAlignment="1">
      <alignment horizontal="center" vertical="center"/>
    </xf>
    <xf numFmtId="3" fontId="62" fillId="4" borderId="20" xfId="5" applyNumberFormat="1" applyFont="1" applyFill="1" applyBorder="1" applyAlignment="1">
      <alignment horizontal="center" vertical="center"/>
    </xf>
    <xf numFmtId="3" fontId="62" fillId="4" borderId="41" xfId="5" applyNumberFormat="1" applyFont="1" applyFill="1" applyBorder="1" applyAlignment="1">
      <alignment horizontal="center" vertical="center"/>
    </xf>
    <xf numFmtId="3" fontId="62" fillId="4" borderId="42" xfId="5" applyNumberFormat="1" applyFont="1" applyFill="1" applyBorder="1" applyAlignment="1">
      <alignment horizontal="center" vertical="center"/>
    </xf>
    <xf numFmtId="3" fontId="61" fillId="16" borderId="1" xfId="5" applyNumberFormat="1" applyFont="1" applyFill="1" applyBorder="1" applyAlignment="1">
      <alignment horizontal="center" vertical="center"/>
    </xf>
    <xf numFmtId="2" fontId="62" fillId="4" borderId="44" xfId="0" applyNumberFormat="1" applyFont="1" applyFill="1" applyBorder="1" applyAlignment="1">
      <alignment horizontal="center" vertical="center"/>
    </xf>
    <xf numFmtId="2" fontId="61" fillId="16" borderId="13" xfId="0" applyNumberFormat="1" applyFont="1" applyFill="1" applyBorder="1" applyAlignment="1">
      <alignment horizontal="center" vertical="center"/>
    </xf>
    <xf numFmtId="2" fontId="62" fillId="3" borderId="12" xfId="0" applyNumberFormat="1" applyFont="1" applyFill="1" applyBorder="1" applyAlignment="1">
      <alignment horizontal="center" vertical="center"/>
    </xf>
    <xf numFmtId="2" fontId="61" fillId="17" borderId="14" xfId="0" applyNumberFormat="1" applyFont="1" applyFill="1" applyBorder="1" applyAlignment="1">
      <alignment horizontal="center" vertical="center"/>
    </xf>
    <xf numFmtId="3" fontId="62" fillId="3" borderId="45" xfId="5" applyNumberFormat="1" applyFont="1" applyFill="1" applyBorder="1" applyAlignment="1">
      <alignment horizontal="center" vertical="center"/>
    </xf>
    <xf numFmtId="3" fontId="61" fillId="17" borderId="4" xfId="5" applyNumberFormat="1" applyFont="1" applyFill="1" applyBorder="1" applyAlignment="1">
      <alignment horizontal="center" vertical="center"/>
    </xf>
    <xf numFmtId="3" fontId="62" fillId="3" borderId="26" xfId="5" applyNumberFormat="1" applyFont="1" applyFill="1" applyBorder="1" applyAlignment="1">
      <alignment horizontal="center" vertical="center"/>
    </xf>
    <xf numFmtId="3" fontId="61" fillId="17" borderId="2" xfId="5" applyNumberFormat="1" applyFont="1" applyFill="1" applyBorder="1" applyAlignment="1">
      <alignment horizontal="center" vertical="center"/>
    </xf>
    <xf numFmtId="2" fontId="62" fillId="4" borderId="46" xfId="0" applyNumberFormat="1" applyFont="1" applyFill="1" applyBorder="1" applyAlignment="1">
      <alignment horizontal="center" vertical="center"/>
    </xf>
    <xf numFmtId="2" fontId="62" fillId="4" borderId="47" xfId="0" applyNumberFormat="1" applyFont="1" applyFill="1" applyBorder="1" applyAlignment="1">
      <alignment horizontal="center" vertical="center"/>
    </xf>
    <xf numFmtId="2" fontId="61" fillId="16" borderId="5" xfId="0" applyNumberFormat="1" applyFont="1" applyFill="1" applyBorder="1" applyAlignment="1">
      <alignment horizontal="center" vertical="center"/>
    </xf>
    <xf numFmtId="2" fontId="62" fillId="3" borderId="47" xfId="0" applyNumberFormat="1" applyFont="1" applyFill="1" applyBorder="1" applyAlignment="1">
      <alignment horizontal="center" vertical="center"/>
    </xf>
    <xf numFmtId="2" fontId="62" fillId="3" borderId="26" xfId="0" applyNumberFormat="1" applyFont="1" applyFill="1" applyBorder="1" applyAlignment="1">
      <alignment horizontal="center" vertical="center"/>
    </xf>
    <xf numFmtId="1" fontId="61" fillId="3" borderId="41" xfId="2" applyNumberFormat="1" applyFont="1" applyFill="1" applyBorder="1" applyAlignment="1">
      <alignment horizontal="center" vertical="center"/>
    </xf>
    <xf numFmtId="3" fontId="62" fillId="4" borderId="1" xfId="5" applyNumberFormat="1" applyFont="1" applyFill="1" applyBorder="1" applyAlignment="1">
      <alignment horizontal="center" vertical="center"/>
    </xf>
    <xf numFmtId="0" fontId="61" fillId="16" borderId="20" xfId="0" applyFont="1" applyFill="1" applyBorder="1" applyAlignment="1">
      <alignment horizontal="right" vertical="center" wrapText="1"/>
    </xf>
    <xf numFmtId="0" fontId="62" fillId="3" borderId="12" xfId="0" applyFont="1" applyFill="1" applyBorder="1" applyAlignment="1">
      <alignment horizontal="center" vertical="center"/>
    </xf>
    <xf numFmtId="0" fontId="61" fillId="17" borderId="14" xfId="6" applyFont="1" applyFill="1" applyBorder="1" applyAlignment="1">
      <alignment horizontal="right" vertical="center" wrapText="1"/>
    </xf>
    <xf numFmtId="3" fontId="62" fillId="4" borderId="5" xfId="5" applyNumberFormat="1" applyFont="1" applyFill="1" applyBorder="1" applyAlignment="1">
      <alignment horizontal="center" vertical="center"/>
    </xf>
    <xf numFmtId="3" fontId="62" fillId="4" borderId="6" xfId="5" applyNumberFormat="1" applyFont="1" applyFill="1" applyBorder="1" applyAlignment="1">
      <alignment horizontal="center" vertical="center"/>
    </xf>
    <xf numFmtId="3" fontId="62" fillId="4" borderId="47" xfId="5" applyNumberFormat="1" applyFont="1" applyFill="1" applyBorder="1" applyAlignment="1">
      <alignment horizontal="center" vertical="center"/>
    </xf>
    <xf numFmtId="3" fontId="62" fillId="4" borderId="36" xfId="5" applyNumberFormat="1" applyFont="1" applyFill="1" applyBorder="1" applyAlignment="1">
      <alignment horizontal="center" vertical="center"/>
    </xf>
    <xf numFmtId="3" fontId="61" fillId="16" borderId="20" xfId="5" applyNumberFormat="1" applyFont="1" applyFill="1" applyBorder="1" applyAlignment="1">
      <alignment horizontal="center" vertical="center"/>
    </xf>
    <xf numFmtId="3" fontId="61" fillId="17" borderId="43" xfId="5" applyNumberFormat="1" applyFont="1" applyFill="1" applyBorder="1" applyAlignment="1">
      <alignment horizontal="center" vertical="center"/>
    </xf>
    <xf numFmtId="3" fontId="62" fillId="3" borderId="1" xfId="5" applyNumberFormat="1" applyFont="1" applyFill="1" applyBorder="1" applyAlignment="1">
      <alignment horizontal="center" vertical="center"/>
    </xf>
    <xf numFmtId="2" fontId="61" fillId="16" borderId="44" xfId="0" applyNumberFormat="1" applyFont="1" applyFill="1" applyBorder="1" applyAlignment="1">
      <alignment horizontal="center" vertical="center"/>
    </xf>
    <xf numFmtId="2" fontId="62" fillId="3" borderId="44" xfId="0" applyNumberFormat="1" applyFont="1" applyFill="1" applyBorder="1" applyAlignment="1">
      <alignment horizontal="center" vertical="center"/>
    </xf>
    <xf numFmtId="2" fontId="61" fillId="16" borderId="41" xfId="0" applyNumberFormat="1" applyFont="1" applyFill="1" applyBorder="1" applyAlignment="1">
      <alignment horizontal="center" vertical="center"/>
    </xf>
    <xf numFmtId="2" fontId="62" fillId="3" borderId="50" xfId="0" applyNumberFormat="1" applyFont="1" applyFill="1" applyBorder="1" applyAlignment="1">
      <alignment horizontal="center" vertical="center"/>
    </xf>
    <xf numFmtId="0" fontId="61" fillId="16" borderId="44" xfId="0" applyFont="1" applyFill="1" applyBorder="1" applyAlignment="1">
      <alignment horizontal="right" vertical="center" wrapText="1"/>
    </xf>
    <xf numFmtId="0" fontId="61" fillId="17" borderId="34" xfId="6" applyFont="1" applyFill="1" applyBorder="1" applyAlignment="1">
      <alignment horizontal="right" vertical="center" wrapText="1"/>
    </xf>
    <xf numFmtId="0" fontId="62" fillId="3" borderId="13" xfId="0" applyFont="1" applyFill="1" applyBorder="1" applyAlignment="1">
      <alignment horizontal="center" vertical="center"/>
    </xf>
    <xf numFmtId="0" fontId="61" fillId="16" borderId="13" xfId="0" applyFont="1" applyFill="1" applyBorder="1" applyAlignment="1">
      <alignment horizontal="right" vertical="center" wrapText="1"/>
    </xf>
    <xf numFmtId="0" fontId="61" fillId="2" borderId="1" xfId="2" applyFont="1" applyFill="1" applyBorder="1" applyAlignment="1"/>
    <xf numFmtId="0" fontId="61" fillId="16" borderId="12" xfId="0" applyFont="1" applyFill="1" applyBorder="1" applyAlignment="1">
      <alignment horizontal="right" vertical="center" wrapText="1"/>
    </xf>
    <xf numFmtId="0" fontId="62" fillId="3" borderId="44" xfId="0" applyFont="1" applyFill="1" applyBorder="1" applyAlignment="1">
      <alignment horizontal="center" vertical="center"/>
    </xf>
    <xf numFmtId="0" fontId="61" fillId="3" borderId="15" xfId="2" applyNumberFormat="1" applyFont="1" applyFill="1" applyBorder="1" applyAlignment="1">
      <alignment horizontal="center" vertical="center" wrapText="1"/>
    </xf>
    <xf numFmtId="0" fontId="61" fillId="3" borderId="32" xfId="2" applyNumberFormat="1" applyFont="1" applyFill="1" applyBorder="1" applyAlignment="1">
      <alignment horizontal="center" vertical="center" wrapText="1"/>
    </xf>
    <xf numFmtId="3" fontId="62" fillId="4" borderId="53" xfId="5" applyNumberFormat="1" applyFont="1" applyFill="1" applyBorder="1" applyAlignment="1">
      <alignment horizontal="center" vertical="center"/>
    </xf>
    <xf numFmtId="3" fontId="61" fillId="16" borderId="36" xfId="5" applyNumberFormat="1" applyFont="1" applyFill="1" applyBorder="1" applyAlignment="1">
      <alignment horizontal="center" vertical="center"/>
    </xf>
    <xf numFmtId="3" fontId="61" fillId="16" borderId="47" xfId="5" applyNumberFormat="1" applyFont="1" applyFill="1" applyBorder="1" applyAlignment="1">
      <alignment horizontal="center" vertical="center"/>
    </xf>
    <xf numFmtId="3" fontId="62" fillId="3" borderId="41" xfId="5" applyNumberFormat="1" applyFont="1" applyFill="1" applyBorder="1" applyAlignment="1">
      <alignment horizontal="center" vertical="center"/>
    </xf>
    <xf numFmtId="3" fontId="62" fillId="3" borderId="42" xfId="5" applyNumberFormat="1" applyFont="1" applyFill="1" applyBorder="1" applyAlignment="1">
      <alignment horizontal="center" vertical="center"/>
    </xf>
    <xf numFmtId="3" fontId="61" fillId="17" borderId="40" xfId="5" applyNumberFormat="1" applyFont="1" applyFill="1" applyBorder="1" applyAlignment="1">
      <alignment horizontal="center" vertical="center"/>
    </xf>
    <xf numFmtId="2" fontId="61" fillId="16" borderId="42" xfId="0" applyNumberFormat="1" applyFont="1" applyFill="1" applyBorder="1" applyAlignment="1">
      <alignment horizontal="center" vertical="center"/>
    </xf>
    <xf numFmtId="2" fontId="61" fillId="17" borderId="34" xfId="0" applyNumberFormat="1" applyFont="1" applyFill="1" applyBorder="1" applyAlignment="1">
      <alignment horizontal="center" vertical="center"/>
    </xf>
    <xf numFmtId="2" fontId="61" fillId="17" borderId="28" xfId="0" applyNumberFormat="1" applyFont="1" applyFill="1" applyBorder="1" applyAlignment="1">
      <alignment horizontal="center" vertical="center"/>
    </xf>
    <xf numFmtId="2" fontId="62" fillId="3" borderId="13" xfId="0" applyNumberFormat="1" applyFont="1" applyFill="1" applyBorder="1" applyAlignment="1">
      <alignment horizontal="center" vertical="center"/>
    </xf>
    <xf numFmtId="0" fontId="61" fillId="3" borderId="16" xfId="2" applyNumberFormat="1" applyFont="1" applyFill="1" applyBorder="1" applyAlignment="1">
      <alignment horizontal="center" vertical="center" wrapText="1"/>
    </xf>
    <xf numFmtId="0" fontId="61" fillId="3" borderId="30" xfId="2" applyNumberFormat="1" applyFont="1" applyFill="1" applyBorder="1" applyAlignment="1">
      <alignment horizontal="center" vertical="center" wrapText="1"/>
    </xf>
    <xf numFmtId="3" fontId="61" fillId="16" borderId="50" xfId="5" applyNumberFormat="1" applyFont="1" applyFill="1" applyBorder="1" applyAlignment="1">
      <alignment horizontal="center" vertical="center"/>
    </xf>
    <xf numFmtId="3" fontId="61" fillId="16" borderId="41" xfId="5" applyNumberFormat="1" applyFont="1" applyFill="1" applyBorder="1" applyAlignment="1">
      <alignment horizontal="center" vertical="center"/>
    </xf>
    <xf numFmtId="3" fontId="62" fillId="3" borderId="36" xfId="5" applyNumberFormat="1" applyFont="1" applyFill="1" applyBorder="1" applyAlignment="1">
      <alignment horizontal="center" vertical="center"/>
    </xf>
    <xf numFmtId="3" fontId="62" fillId="3" borderId="47" xfId="5" applyNumberFormat="1" applyFont="1" applyFill="1" applyBorder="1" applyAlignment="1">
      <alignment horizontal="center" vertical="center"/>
    </xf>
    <xf numFmtId="2" fontId="61" fillId="16" borderId="12" xfId="0" applyNumberFormat="1" applyFont="1" applyFill="1" applyBorder="1" applyAlignment="1">
      <alignment horizontal="center" vertical="center"/>
    </xf>
    <xf numFmtId="2" fontId="62" fillId="3" borderId="41" xfId="0" applyNumberFormat="1" applyFont="1" applyFill="1" applyBorder="1" applyAlignment="1">
      <alignment horizontal="center" vertical="center"/>
    </xf>
    <xf numFmtId="2" fontId="61" fillId="17" borderId="40" xfId="0" applyNumberFormat="1" applyFont="1" applyFill="1" applyBorder="1" applyAlignment="1">
      <alignment horizontal="center" vertical="center"/>
    </xf>
    <xf numFmtId="0" fontId="61" fillId="3" borderId="21" xfId="0" applyFont="1" applyFill="1" applyBorder="1" applyAlignment="1">
      <alignment horizontal="center" vertical="center" wrapText="1"/>
    </xf>
    <xf numFmtId="0" fontId="61" fillId="2" borderId="8" xfId="0" applyFont="1" applyFill="1" applyBorder="1" applyAlignment="1">
      <alignment horizontal="center" vertical="center"/>
    </xf>
    <xf numFmtId="0" fontId="61" fillId="2" borderId="9" xfId="0" applyFont="1" applyFill="1" applyBorder="1" applyAlignment="1">
      <alignment horizontal="center" vertical="center"/>
    </xf>
    <xf numFmtId="0" fontId="61" fillId="2" borderId="10" xfId="0" applyFont="1" applyFill="1" applyBorder="1" applyAlignment="1">
      <alignment horizontal="center" vertical="center"/>
    </xf>
    <xf numFmtId="0" fontId="61" fillId="3" borderId="17" xfId="0" applyFont="1" applyFill="1" applyBorder="1" applyAlignment="1">
      <alignment horizontal="center" vertical="center" wrapText="1"/>
    </xf>
    <xf numFmtId="0" fontId="61" fillId="3" borderId="5" xfId="0" applyFont="1" applyFill="1" applyBorder="1" applyAlignment="1">
      <alignment horizontal="center" vertical="center" wrapText="1"/>
    </xf>
    <xf numFmtId="0" fontId="61" fillId="3" borderId="30" xfId="0" applyNumberFormat="1" applyFont="1" applyFill="1" applyBorder="1" applyAlignment="1">
      <alignment horizontal="center" vertical="center"/>
    </xf>
    <xf numFmtId="0" fontId="61" fillId="3" borderId="31" xfId="0" applyNumberFormat="1" applyFont="1" applyFill="1" applyBorder="1" applyAlignment="1">
      <alignment horizontal="center" vertical="center"/>
    </xf>
    <xf numFmtId="0" fontId="61" fillId="3" borderId="37" xfId="0" applyNumberFormat="1" applyFont="1" applyFill="1" applyBorder="1" applyAlignment="1">
      <alignment horizontal="center" vertical="center"/>
    </xf>
    <xf numFmtId="0" fontId="61" fillId="3" borderId="32" xfId="0" applyNumberFormat="1" applyFont="1" applyFill="1" applyBorder="1" applyAlignment="1">
      <alignment horizontal="center" vertical="center"/>
    </xf>
    <xf numFmtId="0" fontId="61" fillId="3" borderId="30" xfId="0" applyFont="1" applyFill="1" applyBorder="1" applyAlignment="1">
      <alignment horizontal="center" vertical="center"/>
    </xf>
    <xf numFmtId="0" fontId="61" fillId="3" borderId="31" xfId="0" applyFont="1" applyFill="1" applyBorder="1" applyAlignment="1">
      <alignment horizontal="center" vertical="center"/>
    </xf>
    <xf numFmtId="0" fontId="61" fillId="3" borderId="37" xfId="0" applyFont="1" applyFill="1" applyBorder="1" applyAlignment="1">
      <alignment horizontal="center" vertical="center"/>
    </xf>
    <xf numFmtId="0" fontId="61" fillId="3" borderId="32" xfId="0" applyFont="1" applyFill="1" applyBorder="1" applyAlignment="1">
      <alignment horizontal="center" vertical="center"/>
    </xf>
    <xf numFmtId="0" fontId="61" fillId="3" borderId="20" xfId="0" applyFont="1" applyFill="1" applyBorder="1" applyAlignment="1">
      <alignment horizontal="center" vertical="center" wrapText="1"/>
    </xf>
    <xf numFmtId="0" fontId="61" fillId="3" borderId="20" xfId="0" applyFont="1" applyFill="1" applyBorder="1" applyAlignment="1">
      <alignment horizontal="center" vertical="center"/>
    </xf>
    <xf numFmtId="0" fontId="61" fillId="3" borderId="21" xfId="0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 vertical="center" wrapText="1"/>
    </xf>
    <xf numFmtId="0" fontId="61" fillId="3" borderId="24" xfId="0" applyFont="1" applyFill="1" applyBorder="1" applyAlignment="1">
      <alignment horizontal="center" vertical="center"/>
    </xf>
    <xf numFmtId="0" fontId="61" fillId="2" borderId="28" xfId="0" applyFont="1" applyFill="1" applyBorder="1" applyAlignment="1">
      <alignment horizontal="center" vertical="center"/>
    </xf>
    <xf numFmtId="0" fontId="61" fillId="2" borderId="18" xfId="0" applyFont="1" applyFill="1" applyBorder="1" applyAlignment="1">
      <alignment horizontal="center" vertical="center"/>
    </xf>
    <xf numFmtId="0" fontId="61" fillId="2" borderId="29" xfId="0" applyFont="1" applyFill="1" applyBorder="1" applyAlignment="1">
      <alignment horizontal="center" vertical="center"/>
    </xf>
    <xf numFmtId="0" fontId="61" fillId="3" borderId="11" xfId="2" applyFont="1" applyFill="1" applyBorder="1" applyAlignment="1">
      <alignment horizontal="center" vertical="center" wrapText="1"/>
    </xf>
    <xf numFmtId="0" fontId="61" fillId="3" borderId="12" xfId="2" applyFont="1" applyFill="1" applyBorder="1" applyAlignment="1">
      <alignment horizontal="center" vertical="center" wrapText="1"/>
    </xf>
    <xf numFmtId="0" fontId="61" fillId="3" borderId="34" xfId="2" applyFont="1" applyFill="1" applyBorder="1" applyAlignment="1">
      <alignment horizontal="center" vertical="center" wrapText="1"/>
    </xf>
    <xf numFmtId="0" fontId="61" fillId="3" borderId="41" xfId="0" applyFont="1" applyFill="1" applyBorder="1" applyAlignment="1">
      <alignment horizontal="center" vertical="center" wrapText="1"/>
    </xf>
    <xf numFmtId="0" fontId="61" fillId="3" borderId="49" xfId="0" applyFont="1" applyFill="1" applyBorder="1" applyAlignment="1">
      <alignment horizontal="center" vertical="center" wrapText="1"/>
    </xf>
    <xf numFmtId="0" fontId="61" fillId="3" borderId="35" xfId="0" applyFont="1" applyFill="1" applyBorder="1" applyAlignment="1">
      <alignment horizontal="center" vertical="center" wrapText="1"/>
    </xf>
    <xf numFmtId="0" fontId="61" fillId="3" borderId="0" xfId="0" applyFont="1" applyFill="1" applyBorder="1" applyAlignment="1">
      <alignment horizontal="center" vertical="center" wrapText="1"/>
    </xf>
    <xf numFmtId="0" fontId="61" fillId="3" borderId="47" xfId="0" applyFont="1" applyFill="1" applyBorder="1" applyAlignment="1">
      <alignment horizontal="center" vertical="center" wrapText="1"/>
    </xf>
    <xf numFmtId="0" fontId="61" fillId="3" borderId="45" xfId="0" applyFont="1" applyFill="1" applyBorder="1" applyAlignment="1">
      <alignment horizontal="center" vertical="center" wrapText="1"/>
    </xf>
    <xf numFmtId="0" fontId="61" fillId="2" borderId="0" xfId="0" applyFont="1" applyFill="1" applyBorder="1" applyAlignment="1">
      <alignment horizontal="center" vertical="center"/>
    </xf>
    <xf numFmtId="0" fontId="61" fillId="3" borderId="15" xfId="0" applyFont="1" applyFill="1" applyBorder="1" applyAlignment="1">
      <alignment horizontal="center" vertical="center"/>
    </xf>
    <xf numFmtId="0" fontId="61" fillId="3" borderId="16" xfId="0" applyFont="1" applyFill="1" applyBorder="1" applyAlignment="1">
      <alignment horizontal="center" vertical="center"/>
    </xf>
    <xf numFmtId="0" fontId="61" fillId="3" borderId="6" xfId="0" applyFont="1" applyFill="1" applyBorder="1" applyAlignment="1">
      <alignment horizontal="center" vertical="center"/>
    </xf>
    <xf numFmtId="0" fontId="61" fillId="3" borderId="7" xfId="0" applyFont="1" applyFill="1" applyBorder="1" applyAlignment="1">
      <alignment horizontal="center" vertical="center"/>
    </xf>
    <xf numFmtId="0" fontId="61" fillId="3" borderId="11" xfId="0" applyFont="1" applyFill="1" applyBorder="1" applyAlignment="1">
      <alignment horizontal="center" vertical="center"/>
    </xf>
    <xf numFmtId="0" fontId="61" fillId="3" borderId="12" xfId="0" applyFont="1" applyFill="1" applyBorder="1" applyAlignment="1">
      <alignment horizontal="center" vertical="center"/>
    </xf>
    <xf numFmtId="0" fontId="61" fillId="3" borderId="24" xfId="0" applyFont="1" applyFill="1" applyBorder="1" applyAlignment="1">
      <alignment horizontal="center" vertical="center" wrapText="1"/>
    </xf>
    <xf numFmtId="0" fontId="61" fillId="3" borderId="39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horizontal="left" vertical="center"/>
    </xf>
    <xf numFmtId="0" fontId="61" fillId="3" borderId="36" xfId="0" applyFont="1" applyFill="1" applyBorder="1" applyAlignment="1">
      <alignment horizontal="center" vertical="center" wrapText="1"/>
    </xf>
    <xf numFmtId="0" fontId="61" fillId="3" borderId="6" xfId="0" applyFont="1" applyFill="1" applyBorder="1" applyAlignment="1">
      <alignment horizontal="center" vertical="center" wrapText="1"/>
    </xf>
    <xf numFmtId="0" fontId="61" fillId="3" borderId="52" xfId="0" applyFont="1" applyFill="1" applyBorder="1" applyAlignment="1">
      <alignment horizontal="center" vertical="center" wrapText="1"/>
    </xf>
    <xf numFmtId="0" fontId="61" fillId="2" borderId="54" xfId="0" applyFont="1" applyFill="1" applyBorder="1" applyAlignment="1">
      <alignment horizontal="center" vertical="center"/>
    </xf>
    <xf numFmtId="0" fontId="61" fillId="2" borderId="48" xfId="0" applyFont="1" applyFill="1" applyBorder="1" applyAlignment="1">
      <alignment horizontal="center" vertical="center"/>
    </xf>
    <xf numFmtId="0" fontId="61" fillId="3" borderId="51" xfId="0" applyFont="1" applyFill="1" applyBorder="1" applyAlignment="1">
      <alignment horizontal="center" vertical="center"/>
    </xf>
    <xf numFmtId="0" fontId="61" fillId="3" borderId="53" xfId="0" applyFont="1" applyFill="1" applyBorder="1" applyAlignment="1">
      <alignment horizontal="center" vertical="center"/>
    </xf>
    <xf numFmtId="0" fontId="70" fillId="2" borderId="0" xfId="34" applyFont="1" applyFill="1" applyAlignment="1">
      <alignment vertical="center"/>
    </xf>
    <xf numFmtId="0" fontId="57" fillId="2" borderId="0" xfId="34" applyFont="1" applyFill="1" applyAlignment="1">
      <alignment vertical="center"/>
    </xf>
    <xf numFmtId="14" fontId="71" fillId="22" borderId="0" xfId="34" applyNumberFormat="1" applyFont="1" applyFill="1"/>
    <xf numFmtId="0" fontId="55" fillId="0" borderId="0" xfId="34"/>
    <xf numFmtId="0" fontId="70" fillId="23" borderId="0" xfId="34" applyFont="1" applyFill="1" applyBorder="1" applyAlignment="1">
      <alignment horizontal="left" vertical="center"/>
    </xf>
    <xf numFmtId="0" fontId="70" fillId="23" borderId="0" xfId="34" applyFont="1" applyFill="1" applyBorder="1" applyAlignment="1">
      <alignment horizontal="center" vertical="center"/>
    </xf>
    <xf numFmtId="0" fontId="56" fillId="23" borderId="0" xfId="34" applyFont="1" applyFill="1" applyBorder="1" applyAlignment="1">
      <alignment horizontal="center" vertical="center"/>
    </xf>
    <xf numFmtId="0" fontId="56" fillId="2" borderId="0" xfId="34" applyFont="1" applyFill="1" applyBorder="1" applyAlignment="1">
      <alignment horizontal="center" vertical="center"/>
    </xf>
    <xf numFmtId="0" fontId="56" fillId="2" borderId="0" xfId="34" applyFont="1" applyFill="1" applyAlignment="1">
      <alignment horizontal="center" vertical="center"/>
    </xf>
    <xf numFmtId="0" fontId="70" fillId="2" borderId="0" xfId="34" applyFont="1" applyFill="1" applyBorder="1" applyAlignment="1">
      <alignment horizontal="left" vertical="center"/>
    </xf>
    <xf numFmtId="0" fontId="70" fillId="0" borderId="0" xfId="34" applyFont="1" applyFill="1" applyBorder="1" applyAlignment="1">
      <alignment horizontal="left" vertical="center"/>
    </xf>
    <xf numFmtId="0" fontId="72" fillId="2" borderId="0" xfId="34" applyFont="1" applyFill="1" applyBorder="1" applyAlignment="1">
      <alignment horizontal="center" vertical="center"/>
    </xf>
    <xf numFmtId="0" fontId="73" fillId="17" borderId="0" xfId="6" applyFont="1" applyFill="1" applyBorder="1" applyAlignment="1">
      <alignment horizontal="center" vertical="center"/>
    </xf>
    <xf numFmtId="0" fontId="72" fillId="2" borderId="0" xfId="34" applyFont="1" applyFill="1" applyAlignment="1">
      <alignment horizontal="center" vertical="center"/>
    </xf>
    <xf numFmtId="0" fontId="73" fillId="3" borderId="0" xfId="6" applyFont="1" applyFill="1" applyBorder="1" applyAlignment="1">
      <alignment horizontal="center" vertical="center"/>
    </xf>
    <xf numFmtId="3" fontId="74" fillId="2" borderId="55" xfId="34" applyNumberFormat="1" applyFont="1" applyFill="1" applyBorder="1" applyAlignment="1">
      <alignment horizontal="right"/>
    </xf>
    <xf numFmtId="3" fontId="74" fillId="2" borderId="56" xfId="34" applyNumberFormat="1" applyFont="1" applyFill="1" applyBorder="1" applyAlignment="1">
      <alignment horizontal="center" vertical="center"/>
    </xf>
    <xf numFmtId="3" fontId="74" fillId="2" borderId="57" xfId="34" applyNumberFormat="1" applyFont="1" applyFill="1" applyBorder="1" applyAlignment="1">
      <alignment horizontal="center" vertical="center"/>
    </xf>
    <xf numFmtId="3" fontId="74" fillId="2" borderId="57" xfId="34" applyNumberFormat="1" applyFont="1" applyFill="1" applyBorder="1" applyAlignment="1">
      <alignment horizontal="right" vertical="center"/>
    </xf>
    <xf numFmtId="3" fontId="74" fillId="2" borderId="58" xfId="34" applyNumberFormat="1" applyFont="1" applyFill="1" applyBorder="1" applyAlignment="1">
      <alignment horizontal="right" vertical="center"/>
    </xf>
    <xf numFmtId="170" fontId="74" fillId="2" borderId="55" xfId="35" applyNumberFormat="1" applyFont="1" applyFill="1" applyBorder="1" applyAlignment="1">
      <alignment horizontal="center" vertical="center"/>
    </xf>
    <xf numFmtId="170" fontId="74" fillId="2" borderId="55" xfId="34" applyNumberFormat="1" applyFont="1" applyFill="1" applyBorder="1" applyAlignment="1">
      <alignment horizontal="center" vertical="center"/>
    </xf>
    <xf numFmtId="3" fontId="75" fillId="2" borderId="55" xfId="34" applyNumberFormat="1" applyFont="1" applyFill="1" applyBorder="1" applyAlignment="1">
      <alignment horizontal="center"/>
    </xf>
    <xf numFmtId="170" fontId="75" fillId="2" borderId="55" xfId="35" applyNumberFormat="1" applyFont="1" applyFill="1" applyBorder="1" applyAlignment="1">
      <alignment horizontal="center" vertical="center"/>
    </xf>
    <xf numFmtId="170" fontId="74" fillId="0" borderId="55" xfId="35" applyNumberFormat="1" applyFont="1" applyFill="1" applyBorder="1" applyAlignment="1">
      <alignment horizontal="center" vertical="center"/>
    </xf>
    <xf numFmtId="170" fontId="55" fillId="0" borderId="0" xfId="34" applyNumberFormat="1"/>
    <xf numFmtId="0" fontId="1" fillId="0" borderId="0" xfId="189"/>
    <xf numFmtId="3" fontId="74" fillId="2" borderId="59" xfId="34" applyNumberFormat="1" applyFont="1" applyFill="1" applyBorder="1" applyAlignment="1">
      <alignment horizontal="right"/>
    </xf>
    <xf numFmtId="3" fontId="74" fillId="2" borderId="60" xfId="34" applyNumberFormat="1" applyFont="1" applyFill="1" applyBorder="1" applyAlignment="1">
      <alignment horizontal="center" vertical="center"/>
    </xf>
    <xf numFmtId="3" fontId="74" fillId="2" borderId="58" xfId="34" applyNumberFormat="1" applyFont="1" applyFill="1" applyBorder="1" applyAlignment="1">
      <alignment horizontal="center" vertical="center"/>
    </xf>
    <xf numFmtId="3" fontId="74" fillId="2" borderId="61" xfId="34" applyNumberFormat="1" applyFont="1" applyFill="1" applyBorder="1" applyAlignment="1">
      <alignment horizontal="center" vertical="center"/>
    </xf>
    <xf numFmtId="3" fontId="74" fillId="2" borderId="55" xfId="34" applyNumberFormat="1" applyFont="1" applyFill="1" applyBorder="1" applyAlignment="1">
      <alignment horizontal="center"/>
    </xf>
    <xf numFmtId="171" fontId="59" fillId="2" borderId="0" xfId="37" applyNumberFormat="1" applyFont="1" applyFill="1" applyAlignment="1">
      <alignment horizontal="center" vertical="center"/>
    </xf>
    <xf numFmtId="0" fontId="70" fillId="2" borderId="0" xfId="34" applyFont="1" applyFill="1" applyBorder="1" applyAlignment="1">
      <alignment horizontal="center" vertical="center"/>
    </xf>
    <xf numFmtId="2" fontId="74" fillId="2" borderId="55" xfId="34" applyNumberFormat="1" applyFont="1" applyFill="1" applyBorder="1" applyAlignment="1">
      <alignment horizontal="right"/>
    </xf>
    <xf numFmtId="2" fontId="74" fillId="2" borderId="61" xfId="34" applyNumberFormat="1" applyFont="1" applyFill="1" applyBorder="1" applyAlignment="1">
      <alignment horizontal="center" vertical="center"/>
    </xf>
    <xf numFmtId="2" fontId="74" fillId="2" borderId="62" xfId="34" applyNumberFormat="1" applyFont="1" applyFill="1" applyBorder="1" applyAlignment="1"/>
    <xf numFmtId="2" fontId="75" fillId="2" borderId="55" xfId="34" applyNumberFormat="1" applyFont="1" applyFill="1" applyBorder="1" applyAlignment="1">
      <alignment horizontal="center"/>
    </xf>
    <xf numFmtId="0" fontId="55" fillId="0" borderId="0" xfId="34" applyAlignment="1">
      <alignment horizontal="center" vertical="center"/>
    </xf>
    <xf numFmtId="170" fontId="75" fillId="2" borderId="55" xfId="34" applyNumberFormat="1" applyFont="1" applyFill="1" applyBorder="1" applyAlignment="1">
      <alignment horizontal="center" vertical="center"/>
    </xf>
    <xf numFmtId="3" fontId="1" fillId="0" borderId="0" xfId="189" applyNumberFormat="1"/>
    <xf numFmtId="0" fontId="70" fillId="23" borderId="0" xfId="34" applyFont="1" applyFill="1" applyBorder="1" applyAlignment="1">
      <alignment vertical="center"/>
    </xf>
    <xf numFmtId="0" fontId="55" fillId="0" borderId="0" xfId="34" applyBorder="1"/>
    <xf numFmtId="0" fontId="70" fillId="2" borderId="0" xfId="34" applyFont="1" applyFill="1" applyBorder="1" applyAlignment="1"/>
    <xf numFmtId="40" fontId="74" fillId="2" borderId="55" xfId="35" applyNumberFormat="1" applyFont="1" applyFill="1" applyBorder="1" applyAlignment="1">
      <alignment horizontal="center" vertical="center"/>
    </xf>
    <xf numFmtId="3" fontId="55" fillId="0" borderId="0" xfId="34" applyNumberFormat="1"/>
    <xf numFmtId="2" fontId="55" fillId="0" borderId="0" xfId="34" applyNumberFormat="1" applyAlignment="1">
      <alignment horizontal="center" vertical="center"/>
    </xf>
    <xf numFmtId="3" fontId="75" fillId="2" borderId="63" xfId="34" applyNumberFormat="1" applyFont="1" applyFill="1" applyBorder="1" applyAlignment="1">
      <alignment horizontal="center" vertical="center"/>
    </xf>
    <xf numFmtId="0" fontId="1" fillId="0" borderId="0" xfId="190"/>
    <xf numFmtId="0" fontId="1" fillId="0" borderId="0" xfId="190" applyAlignment="1">
      <alignment horizontal="left" indent="1"/>
    </xf>
    <xf numFmtId="3" fontId="1" fillId="0" borderId="0" xfId="190" applyNumberFormat="1"/>
    <xf numFmtId="0" fontId="1" fillId="0" borderId="0" xfId="190" applyAlignment="1">
      <alignment horizontal="left"/>
    </xf>
  </cellXfs>
  <cellStyles count="191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1 2" xfId="181"/>
    <cellStyle name="60% - Ênfase2 2" xfId="182"/>
    <cellStyle name="60% - Ênfase3 2" xfId="43"/>
    <cellStyle name="60% - Ênfase3 2 2" xfId="183"/>
    <cellStyle name="60% - Ênfase4 2" xfId="44"/>
    <cellStyle name="60% - Ênfase4 2 2" xfId="184"/>
    <cellStyle name="60% - Ênfase5 2" xfId="185"/>
    <cellStyle name="60% - Ênfase6 2" xfId="45"/>
    <cellStyle name="60% - Ênfase6 2 2" xfId="186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eutra 2" xfId="187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26" xfId="190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60" xfId="189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Título 5" xfId="188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7</xdr:row>
      <xdr:rowOff>18410</xdr:rowOff>
    </xdr:from>
    <xdr:to>
      <xdr:col>0</xdr:col>
      <xdr:colOff>1316334</xdr:colOff>
      <xdr:row>7</xdr:row>
      <xdr:rowOff>486033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3054504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8</xdr:row>
      <xdr:rowOff>54154</xdr:rowOff>
    </xdr:from>
    <xdr:to>
      <xdr:col>0</xdr:col>
      <xdr:colOff>1188721</xdr:colOff>
      <xdr:row>8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6</xdr:row>
      <xdr:rowOff>95325</xdr:rowOff>
    </xdr:from>
    <xdr:to>
      <xdr:col>0</xdr:col>
      <xdr:colOff>1172174</xdr:colOff>
      <xdr:row>6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10</xdr:row>
      <xdr:rowOff>10244</xdr:rowOff>
    </xdr:from>
    <xdr:to>
      <xdr:col>0</xdr:col>
      <xdr:colOff>1402883</xdr:colOff>
      <xdr:row>11</xdr:row>
      <xdr:rowOff>4995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19</xdr:row>
      <xdr:rowOff>36848</xdr:rowOff>
    </xdr:from>
    <xdr:to>
      <xdr:col>0</xdr:col>
      <xdr:colOff>1317136</xdr:colOff>
      <xdr:row>20</xdr:row>
      <xdr:rowOff>1551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20</xdr:row>
      <xdr:rowOff>42112</xdr:rowOff>
    </xdr:from>
    <xdr:to>
      <xdr:col>0</xdr:col>
      <xdr:colOff>1189523</xdr:colOff>
      <xdr:row>20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18</xdr:row>
      <xdr:rowOff>83283</xdr:rowOff>
    </xdr:from>
    <xdr:to>
      <xdr:col>0</xdr:col>
      <xdr:colOff>1172976</xdr:colOff>
      <xdr:row>18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22</xdr:row>
      <xdr:rowOff>28682</xdr:rowOff>
    </xdr:from>
    <xdr:to>
      <xdr:col>0</xdr:col>
      <xdr:colOff>1403685</xdr:colOff>
      <xdr:row>22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11</xdr:row>
      <xdr:rowOff>119764</xdr:rowOff>
    </xdr:from>
    <xdr:to>
      <xdr:col>0</xdr:col>
      <xdr:colOff>703485</xdr:colOff>
      <xdr:row>11</xdr:row>
      <xdr:rowOff>661882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22</xdr:row>
      <xdr:rowOff>10244</xdr:rowOff>
    </xdr:from>
    <xdr:to>
      <xdr:col>0</xdr:col>
      <xdr:colOff>1402883</xdr:colOff>
      <xdr:row>22</xdr:row>
      <xdr:rowOff>507915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23</xdr:row>
      <xdr:rowOff>119764</xdr:rowOff>
    </xdr:from>
    <xdr:to>
      <xdr:col>0</xdr:col>
      <xdr:colOff>703485</xdr:colOff>
      <xdr:row>23</xdr:row>
      <xdr:rowOff>661883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387705</xdr:colOff>
      <xdr:row>9</xdr:row>
      <xdr:rowOff>34890</xdr:rowOff>
    </xdr:from>
    <xdr:to>
      <xdr:col>0</xdr:col>
      <xdr:colOff>1256734</xdr:colOff>
      <xdr:row>9</xdr:row>
      <xdr:rowOff>479461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87705" y="350199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310152</xdr:colOff>
      <xdr:row>21</xdr:row>
      <xdr:rowOff>41279</xdr:rowOff>
    </xdr:from>
    <xdr:to>
      <xdr:col>0</xdr:col>
      <xdr:colOff>1179181</xdr:colOff>
      <xdr:row>21</xdr:row>
      <xdr:rowOff>485850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10152" y="9604379"/>
          <a:ext cx="869029" cy="444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8</xdr:row>
      <xdr:rowOff>78170</xdr:rowOff>
    </xdr:from>
    <xdr:to>
      <xdr:col>0</xdr:col>
      <xdr:colOff>1362074</xdr:colOff>
      <xdr:row>8</xdr:row>
      <xdr:rowOff>439710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</xdr:row>
      <xdr:rowOff>10950</xdr:rowOff>
    </xdr:from>
    <xdr:to>
      <xdr:col>0</xdr:col>
      <xdr:colOff>1450996</xdr:colOff>
      <xdr:row>7</xdr:row>
      <xdr:rowOff>463333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9</xdr:row>
      <xdr:rowOff>46694</xdr:rowOff>
    </xdr:from>
    <xdr:to>
      <xdr:col>0</xdr:col>
      <xdr:colOff>1292903</xdr:colOff>
      <xdr:row>9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6</xdr:row>
      <xdr:rowOff>68741</xdr:rowOff>
    </xdr:from>
    <xdr:to>
      <xdr:col>0</xdr:col>
      <xdr:colOff>1360224</xdr:colOff>
      <xdr:row>6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343770</xdr:colOff>
      <xdr:row>11</xdr:row>
      <xdr:rowOff>38099</xdr:rowOff>
    </xdr:from>
    <xdr:to>
      <xdr:col>0</xdr:col>
      <xdr:colOff>1384907</xdr:colOff>
      <xdr:row>11</xdr:row>
      <xdr:rowOff>452188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43770" y="4000499"/>
          <a:ext cx="1041137" cy="41408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12</xdr:row>
      <xdr:rowOff>121920</xdr:rowOff>
    </xdr:from>
    <xdr:to>
      <xdr:col>0</xdr:col>
      <xdr:colOff>782803</xdr:colOff>
      <xdr:row>12</xdr:row>
      <xdr:rowOff>664039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24</xdr:row>
      <xdr:rowOff>52907</xdr:rowOff>
    </xdr:from>
    <xdr:to>
      <xdr:col>0</xdr:col>
      <xdr:colOff>1365858</xdr:colOff>
      <xdr:row>24</xdr:row>
      <xdr:rowOff>452189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61950" y="10225607"/>
          <a:ext cx="1003908" cy="399282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10</xdr:row>
      <xdr:rowOff>38100</xdr:rowOff>
    </xdr:from>
    <xdr:to>
      <xdr:col>0</xdr:col>
      <xdr:colOff>1269079</xdr:colOff>
      <xdr:row>10</xdr:row>
      <xdr:rowOff>482671</xdr:rowOff>
    </xdr:to>
    <xdr:pic>
      <xdr:nvPicPr>
        <xdr:cNvPr id="24" name="Imagem 23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400050" y="40005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23</xdr:row>
      <xdr:rowOff>38100</xdr:rowOff>
    </xdr:from>
    <xdr:to>
      <xdr:col>0</xdr:col>
      <xdr:colOff>1230979</xdr:colOff>
      <xdr:row>23</xdr:row>
      <xdr:rowOff>482671</xdr:rowOff>
    </xdr:to>
    <xdr:pic>
      <xdr:nvPicPr>
        <xdr:cNvPr id="25" name="Imagem 2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61950" y="10706100"/>
          <a:ext cx="869029" cy="444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7</xdr:row>
      <xdr:rowOff>18410</xdr:rowOff>
    </xdr:from>
    <xdr:to>
      <xdr:col>0</xdr:col>
      <xdr:colOff>1316334</xdr:colOff>
      <xdr:row>7</xdr:row>
      <xdr:rowOff>486033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255587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8</xdr:row>
      <xdr:rowOff>54154</xdr:rowOff>
    </xdr:from>
    <xdr:to>
      <xdr:col>0</xdr:col>
      <xdr:colOff>1188721</xdr:colOff>
      <xdr:row>8</xdr:row>
      <xdr:rowOff>476906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09453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6</xdr:row>
      <xdr:rowOff>95325</xdr:rowOff>
    </xdr:from>
    <xdr:to>
      <xdr:col>0</xdr:col>
      <xdr:colOff>1172174</xdr:colOff>
      <xdr:row>6</xdr:row>
      <xdr:rowOff>422598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2986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10</xdr:row>
      <xdr:rowOff>10244</xdr:rowOff>
    </xdr:from>
    <xdr:to>
      <xdr:col>0</xdr:col>
      <xdr:colOff>1402883</xdr:colOff>
      <xdr:row>11</xdr:row>
      <xdr:rowOff>4995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5646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19</xdr:row>
      <xdr:rowOff>36848</xdr:rowOff>
    </xdr:from>
    <xdr:to>
      <xdr:col>0</xdr:col>
      <xdr:colOff>1317136</xdr:colOff>
      <xdr:row>20</xdr:row>
      <xdr:rowOff>1551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875412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20</xdr:row>
      <xdr:rowOff>42112</xdr:rowOff>
    </xdr:from>
    <xdr:to>
      <xdr:col>0</xdr:col>
      <xdr:colOff>1189523</xdr:colOff>
      <xdr:row>20</xdr:row>
      <xdr:rowOff>464864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926231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18</xdr:row>
      <xdr:rowOff>83283</xdr:rowOff>
    </xdr:from>
    <xdr:to>
      <xdr:col>0</xdr:col>
      <xdr:colOff>1172976</xdr:colOff>
      <xdr:row>18</xdr:row>
      <xdr:rowOff>410556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829764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22</xdr:row>
      <xdr:rowOff>28682</xdr:rowOff>
    </xdr:from>
    <xdr:to>
      <xdr:col>0</xdr:col>
      <xdr:colOff>1403685</xdr:colOff>
      <xdr:row>22</xdr:row>
      <xdr:rowOff>526353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1025472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11</xdr:row>
      <xdr:rowOff>119764</xdr:rowOff>
    </xdr:from>
    <xdr:to>
      <xdr:col>0</xdr:col>
      <xdr:colOff>703485</xdr:colOff>
      <xdr:row>11</xdr:row>
      <xdr:rowOff>661882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6890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22</xdr:row>
      <xdr:rowOff>10244</xdr:rowOff>
    </xdr:from>
    <xdr:to>
      <xdr:col>0</xdr:col>
      <xdr:colOff>1402883</xdr:colOff>
      <xdr:row>22</xdr:row>
      <xdr:rowOff>507915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1023628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23</xdr:row>
      <xdr:rowOff>119764</xdr:rowOff>
    </xdr:from>
    <xdr:to>
      <xdr:col>0</xdr:col>
      <xdr:colOff>703485</xdr:colOff>
      <xdr:row>23</xdr:row>
      <xdr:rowOff>661883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879204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38100</xdr:rowOff>
    </xdr:from>
    <xdr:to>
      <xdr:col>0</xdr:col>
      <xdr:colOff>1192879</xdr:colOff>
      <xdr:row>9</xdr:row>
      <xdr:rowOff>482671</xdr:rowOff>
    </xdr:to>
    <xdr:pic>
      <xdr:nvPicPr>
        <xdr:cNvPr id="17" name="Imagem 1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23850" y="35052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21</xdr:row>
      <xdr:rowOff>38100</xdr:rowOff>
    </xdr:from>
    <xdr:to>
      <xdr:col>0</xdr:col>
      <xdr:colOff>1154779</xdr:colOff>
      <xdr:row>21</xdr:row>
      <xdr:rowOff>482671</xdr:rowOff>
    </xdr:to>
    <xdr:pic>
      <xdr:nvPicPr>
        <xdr:cNvPr id="18" name="Imagem 17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285750" y="9601200"/>
          <a:ext cx="869029" cy="444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8</xdr:row>
      <xdr:rowOff>78170</xdr:rowOff>
    </xdr:from>
    <xdr:to>
      <xdr:col>0</xdr:col>
      <xdr:colOff>1362074</xdr:colOff>
      <xdr:row>8</xdr:row>
      <xdr:rowOff>439710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1855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</xdr:row>
      <xdr:rowOff>10950</xdr:rowOff>
    </xdr:from>
    <xdr:to>
      <xdr:col>0</xdr:col>
      <xdr:colOff>1450996</xdr:colOff>
      <xdr:row>7</xdr:row>
      <xdr:rowOff>463333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4841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9</xdr:row>
      <xdr:rowOff>46694</xdr:rowOff>
    </xdr:from>
    <xdr:to>
      <xdr:col>0</xdr:col>
      <xdr:colOff>1292903</xdr:colOff>
      <xdr:row>9</xdr:row>
      <xdr:rowOff>461826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58999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6</xdr:row>
      <xdr:rowOff>68741</xdr:rowOff>
    </xdr:from>
    <xdr:to>
      <xdr:col>0</xdr:col>
      <xdr:colOff>1360224</xdr:colOff>
      <xdr:row>6</xdr:row>
      <xdr:rowOff>449501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0328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324720</xdr:colOff>
      <xdr:row>11</xdr:row>
      <xdr:rowOff>38099</xdr:rowOff>
    </xdr:from>
    <xdr:to>
      <xdr:col>0</xdr:col>
      <xdr:colOff>1365857</xdr:colOff>
      <xdr:row>11</xdr:row>
      <xdr:rowOff>452188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24720" y="4190999"/>
          <a:ext cx="1041137" cy="414089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25</xdr:row>
      <xdr:rowOff>45720</xdr:rowOff>
    </xdr:from>
    <xdr:to>
      <xdr:col>0</xdr:col>
      <xdr:colOff>813283</xdr:colOff>
      <xdr:row>25</xdr:row>
      <xdr:rowOff>686899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948160"/>
          <a:ext cx="538963" cy="6411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12</xdr:row>
      <xdr:rowOff>91440</xdr:rowOff>
    </xdr:from>
    <xdr:to>
      <xdr:col>0</xdr:col>
      <xdr:colOff>767563</xdr:colOff>
      <xdr:row>12</xdr:row>
      <xdr:rowOff>633559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1663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82" name="Imagem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24</xdr:row>
      <xdr:rowOff>30177</xdr:rowOff>
    </xdr:from>
    <xdr:to>
      <xdr:col>0</xdr:col>
      <xdr:colOff>1365858</xdr:colOff>
      <xdr:row>24</xdr:row>
      <xdr:rowOff>452189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04800" y="10583877"/>
          <a:ext cx="1061058" cy="42201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10</xdr:row>
      <xdr:rowOff>38100</xdr:rowOff>
    </xdr:from>
    <xdr:to>
      <xdr:col>0</xdr:col>
      <xdr:colOff>1250029</xdr:colOff>
      <xdr:row>10</xdr:row>
      <xdr:rowOff>482671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81000" y="41910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23</xdr:row>
      <xdr:rowOff>38100</xdr:rowOff>
    </xdr:from>
    <xdr:to>
      <xdr:col>0</xdr:col>
      <xdr:colOff>1288129</xdr:colOff>
      <xdr:row>23</xdr:row>
      <xdr:rowOff>482671</xdr:rowOff>
    </xdr:to>
    <xdr:pic>
      <xdr:nvPicPr>
        <xdr:cNvPr id="17" name="Imagem 16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419100" y="11087100"/>
          <a:ext cx="869029" cy="444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2019"/>
      <sheetName val="Jan 20"/>
      <sheetName val="Fev 20"/>
      <sheetName val="Mar 20"/>
      <sheetName val="Abr 20"/>
      <sheetName val="Mai 20"/>
      <sheetName val="Jun 20"/>
      <sheetName val="Jul 20"/>
      <sheetName val="Ago 20"/>
      <sheetName val="Set 20"/>
      <sheetName val="Out 20"/>
      <sheetName val="Nov 20"/>
      <sheetName val="Dez 20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9-JAN20"/>
      <sheetName val="MAR19-FEV20"/>
      <sheetName val="ABR19-MAR20"/>
      <sheetName val="MAI19-ABR20"/>
      <sheetName val="Resumo Períodos"/>
      <sheetName val="Resumo Períodos (2)"/>
      <sheetName val="Série PAX - ABEAR"/>
      <sheetName val="Série PAX - TOTAL"/>
      <sheetName val="Aéreo x Rodoviário"/>
    </sheetNames>
    <sheetDataSet>
      <sheetData sheetId="0">
        <row r="14">
          <cell r="B14">
            <v>10282807.044000002</v>
          </cell>
          <cell r="C14">
            <v>8158934.4479999989</v>
          </cell>
          <cell r="E14">
            <v>7929308</v>
          </cell>
          <cell r="F14">
            <v>81949</v>
          </cell>
        </row>
        <row r="26">
          <cell r="B26">
            <v>3392492.602</v>
          </cell>
          <cell r="C26">
            <v>2611228.7370000002</v>
          </cell>
          <cell r="E26">
            <v>575007</v>
          </cell>
          <cell r="F26">
            <v>3726</v>
          </cell>
        </row>
      </sheetData>
      <sheetData sheetId="1">
        <row r="14">
          <cell r="B14">
            <v>8798615.8350000009</v>
          </cell>
          <cell r="C14">
            <v>6337497.6219999995</v>
          </cell>
          <cell r="E14">
            <v>6390397</v>
          </cell>
          <cell r="F14">
            <v>70494</v>
          </cell>
        </row>
        <row r="26">
          <cell r="B26">
            <v>3005106.5320000001</v>
          </cell>
          <cell r="C26">
            <v>2118051.62</v>
          </cell>
          <cell r="E26">
            <v>480363</v>
          </cell>
          <cell r="F26">
            <v>3344</v>
          </cell>
        </row>
      </sheetData>
      <sheetData sheetId="2">
        <row r="14">
          <cell r="B14">
            <v>9573864.3010000009</v>
          </cell>
          <cell r="C14">
            <v>6830505.0250000004</v>
          </cell>
          <cell r="E14">
            <v>7120575</v>
          </cell>
          <cell r="F14">
            <v>78348</v>
          </cell>
        </row>
        <row r="26">
          <cell r="B26">
            <v>3259499.764</v>
          </cell>
          <cell r="C26">
            <v>2333571.6090000002</v>
          </cell>
          <cell r="E26">
            <v>532365</v>
          </cell>
          <cell r="F26">
            <v>3644</v>
          </cell>
        </row>
      </sheetData>
      <sheetData sheetId="3">
        <row r="14">
          <cell r="B14">
            <v>9376591.1549999993</v>
          </cell>
          <cell r="C14">
            <v>6783612.716</v>
          </cell>
          <cell r="E14">
            <v>7102470</v>
          </cell>
          <cell r="F14">
            <v>76921</v>
          </cell>
        </row>
        <row r="26">
          <cell r="B26">
            <v>2898109.9879999999</v>
          </cell>
          <cell r="C26">
            <v>2180370.7820000001</v>
          </cell>
          <cell r="E26">
            <v>482269</v>
          </cell>
          <cell r="F26">
            <v>3344</v>
          </cell>
        </row>
      </sheetData>
      <sheetData sheetId="4">
        <row r="14">
          <cell r="B14">
            <v>9513417.591</v>
          </cell>
          <cell r="C14">
            <v>7046306.4220000003</v>
          </cell>
          <cell r="E14">
            <v>7305942</v>
          </cell>
          <cell r="F14">
            <v>77496</v>
          </cell>
        </row>
        <row r="26">
          <cell r="B26">
            <v>2947320.5980000002</v>
          </cell>
          <cell r="C26">
            <v>2285030.1540000001</v>
          </cell>
          <cell r="E26">
            <v>479766</v>
          </cell>
          <cell r="F26">
            <v>3369</v>
          </cell>
        </row>
      </sheetData>
      <sheetData sheetId="5">
        <row r="14">
          <cell r="B14">
            <v>9246358.4389999993</v>
          </cell>
          <cell r="C14">
            <v>7106740.6330000013</v>
          </cell>
          <cell r="E14">
            <v>7193346</v>
          </cell>
          <cell r="F14">
            <v>74008</v>
          </cell>
        </row>
        <row r="26">
          <cell r="B26">
            <v>2852334.12</v>
          </cell>
          <cell r="C26">
            <v>2163442.8139999998</v>
          </cell>
          <cell r="E26">
            <v>458272</v>
          </cell>
          <cell r="F26">
            <v>3228</v>
          </cell>
        </row>
      </sheetData>
      <sheetData sheetId="6">
        <row r="14">
          <cell r="B14">
            <v>10409190.480000002</v>
          </cell>
          <cell r="C14">
            <v>8192626.6629999997</v>
          </cell>
          <cell r="E14">
            <v>8179828</v>
          </cell>
          <cell r="F14">
            <v>82188</v>
          </cell>
        </row>
        <row r="26">
          <cell r="B26">
            <v>3112821.2859999998</v>
          </cell>
          <cell r="C26">
            <v>2485570.057</v>
          </cell>
          <cell r="E26">
            <v>556658</v>
          </cell>
          <cell r="F26">
            <v>3687</v>
          </cell>
        </row>
      </sheetData>
      <sheetData sheetId="7">
        <row r="14">
          <cell r="B14">
            <v>9817902.5700000003</v>
          </cell>
          <cell r="C14">
            <v>7284259.7759999996</v>
          </cell>
          <cell r="E14">
            <v>7447621</v>
          </cell>
          <cell r="F14">
            <v>79189</v>
          </cell>
        </row>
        <row r="26">
          <cell r="B26">
            <v>2885413.3050000002</v>
          </cell>
          <cell r="C26">
            <v>2257184.7930000001</v>
          </cell>
          <cell r="E26">
            <v>504894</v>
          </cell>
          <cell r="F26">
            <v>3354</v>
          </cell>
        </row>
      </sheetData>
      <sheetData sheetId="8">
        <row r="14">
          <cell r="B14">
            <v>9304048.3990000002</v>
          </cell>
          <cell r="C14">
            <v>7201732.3020000001</v>
          </cell>
          <cell r="E14">
            <v>7485212</v>
          </cell>
          <cell r="F14">
            <v>74995</v>
          </cell>
        </row>
        <row r="26">
          <cell r="B26">
            <v>2802832.4020000002</v>
          </cell>
          <cell r="C26">
            <v>2276846.8909999998</v>
          </cell>
          <cell r="E26">
            <v>500759</v>
          </cell>
          <cell r="F26">
            <v>3150</v>
          </cell>
        </row>
      </sheetData>
      <sheetData sheetId="9">
        <row r="14">
          <cell r="B14">
            <v>9752292.0989999995</v>
          </cell>
          <cell r="C14">
            <v>7598910.7439999999</v>
          </cell>
          <cell r="E14">
            <v>7939731</v>
          </cell>
          <cell r="F14">
            <v>78354</v>
          </cell>
        </row>
        <row r="26">
          <cell r="B26">
            <v>2929432.0260000001</v>
          </cell>
          <cell r="C26">
            <v>2418165.477</v>
          </cell>
          <cell r="E26">
            <v>518690</v>
          </cell>
          <cell r="F26">
            <v>3199</v>
          </cell>
        </row>
      </sheetData>
      <sheetData sheetId="10">
        <row r="14">
          <cell r="B14">
            <v>9397235.3729999997</v>
          </cell>
          <cell r="C14">
            <v>7449857.4029999999</v>
          </cell>
          <cell r="E14">
            <v>7789294</v>
          </cell>
          <cell r="F14">
            <v>75392</v>
          </cell>
        </row>
        <row r="26">
          <cell r="B26">
            <v>2811212.7459999998</v>
          </cell>
          <cell r="C26">
            <v>2240622.443</v>
          </cell>
          <cell r="E26">
            <v>487044</v>
          </cell>
          <cell r="F26">
            <v>3065</v>
          </cell>
        </row>
      </sheetData>
      <sheetData sheetId="11">
        <row r="14">
          <cell r="B14">
            <v>10433974.884</v>
          </cell>
          <cell r="C14">
            <v>8252325.8159999996</v>
          </cell>
          <cell r="E14">
            <v>8355747</v>
          </cell>
          <cell r="F14">
            <v>80409</v>
          </cell>
        </row>
        <row r="26">
          <cell r="B26">
            <v>3025610.96</v>
          </cell>
          <cell r="C26">
            <v>2417686.4390000002</v>
          </cell>
          <cell r="E26">
            <v>520025</v>
          </cell>
          <cell r="F26">
            <v>3313</v>
          </cell>
        </row>
      </sheetData>
      <sheetData sheetId="12"/>
      <sheetData sheetId="13">
        <row r="14">
          <cell r="B14">
            <v>10902022.413000003</v>
          </cell>
          <cell r="C14">
            <v>8781346.5199999996</v>
          </cell>
          <cell r="E14">
            <v>8694318</v>
          </cell>
          <cell r="F14">
            <v>83229</v>
          </cell>
        </row>
        <row r="26">
          <cell r="B26">
            <v>3135259.5249999999</v>
          </cell>
          <cell r="C26">
            <v>2531493.4709999999</v>
          </cell>
          <cell r="E26">
            <v>551531</v>
          </cell>
          <cell r="F26">
            <v>3410</v>
          </cell>
        </row>
      </sheetData>
      <sheetData sheetId="14">
        <row r="14">
          <cell r="B14">
            <v>8760976.1309999991</v>
          </cell>
          <cell r="C14">
            <v>7044267.5710000014</v>
          </cell>
          <cell r="E14">
            <v>7246071</v>
          </cell>
          <cell r="F14">
            <v>70744</v>
          </cell>
        </row>
        <row r="26">
          <cell r="B26">
            <v>2721354.3679999998</v>
          </cell>
          <cell r="C26">
            <v>2107655.6749999998</v>
          </cell>
          <cell r="E26">
            <v>475108</v>
          </cell>
          <cell r="F26">
            <v>3068</v>
          </cell>
        </row>
      </sheetData>
      <sheetData sheetId="15">
        <row r="14">
          <cell r="B14">
            <v>9535365.2620000001</v>
          </cell>
          <cell r="C14">
            <v>7389513.2630000003</v>
          </cell>
          <cell r="E14">
            <v>7608805</v>
          </cell>
          <cell r="F14">
            <v>75300</v>
          </cell>
        </row>
        <row r="26">
          <cell r="B26">
            <v>2964606.6</v>
          </cell>
          <cell r="C26">
            <v>2374717.2140000002</v>
          </cell>
          <cell r="E26">
            <v>524232</v>
          </cell>
          <cell r="F26">
            <v>3343</v>
          </cell>
        </row>
      </sheetData>
      <sheetData sheetId="16">
        <row r="14">
          <cell r="B14">
            <v>9239836.9710000008</v>
          </cell>
          <cell r="C14">
            <v>7332704.404000001</v>
          </cell>
          <cell r="E14">
            <v>7686650</v>
          </cell>
          <cell r="F14">
            <v>74113</v>
          </cell>
        </row>
        <row r="26">
          <cell r="B26">
            <v>2787210.642</v>
          </cell>
          <cell r="C26">
            <v>2307179.6529999999</v>
          </cell>
          <cell r="E26">
            <v>507557</v>
          </cell>
          <cell r="F26">
            <v>3152</v>
          </cell>
        </row>
      </sheetData>
      <sheetData sheetId="17">
        <row r="14">
          <cell r="B14">
            <v>9361116.7890000008</v>
          </cell>
          <cell r="C14">
            <v>7339591.8020000001</v>
          </cell>
          <cell r="E14">
            <v>7710359</v>
          </cell>
          <cell r="F14">
            <v>75452</v>
          </cell>
        </row>
        <row r="26">
          <cell r="B26">
            <v>2819449.963</v>
          </cell>
          <cell r="C26">
            <v>2341048.0210000002</v>
          </cell>
          <cell r="E26">
            <v>496255</v>
          </cell>
          <cell r="F26">
            <v>3151</v>
          </cell>
        </row>
      </sheetData>
      <sheetData sheetId="18">
        <row r="14">
          <cell r="B14">
            <v>9116206.4169999994</v>
          </cell>
          <cell r="C14">
            <v>7138071.6540000001</v>
          </cell>
          <cell r="E14">
            <v>7249215</v>
          </cell>
          <cell r="F14">
            <v>71499</v>
          </cell>
        </row>
        <row r="26">
          <cell r="B26">
            <v>2853751.3659999999</v>
          </cell>
          <cell r="C26">
            <v>2324579.986</v>
          </cell>
          <cell r="E26">
            <v>493539</v>
          </cell>
          <cell r="F26">
            <v>3187</v>
          </cell>
        </row>
      </sheetData>
      <sheetData sheetId="19">
        <row r="14">
          <cell r="B14">
            <v>10108756.991</v>
          </cell>
          <cell r="C14">
            <v>8240871.5460000001</v>
          </cell>
          <cell r="E14">
            <v>8323747</v>
          </cell>
          <cell r="F14">
            <v>79154</v>
          </cell>
        </row>
        <row r="26">
          <cell r="B26">
            <v>3014219.517</v>
          </cell>
          <cell r="C26">
            <v>2566829.9360000002</v>
          </cell>
          <cell r="E26">
            <v>572954</v>
          </cell>
          <cell r="F26">
            <v>3575</v>
          </cell>
        </row>
      </sheetData>
      <sheetData sheetId="20">
        <row r="14">
          <cell r="B14">
            <v>9757979.4989999998</v>
          </cell>
          <cell r="C14">
            <v>7726626.2709999997</v>
          </cell>
          <cell r="E14">
            <v>8032390</v>
          </cell>
          <cell r="F14">
            <v>78263</v>
          </cell>
        </row>
        <row r="26">
          <cell r="B26">
            <v>3032066.9039999996</v>
          </cell>
          <cell r="C26">
            <v>2585732.3390000002</v>
          </cell>
          <cell r="E26">
            <v>573413</v>
          </cell>
          <cell r="F26">
            <v>3560</v>
          </cell>
        </row>
      </sheetData>
      <sheetData sheetId="21">
        <row r="14">
          <cell r="B14">
            <v>9462285.4399999976</v>
          </cell>
          <cell r="C14">
            <v>7431100.8700000001</v>
          </cell>
          <cell r="E14">
            <v>7802068</v>
          </cell>
          <cell r="F14">
            <v>77027</v>
          </cell>
        </row>
        <row r="26">
          <cell r="B26">
            <v>2859308.4039999996</v>
          </cell>
          <cell r="C26">
            <v>2478750.1839999999</v>
          </cell>
          <cell r="E26">
            <v>544081</v>
          </cell>
          <cell r="F26">
            <v>3397</v>
          </cell>
        </row>
      </sheetData>
      <sheetData sheetId="22">
        <row r="14">
          <cell r="B14">
            <v>10032857.822000001</v>
          </cell>
          <cell r="C14">
            <v>8091870.4289999995</v>
          </cell>
          <cell r="E14">
            <v>8461722</v>
          </cell>
          <cell r="F14">
            <v>81012</v>
          </cell>
        </row>
        <row r="26">
          <cell r="B26">
            <v>2930793.6349999998</v>
          </cell>
          <cell r="C26">
            <v>2490105.952</v>
          </cell>
          <cell r="E26">
            <v>558560</v>
          </cell>
          <cell r="F26">
            <v>3550</v>
          </cell>
        </row>
      </sheetData>
      <sheetData sheetId="23">
        <row r="14">
          <cell r="B14">
            <v>9805695.8210000023</v>
          </cell>
          <cell r="C14">
            <v>7954140.04</v>
          </cell>
          <cell r="E14">
            <v>8226021</v>
          </cell>
          <cell r="F14">
            <v>77440</v>
          </cell>
        </row>
        <row r="26">
          <cell r="B26">
            <v>2928755.4950000001</v>
          </cell>
          <cell r="C26">
            <v>2363386.4559999998</v>
          </cell>
          <cell r="E26">
            <v>527807</v>
          </cell>
          <cell r="F26">
            <v>3444</v>
          </cell>
        </row>
      </sheetData>
      <sheetData sheetId="24">
        <row r="14">
          <cell r="B14">
            <v>10976021.106000001</v>
          </cell>
          <cell r="C14">
            <v>8867941.0449999999</v>
          </cell>
          <cell r="E14">
            <v>8871896</v>
          </cell>
          <cell r="F14">
            <v>82706</v>
          </cell>
        </row>
        <row r="26">
          <cell r="B26">
            <v>3296324.4920000001</v>
          </cell>
          <cell r="C26">
            <v>2670858.398</v>
          </cell>
          <cell r="E26">
            <v>585489</v>
          </cell>
          <cell r="F26">
            <v>3768</v>
          </cell>
        </row>
      </sheetData>
      <sheetData sheetId="25"/>
      <sheetData sheetId="26">
        <row r="14">
          <cell r="B14">
            <v>11339560.551000003</v>
          </cell>
          <cell r="C14">
            <v>9579995.8239999991</v>
          </cell>
          <cell r="E14">
            <v>9335435</v>
          </cell>
          <cell r="F14">
            <v>83477</v>
          </cell>
        </row>
        <row r="26">
          <cell r="B26">
            <v>3642036.398</v>
          </cell>
          <cell r="C26">
            <v>3079356.443</v>
          </cell>
          <cell r="E26">
            <v>686736</v>
          </cell>
          <cell r="F26">
            <v>4106</v>
          </cell>
        </row>
      </sheetData>
      <sheetData sheetId="27">
        <row r="14">
          <cell r="B14">
            <v>9178137.4269999992</v>
          </cell>
          <cell r="C14">
            <v>7338354.7860000003</v>
          </cell>
          <cell r="E14">
            <v>7337096</v>
          </cell>
          <cell r="F14">
            <v>71371</v>
          </cell>
        </row>
        <row r="26">
          <cell r="B26">
            <v>3161757.8229999999</v>
          </cell>
          <cell r="C26">
            <v>2528961.12</v>
          </cell>
          <cell r="E26">
            <v>572408</v>
          </cell>
          <cell r="F26">
            <v>3614</v>
          </cell>
        </row>
      </sheetData>
      <sheetData sheetId="28">
        <row r="14">
          <cell r="B14">
            <v>9848726.8910000026</v>
          </cell>
          <cell r="C14">
            <v>7613081.8919999991</v>
          </cell>
          <cell r="E14">
            <v>7843840</v>
          </cell>
          <cell r="F14">
            <v>78732</v>
          </cell>
        </row>
        <row r="26">
          <cell r="B26">
            <v>3258737.2340000002</v>
          </cell>
          <cell r="C26">
            <v>2481585.3909999998</v>
          </cell>
          <cell r="E26">
            <v>568446</v>
          </cell>
          <cell r="F26">
            <v>3699</v>
          </cell>
        </row>
      </sheetData>
      <sheetData sheetId="29">
        <row r="14">
          <cell r="B14">
            <v>9360607.4560000002</v>
          </cell>
          <cell r="C14">
            <v>7571100.1739999996</v>
          </cell>
          <cell r="E14">
            <v>7909952</v>
          </cell>
          <cell r="F14">
            <v>74705</v>
          </cell>
        </row>
        <row r="26">
          <cell r="B26">
            <v>3159761.7</v>
          </cell>
          <cell r="C26">
            <v>2495936.3670000001</v>
          </cell>
          <cell r="E26">
            <v>555033</v>
          </cell>
          <cell r="F26">
            <v>3516</v>
          </cell>
        </row>
      </sheetData>
      <sheetData sheetId="30">
        <row r="14">
          <cell r="B14">
            <v>9529039.4910000004</v>
          </cell>
          <cell r="C14">
            <v>7433660.7479999997</v>
          </cell>
          <cell r="E14">
            <v>7710128</v>
          </cell>
          <cell r="F14">
            <v>75927</v>
          </cell>
        </row>
        <row r="26">
          <cell r="B26">
            <v>3229397.0839999998</v>
          </cell>
          <cell r="C26">
            <v>2660636.6090000002</v>
          </cell>
          <cell r="E26">
            <v>562989</v>
          </cell>
          <cell r="F26">
            <v>3561</v>
          </cell>
        </row>
      </sheetData>
      <sheetData sheetId="31">
        <row r="14">
          <cell r="B14">
            <v>9393161.8120000008</v>
          </cell>
          <cell r="C14">
            <v>7296431.9979999997</v>
          </cell>
          <cell r="E14">
            <v>7445762</v>
          </cell>
          <cell r="F14">
            <v>73569</v>
          </cell>
        </row>
        <row r="26">
          <cell r="B26">
            <v>3211084.8990000002</v>
          </cell>
          <cell r="C26">
            <v>2598984.5949999997</v>
          </cell>
          <cell r="E26">
            <v>547474</v>
          </cell>
          <cell r="F26">
            <v>3492</v>
          </cell>
        </row>
      </sheetData>
      <sheetData sheetId="32">
        <row r="14">
          <cell r="B14">
            <v>10743967.241</v>
          </cell>
          <cell r="C14">
            <v>8955845.1400000006</v>
          </cell>
          <cell r="E14">
            <v>8988047</v>
          </cell>
          <cell r="F14">
            <v>80961</v>
          </cell>
        </row>
        <row r="26">
          <cell r="B26">
            <v>3775842.6140000001</v>
          </cell>
          <cell r="C26">
            <v>3131155.7030000002</v>
          </cell>
          <cell r="E26">
            <v>694392</v>
          </cell>
          <cell r="F26">
            <v>4223</v>
          </cell>
        </row>
      </sheetData>
      <sheetData sheetId="33">
        <row r="14">
          <cell r="B14">
            <v>9795962.2550000008</v>
          </cell>
          <cell r="C14">
            <v>7701823.0670000007</v>
          </cell>
          <cell r="E14">
            <v>7851151</v>
          </cell>
          <cell r="F14">
            <v>76493</v>
          </cell>
        </row>
        <row r="26">
          <cell r="B26">
            <v>3610796.1710000001</v>
          </cell>
          <cell r="C26">
            <v>3015491.051</v>
          </cell>
          <cell r="E26">
            <v>657762</v>
          </cell>
          <cell r="F26">
            <v>4054</v>
          </cell>
        </row>
      </sheetData>
      <sheetData sheetId="34">
        <row r="14">
          <cell r="B14">
            <v>9307636.3110000007</v>
          </cell>
          <cell r="C14">
            <v>7399009.1880000001</v>
          </cell>
          <cell r="E14">
            <v>7698739</v>
          </cell>
          <cell r="F14">
            <v>74494</v>
          </cell>
        </row>
        <row r="26">
          <cell r="B26">
            <v>3434454.6150000002</v>
          </cell>
          <cell r="C26">
            <v>2824493.5819999999</v>
          </cell>
          <cell r="E26">
            <v>621660</v>
          </cell>
          <cell r="F26">
            <v>3820</v>
          </cell>
        </row>
      </sheetData>
      <sheetData sheetId="35">
        <row r="14">
          <cell r="B14">
            <v>9676727.8210000005</v>
          </cell>
          <cell r="C14">
            <v>7666885.807</v>
          </cell>
          <cell r="E14">
            <v>7966252</v>
          </cell>
          <cell r="F14">
            <v>76898</v>
          </cell>
        </row>
        <row r="26">
          <cell r="B26">
            <v>3475283.7089999998</v>
          </cell>
          <cell r="C26">
            <v>2863267.446</v>
          </cell>
          <cell r="E26">
            <v>620000</v>
          </cell>
          <cell r="F26">
            <v>3867</v>
          </cell>
        </row>
      </sheetData>
      <sheetData sheetId="36">
        <row r="14">
          <cell r="B14">
            <v>9443357.0989999995</v>
          </cell>
          <cell r="C14">
            <v>7353737.4369999999</v>
          </cell>
          <cell r="E14">
            <v>7617196</v>
          </cell>
          <cell r="F14">
            <v>74183</v>
          </cell>
        </row>
        <row r="26">
          <cell r="B26">
            <v>3238000.3080000007</v>
          </cell>
          <cell r="C26">
            <v>2564527.4229999995</v>
          </cell>
          <cell r="E26">
            <v>573064</v>
          </cell>
          <cell r="F26">
            <v>3659</v>
          </cell>
        </row>
      </sheetData>
      <sheetData sheetId="37">
        <row r="14">
          <cell r="B14">
            <v>10604310.630999999</v>
          </cell>
          <cell r="C14">
            <v>8463936.7119999994</v>
          </cell>
          <cell r="E14">
            <v>8476745</v>
          </cell>
          <cell r="F14">
            <v>79496</v>
          </cell>
        </row>
        <row r="26">
          <cell r="B26">
            <v>3550422.7869999995</v>
          </cell>
          <cell r="C26">
            <v>2909179.8569999998</v>
          </cell>
          <cell r="E26">
            <v>634894</v>
          </cell>
          <cell r="F26">
            <v>3944</v>
          </cell>
        </row>
      </sheetData>
      <sheetData sheetId="38"/>
      <sheetData sheetId="39">
        <row r="14">
          <cell r="B14">
            <v>11086801.785</v>
          </cell>
          <cell r="C14">
            <v>9213759.248999998</v>
          </cell>
          <cell r="E14">
            <v>8899253</v>
          </cell>
          <cell r="F14">
            <v>79816</v>
          </cell>
        </row>
        <row r="26">
          <cell r="B26">
            <v>3869387.6169999996</v>
          </cell>
          <cell r="C26">
            <v>3283444.398</v>
          </cell>
          <cell r="E26">
            <v>743169</v>
          </cell>
          <cell r="F26">
            <v>4427</v>
          </cell>
        </row>
      </sheetData>
      <sheetData sheetId="40">
        <row r="14">
          <cell r="B14">
            <v>9100043.6209999993</v>
          </cell>
          <cell r="C14">
            <v>7128485.4169999994</v>
          </cell>
          <cell r="E14">
            <v>7100830</v>
          </cell>
          <cell r="F14">
            <v>68476</v>
          </cell>
        </row>
        <row r="26">
          <cell r="B26">
            <v>3303841.0970000001</v>
          </cell>
          <cell r="C26">
            <v>2655873.298</v>
          </cell>
          <cell r="E26">
            <v>612899</v>
          </cell>
          <cell r="F26">
            <v>3840</v>
          </cell>
        </row>
      </sheetData>
      <sheetData sheetId="41">
        <row r="14">
          <cell r="B14">
            <v>9118010.7119999994</v>
          </cell>
          <cell r="C14">
            <v>7067301.54</v>
          </cell>
          <cell r="E14">
            <v>7181878</v>
          </cell>
          <cell r="F14">
            <v>69894</v>
          </cell>
        </row>
        <row r="26">
          <cell r="B26">
            <v>3145592.0020000003</v>
          </cell>
          <cell r="C26">
            <v>2452721.2449999996</v>
          </cell>
          <cell r="E26">
            <v>579079</v>
          </cell>
          <cell r="F26">
            <v>3627</v>
          </cell>
        </row>
      </sheetData>
      <sheetData sheetId="42">
        <row r="14">
          <cell r="B14">
            <v>8399173.8790000007</v>
          </cell>
          <cell r="C14">
            <v>6646937.3939999994</v>
          </cell>
          <cell r="E14">
            <v>6827890</v>
          </cell>
          <cell r="F14">
            <v>64057</v>
          </cell>
        </row>
        <row r="26">
          <cell r="B26">
            <v>2945120.7519999999</v>
          </cell>
          <cell r="C26">
            <v>2395723.6729999995</v>
          </cell>
          <cell r="E26">
            <v>539583</v>
          </cell>
          <cell r="F26">
            <v>3340</v>
          </cell>
        </row>
      </sheetData>
      <sheetData sheetId="43">
        <row r="14">
          <cell r="B14">
            <v>8750993.4550000001</v>
          </cell>
          <cell r="C14">
            <v>6854451.5590000004</v>
          </cell>
          <cell r="E14">
            <v>6941810</v>
          </cell>
          <cell r="F14">
            <v>64508</v>
          </cell>
        </row>
        <row r="26">
          <cell r="B26">
            <v>3075488.0249999999</v>
          </cell>
          <cell r="C26">
            <v>2529715.5159999998</v>
          </cell>
          <cell r="E26">
            <v>566079</v>
          </cell>
          <cell r="F26">
            <v>3548</v>
          </cell>
        </row>
      </sheetData>
      <sheetData sheetId="44">
        <row r="14">
          <cell r="B14">
            <v>8757270.8509999998</v>
          </cell>
          <cell r="C14">
            <v>6836089.8830000013</v>
          </cell>
          <cell r="E14">
            <v>6791619</v>
          </cell>
          <cell r="F14">
            <v>64003</v>
          </cell>
        </row>
        <row r="26">
          <cell r="B26">
            <v>2967911.9980000001</v>
          </cell>
          <cell r="C26">
            <v>2467859.0269999998</v>
          </cell>
          <cell r="E26">
            <v>553772</v>
          </cell>
          <cell r="F26">
            <v>3436</v>
          </cell>
        </row>
      </sheetData>
      <sheetData sheetId="45">
        <row r="14">
          <cell r="B14">
            <v>9874910.7689999975</v>
          </cell>
          <cell r="C14">
            <v>8344050.1299999999</v>
          </cell>
          <cell r="E14">
            <v>8082098</v>
          </cell>
          <cell r="F14">
            <v>68897</v>
          </cell>
        </row>
        <row r="26">
          <cell r="B26">
            <v>3489532.909</v>
          </cell>
          <cell r="C26">
            <v>2986347.5750000002</v>
          </cell>
          <cell r="E26">
            <v>689974</v>
          </cell>
          <cell r="F26">
            <v>4098</v>
          </cell>
        </row>
      </sheetData>
      <sheetData sheetId="46">
        <row r="14">
          <cell r="B14">
            <v>9183066.6499999985</v>
          </cell>
          <cell r="C14">
            <v>7234103.1390000004</v>
          </cell>
          <cell r="E14">
            <v>7347172</v>
          </cell>
          <cell r="F14">
            <v>67282</v>
          </cell>
        </row>
        <row r="26">
          <cell r="B26">
            <v>3288391.9270000001</v>
          </cell>
          <cell r="C26">
            <v>2812255.9270000001</v>
          </cell>
          <cell r="E26">
            <v>639819</v>
          </cell>
          <cell r="F26">
            <v>3843</v>
          </cell>
        </row>
      </sheetData>
      <sheetData sheetId="47">
        <row r="14">
          <cell r="B14">
            <v>8799281.5669999998</v>
          </cell>
          <cell r="C14">
            <v>7038127.8480000002</v>
          </cell>
          <cell r="E14">
            <v>7054770</v>
          </cell>
          <cell r="F14">
            <v>64531</v>
          </cell>
        </row>
        <row r="26">
          <cell r="B26">
            <v>3098820.3319999995</v>
          </cell>
          <cell r="C26">
            <v>2690844.1630000002</v>
          </cell>
          <cell r="E26">
            <v>612082</v>
          </cell>
          <cell r="F26">
            <v>3594</v>
          </cell>
        </row>
      </sheetData>
      <sheetData sheetId="48">
        <row r="14">
          <cell r="B14">
            <v>9138082.0850000009</v>
          </cell>
          <cell r="C14">
            <v>7236289.5429999996</v>
          </cell>
          <cell r="E14">
            <v>7260853</v>
          </cell>
          <cell r="F14">
            <v>66510</v>
          </cell>
        </row>
        <row r="26">
          <cell r="B26">
            <v>3371773.0580000002</v>
          </cell>
          <cell r="C26">
            <v>2936714.4539999999</v>
          </cell>
          <cell r="E26">
            <v>652319</v>
          </cell>
          <cell r="F26">
            <v>3750</v>
          </cell>
        </row>
      </sheetData>
      <sheetData sheetId="49">
        <row r="14">
          <cell r="B14">
            <v>8924186.0720000006</v>
          </cell>
          <cell r="C14">
            <v>7200644.6110000005</v>
          </cell>
          <cell r="E14">
            <v>7210110</v>
          </cell>
          <cell r="F14">
            <v>64782</v>
          </cell>
        </row>
        <row r="26">
          <cell r="B26">
            <v>3266292.6039999994</v>
          </cell>
          <cell r="C26">
            <v>2773696.855</v>
          </cell>
          <cell r="E26">
            <v>618837</v>
          </cell>
          <cell r="F26">
            <v>3637</v>
          </cell>
        </row>
      </sheetData>
      <sheetData sheetId="50">
        <row r="14">
          <cell r="B14">
            <v>10120647.241</v>
          </cell>
          <cell r="C14">
            <v>8226623.824</v>
          </cell>
          <cell r="E14">
            <v>7981991</v>
          </cell>
          <cell r="F14">
            <v>70390</v>
          </cell>
        </row>
        <row r="26">
          <cell r="B26">
            <v>3653980.7969999993</v>
          </cell>
          <cell r="C26">
            <v>3064221.2030000002</v>
          </cell>
          <cell r="E26">
            <v>677431</v>
          </cell>
          <cell r="F26">
            <v>4033</v>
          </cell>
        </row>
      </sheetData>
      <sheetData sheetId="51"/>
      <sheetData sheetId="52">
        <row r="14">
          <cell r="B14">
            <v>10741804.806</v>
          </cell>
          <cell r="C14">
            <v>9049018.6500000004</v>
          </cell>
          <cell r="E14">
            <v>8532363</v>
          </cell>
          <cell r="F14">
            <v>72621</v>
          </cell>
        </row>
        <row r="26">
          <cell r="B26">
            <v>3940283.4359999998</v>
          </cell>
          <cell r="C26">
            <v>3439584.352</v>
          </cell>
          <cell r="E26">
            <v>779983</v>
          </cell>
          <cell r="F26">
            <v>4343</v>
          </cell>
        </row>
      </sheetData>
      <sheetData sheetId="53">
        <row r="14">
          <cell r="B14">
            <v>8538742.6539999992</v>
          </cell>
          <cell r="C14">
            <v>6754690.8890000004</v>
          </cell>
          <cell r="E14">
            <v>6616400</v>
          </cell>
          <cell r="F14">
            <v>60821</v>
          </cell>
        </row>
        <row r="26">
          <cell r="B26">
            <v>3330403.81</v>
          </cell>
          <cell r="C26">
            <v>2827361.145</v>
          </cell>
          <cell r="E26">
            <v>658714</v>
          </cell>
          <cell r="F26">
            <v>3746</v>
          </cell>
        </row>
      </sheetData>
      <sheetData sheetId="54">
        <row r="14">
          <cell r="B14">
            <v>9440447.4959999993</v>
          </cell>
          <cell r="C14">
            <v>7453369.1479999991</v>
          </cell>
          <cell r="E14">
            <v>7442486</v>
          </cell>
          <cell r="F14">
            <v>68362</v>
          </cell>
        </row>
        <row r="26">
          <cell r="B26">
            <v>3434300.9819999994</v>
          </cell>
          <cell r="C26">
            <v>2887168.76</v>
          </cell>
          <cell r="E26">
            <v>670043</v>
          </cell>
          <cell r="F26">
            <v>3777</v>
          </cell>
        </row>
      </sheetData>
      <sheetData sheetId="55">
        <row r="14">
          <cell r="B14">
            <v>8532338.9859999996</v>
          </cell>
          <cell r="C14">
            <v>6833693.915</v>
          </cell>
          <cell r="E14">
            <v>6901075</v>
          </cell>
          <cell r="F14">
            <v>61446</v>
          </cell>
        </row>
        <row r="26">
          <cell r="B26">
            <v>3295143.5279999999</v>
          </cell>
          <cell r="C26">
            <v>2800678.5980000002</v>
          </cell>
          <cell r="E26">
            <v>631586</v>
          </cell>
          <cell r="F26">
            <v>3594</v>
          </cell>
        </row>
      </sheetData>
      <sheetData sheetId="56">
        <row r="14">
          <cell r="B14">
            <v>9006885.8609999996</v>
          </cell>
          <cell r="C14">
            <v>7006120.1449999996</v>
          </cell>
          <cell r="E14">
            <v>7096749</v>
          </cell>
          <cell r="F14">
            <v>65480</v>
          </cell>
        </row>
        <row r="26">
          <cell r="B26">
            <v>3349449.0410000002</v>
          </cell>
          <cell r="C26">
            <v>2823612.7069999999</v>
          </cell>
          <cell r="E26">
            <v>613063</v>
          </cell>
          <cell r="F26">
            <v>3534</v>
          </cell>
        </row>
      </sheetData>
      <sheetData sheetId="57">
        <row r="14">
          <cell r="B14">
            <v>8670161.8210000005</v>
          </cell>
          <cell r="C14">
            <v>6947783.097000001</v>
          </cell>
          <cell r="E14">
            <v>6922192</v>
          </cell>
          <cell r="F14">
            <v>61815</v>
          </cell>
        </row>
        <row r="26">
          <cell r="B26">
            <v>3333772.193</v>
          </cell>
          <cell r="C26">
            <v>2830820.3519999995</v>
          </cell>
          <cell r="E26">
            <v>596768</v>
          </cell>
          <cell r="F26">
            <v>3434</v>
          </cell>
        </row>
      </sheetData>
      <sheetData sheetId="58">
        <row r="14">
          <cell r="B14">
            <v>10310870.314999999</v>
          </cell>
          <cell r="C14">
            <v>8649658.9710000008</v>
          </cell>
          <cell r="E14">
            <v>8314112</v>
          </cell>
          <cell r="F14">
            <v>69623</v>
          </cell>
        </row>
        <row r="26">
          <cell r="B26">
            <v>4116863.398</v>
          </cell>
          <cell r="C26">
            <v>3540149.139</v>
          </cell>
          <cell r="E26">
            <v>800399</v>
          </cell>
          <cell r="F26">
            <v>4540</v>
          </cell>
        </row>
      </sheetData>
      <sheetData sheetId="59">
        <row r="14">
          <cell r="B14">
            <v>9504812.8090000004</v>
          </cell>
          <cell r="C14">
            <v>7626335.7489999998</v>
          </cell>
          <cell r="E14">
            <v>7550030</v>
          </cell>
          <cell r="F14">
            <v>66773</v>
          </cell>
        </row>
        <row r="26">
          <cell r="B26">
            <v>3887752.5279999999</v>
          </cell>
          <cell r="C26">
            <v>3277713.6469999999</v>
          </cell>
          <cell r="E26">
            <v>731619</v>
          </cell>
          <cell r="F26">
            <v>4177</v>
          </cell>
        </row>
      </sheetData>
      <sheetData sheetId="60">
        <row r="14">
          <cell r="B14">
            <v>9038128.387000002</v>
          </cell>
          <cell r="C14">
            <v>7491030.835</v>
          </cell>
          <cell r="E14">
            <v>7523154</v>
          </cell>
          <cell r="F14">
            <v>64194</v>
          </cell>
        </row>
        <row r="26">
          <cell r="B26">
            <v>3670811.6450000005</v>
          </cell>
          <cell r="C26">
            <v>3139951.2769999998</v>
          </cell>
          <cell r="E26">
            <v>707331</v>
          </cell>
          <cell r="F26">
            <v>4060</v>
          </cell>
        </row>
      </sheetData>
      <sheetData sheetId="61">
        <row r="14">
          <cell r="B14">
            <v>9364456.9220000003</v>
          </cell>
          <cell r="C14">
            <v>7799247.6310000001</v>
          </cell>
          <cell r="E14">
            <v>7827817</v>
          </cell>
          <cell r="F14">
            <v>66033</v>
          </cell>
        </row>
        <row r="26">
          <cell r="B26">
            <v>3649913.5550000002</v>
          </cell>
          <cell r="C26">
            <v>3120142.2689999994</v>
          </cell>
          <cell r="E26">
            <v>707285</v>
          </cell>
          <cell r="F26">
            <v>4089</v>
          </cell>
        </row>
      </sheetData>
      <sheetData sheetId="62">
        <row r="14">
          <cell r="B14">
            <v>9216034.4910000004</v>
          </cell>
          <cell r="C14">
            <v>7610145.4230000004</v>
          </cell>
          <cell r="E14">
            <v>7568683</v>
          </cell>
          <cell r="F14">
            <v>64648</v>
          </cell>
        </row>
        <row r="26">
          <cell r="B26">
            <v>3577095.7650000001</v>
          </cell>
          <cell r="C26">
            <v>2948148.4449999994</v>
          </cell>
          <cell r="E26">
            <v>685180</v>
          </cell>
          <cell r="F26">
            <v>4043</v>
          </cell>
        </row>
      </sheetData>
      <sheetData sheetId="63">
        <row r="14">
          <cell r="B14">
            <v>10448105.049000001</v>
          </cell>
          <cell r="C14">
            <v>8693226.8379999995</v>
          </cell>
          <cell r="E14">
            <v>8331471</v>
          </cell>
          <cell r="F14">
            <v>70107</v>
          </cell>
        </row>
        <row r="26">
          <cell r="B26">
            <v>4086188.6919999998</v>
          </cell>
          <cell r="C26">
            <v>3388432.5839999998</v>
          </cell>
          <cell r="E26">
            <v>776171</v>
          </cell>
          <cell r="F26">
            <v>4526</v>
          </cell>
        </row>
      </sheetData>
      <sheetData sheetId="64"/>
      <sheetData sheetId="65">
        <row r="14">
          <cell r="B14">
            <v>10985876.888</v>
          </cell>
          <cell r="C14">
            <v>9306106.8939999975</v>
          </cell>
          <cell r="E14">
            <v>8720033</v>
          </cell>
          <cell r="F14">
            <v>72647</v>
          </cell>
        </row>
        <row r="26">
          <cell r="B26">
            <v>4585780.33</v>
          </cell>
          <cell r="C26">
            <v>3929304.0819999995</v>
          </cell>
          <cell r="E26">
            <v>913351</v>
          </cell>
          <cell r="F26">
            <v>5138</v>
          </cell>
        </row>
      </sheetData>
      <sheetData sheetId="66">
        <row r="14">
          <cell r="B14">
            <v>8884239.6079999991</v>
          </cell>
          <cell r="C14">
            <v>7137611.5810000002</v>
          </cell>
          <cell r="E14">
            <v>6874580</v>
          </cell>
          <cell r="F14">
            <v>60656</v>
          </cell>
        </row>
        <row r="26">
          <cell r="B26">
            <v>4067357.432</v>
          </cell>
          <cell r="C26">
            <v>3370309.3930000002</v>
          </cell>
          <cell r="E26">
            <v>791093</v>
          </cell>
          <cell r="F26">
            <v>4537</v>
          </cell>
        </row>
      </sheetData>
      <sheetData sheetId="67">
        <row r="14">
          <cell r="B14">
            <v>9486166.9790000021</v>
          </cell>
          <cell r="C14">
            <v>7596149.9909999995</v>
          </cell>
          <cell r="E14">
            <v>7484680</v>
          </cell>
          <cell r="F14">
            <v>66364</v>
          </cell>
        </row>
        <row r="26">
          <cell r="B26">
            <v>4062182.0379999997</v>
          </cell>
          <cell r="C26">
            <v>3336542.6880000001</v>
          </cell>
          <cell r="E26">
            <v>779550</v>
          </cell>
          <cell r="F26">
            <v>4466</v>
          </cell>
        </row>
      </sheetData>
      <sheetData sheetId="68">
        <row r="14">
          <cell r="B14">
            <v>9025088.8570000008</v>
          </cell>
          <cell r="C14">
            <v>7264472.0409999993</v>
          </cell>
          <cell r="E14">
            <v>7292743</v>
          </cell>
          <cell r="F14">
            <v>63914</v>
          </cell>
        </row>
        <row r="26">
          <cell r="B26">
            <v>3921464.017</v>
          </cell>
          <cell r="C26">
            <v>3260045.6749999998</v>
          </cell>
          <cell r="E26">
            <v>717530</v>
          </cell>
          <cell r="F26">
            <v>4014</v>
          </cell>
        </row>
      </sheetData>
      <sheetData sheetId="69">
        <row r="14">
          <cell r="B14">
            <v>9464591.6420000009</v>
          </cell>
          <cell r="C14">
            <v>7275727.4920000006</v>
          </cell>
          <cell r="E14">
            <v>7300329</v>
          </cell>
          <cell r="F14">
            <v>66621</v>
          </cell>
        </row>
        <row r="26">
          <cell r="B26">
            <v>3924591.4330000007</v>
          </cell>
          <cell r="C26">
            <v>3195057.9029999999</v>
          </cell>
          <cell r="E26">
            <v>658950</v>
          </cell>
          <cell r="F26">
            <v>3854</v>
          </cell>
        </row>
      </sheetData>
      <sheetData sheetId="70">
        <row r="14">
          <cell r="B14">
            <v>9372426.3239999991</v>
          </cell>
          <cell r="C14">
            <v>7302883.4690000005</v>
          </cell>
          <cell r="E14">
            <v>7164659</v>
          </cell>
          <cell r="F14">
            <v>63746</v>
          </cell>
        </row>
        <row r="26">
          <cell r="B26">
            <v>4126349.3590000002</v>
          </cell>
          <cell r="C26">
            <v>3301652.2910000002</v>
          </cell>
          <cell r="E26">
            <v>656358</v>
          </cell>
          <cell r="F26">
            <v>3898</v>
          </cell>
        </row>
      </sheetData>
      <sheetData sheetId="71">
        <row r="14">
          <cell r="B14">
            <v>11068488.456</v>
          </cell>
          <cell r="C14">
            <v>9285931.2090000026</v>
          </cell>
          <cell r="E14">
            <v>8861177</v>
          </cell>
          <cell r="F14">
            <v>72210</v>
          </cell>
        </row>
        <row r="26">
          <cell r="B26">
            <v>4828362.2309999997</v>
          </cell>
          <cell r="C26">
            <v>4064084.3390000002</v>
          </cell>
          <cell r="E26">
            <v>884486</v>
          </cell>
          <cell r="F26">
            <v>5045</v>
          </cell>
        </row>
      </sheetData>
      <sheetData sheetId="72">
        <row r="14">
          <cell r="B14">
            <v>9948126.5299999993</v>
          </cell>
          <cell r="C14">
            <v>7958025.1059999987</v>
          </cell>
          <cell r="E14">
            <v>7869554</v>
          </cell>
          <cell r="F14">
            <v>67578</v>
          </cell>
        </row>
        <row r="26">
          <cell r="B26">
            <v>4647812.6370000001</v>
          </cell>
          <cell r="C26">
            <v>3793184.89</v>
          </cell>
          <cell r="E26">
            <v>797313</v>
          </cell>
          <cell r="F26">
            <v>4659</v>
          </cell>
        </row>
      </sheetData>
      <sheetData sheetId="73">
        <row r="14">
          <cell r="B14">
            <v>9527427.1889999993</v>
          </cell>
          <cell r="C14">
            <v>7690892.4730000012</v>
          </cell>
          <cell r="E14">
            <v>7614925</v>
          </cell>
          <cell r="F14">
            <v>65036</v>
          </cell>
        </row>
        <row r="26">
          <cell r="B26">
            <v>4491326.7869999995</v>
          </cell>
          <cell r="C26">
            <v>3664613.8440000005</v>
          </cell>
          <cell r="E26">
            <v>763831</v>
          </cell>
          <cell r="F26">
            <v>4380</v>
          </cell>
        </row>
      </sheetData>
      <sheetData sheetId="74">
        <row r="14">
          <cell r="B14">
            <v>9885448.9460000005</v>
          </cell>
          <cell r="C14">
            <v>8052958.7980000004</v>
          </cell>
          <cell r="E14">
            <v>7994661</v>
          </cell>
          <cell r="F14">
            <v>67438</v>
          </cell>
        </row>
        <row r="26">
          <cell r="B26">
            <v>4416251.392</v>
          </cell>
          <cell r="C26">
            <v>3598723.2649999997</v>
          </cell>
          <cell r="E26">
            <v>766487</v>
          </cell>
          <cell r="F26">
            <v>4480</v>
          </cell>
        </row>
      </sheetData>
      <sheetData sheetId="75">
        <row r="14">
          <cell r="B14">
            <v>9585492.4110000003</v>
          </cell>
          <cell r="C14">
            <v>8020475.4460000005</v>
          </cell>
          <cell r="E14">
            <v>7872611</v>
          </cell>
          <cell r="F14">
            <v>64115</v>
          </cell>
        </row>
        <row r="26">
          <cell r="B26">
            <v>4302650.3679999998</v>
          </cell>
          <cell r="C26">
            <v>3521721.0760000004</v>
          </cell>
          <cell r="E26">
            <v>748006</v>
          </cell>
          <cell r="F26">
            <v>4388</v>
          </cell>
        </row>
      </sheetData>
      <sheetData sheetId="76">
        <row r="14">
          <cell r="B14">
            <v>10731116.649000002</v>
          </cell>
          <cell r="C14">
            <v>9050367.7459999993</v>
          </cell>
          <cell r="E14">
            <v>8598998</v>
          </cell>
          <cell r="F14">
            <v>69933</v>
          </cell>
        </row>
        <row r="26">
          <cell r="B26">
            <v>4950893.6509999996</v>
          </cell>
          <cell r="C26">
            <v>4121810.4539999999</v>
          </cell>
          <cell r="E26">
            <v>875433</v>
          </cell>
          <cell r="F26">
            <v>5162</v>
          </cell>
        </row>
      </sheetData>
      <sheetData sheetId="77"/>
      <sheetData sheetId="78">
        <row r="7">
          <cell r="B7">
            <v>4410906.3899999997</v>
          </cell>
          <cell r="C7">
            <v>3730083.969</v>
          </cell>
          <cell r="E7">
            <v>3265693</v>
          </cell>
          <cell r="F7">
            <v>22718</v>
          </cell>
        </row>
        <row r="8">
          <cell r="B8">
            <v>3417397.696</v>
          </cell>
          <cell r="C8">
            <v>2868113.24</v>
          </cell>
          <cell r="E8">
            <v>2637747</v>
          </cell>
          <cell r="F8">
            <v>18000</v>
          </cell>
        </row>
        <row r="9">
          <cell r="B9">
            <v>9162.9240000000009</v>
          </cell>
          <cell r="C9">
            <v>5880.2280000000001</v>
          </cell>
          <cell r="E9">
            <v>9575</v>
          </cell>
          <cell r="F9">
            <v>352</v>
          </cell>
        </row>
        <row r="10">
          <cell r="B10">
            <v>30005.952000000001</v>
          </cell>
          <cell r="C10">
            <v>20796.674999999999</v>
          </cell>
          <cell r="E10">
            <v>28681</v>
          </cell>
          <cell r="F10">
            <v>793</v>
          </cell>
        </row>
        <row r="11">
          <cell r="B11">
            <v>662.26499999999999</v>
          </cell>
          <cell r="C11">
            <v>307.31599999999997</v>
          </cell>
          <cell r="E11">
            <v>1405</v>
          </cell>
          <cell r="F11">
            <v>342</v>
          </cell>
        </row>
        <row r="13">
          <cell r="B13">
            <v>3566420.9789999994</v>
          </cell>
          <cell r="C13">
            <v>2989575.5009999992</v>
          </cell>
          <cell r="E13">
            <v>2988780</v>
          </cell>
          <cell r="F13">
            <v>30917</v>
          </cell>
        </row>
        <row r="14">
          <cell r="B14">
            <v>11434556.205999997</v>
          </cell>
          <cell r="C14">
            <v>9614756.9289999995</v>
          </cell>
          <cell r="E14">
            <v>8931881</v>
          </cell>
          <cell r="F14">
            <v>73122</v>
          </cell>
        </row>
        <row r="19">
          <cell r="B19">
            <v>757989.07200000004</v>
          </cell>
          <cell r="C19">
            <v>586190.05700000003</v>
          </cell>
          <cell r="E19">
            <v>212952</v>
          </cell>
          <cell r="F19">
            <v>1630</v>
          </cell>
        </row>
        <row r="20">
          <cell r="B20">
            <v>3325866.2489999998</v>
          </cell>
          <cell r="C20">
            <v>2852623.6570000001</v>
          </cell>
          <cell r="E20">
            <v>553474</v>
          </cell>
          <cell r="F20">
            <v>2847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1149544.2380000008</v>
          </cell>
          <cell r="C25">
            <v>977437.19499999972</v>
          </cell>
          <cell r="E25">
            <v>199174</v>
          </cell>
          <cell r="F25">
            <v>1183</v>
          </cell>
        </row>
        <row r="26">
          <cell r="B26">
            <v>5233399.5590000004</v>
          </cell>
          <cell r="C26">
            <v>4416250.909</v>
          </cell>
          <cell r="E26">
            <v>965600</v>
          </cell>
          <cell r="F26">
            <v>5660</v>
          </cell>
        </row>
      </sheetData>
      <sheetData sheetId="79">
        <row r="7">
          <cell r="B7">
            <v>3258042.2039999999</v>
          </cell>
          <cell r="C7">
            <v>2684421.9819999998</v>
          </cell>
          <cell r="E7">
            <v>2477639</v>
          </cell>
          <cell r="F7">
            <v>17806</v>
          </cell>
        </row>
        <row r="8">
          <cell r="B8">
            <v>2893279.1120000002</v>
          </cell>
          <cell r="C8">
            <v>2366519.6329999999</v>
          </cell>
          <cell r="E8">
            <v>2205240</v>
          </cell>
          <cell r="F8">
            <v>15465</v>
          </cell>
        </row>
        <row r="9">
          <cell r="B9">
            <v>8812.3760000000002</v>
          </cell>
          <cell r="C9">
            <v>5830.4160000000002</v>
          </cell>
          <cell r="E9">
            <v>9742</v>
          </cell>
          <cell r="F9">
            <v>309</v>
          </cell>
        </row>
        <row r="10">
          <cell r="B10">
            <v>29623.11</v>
          </cell>
          <cell r="C10">
            <v>17197.867999999999</v>
          </cell>
          <cell r="E10">
            <v>26861</v>
          </cell>
          <cell r="F10">
            <v>851</v>
          </cell>
        </row>
        <row r="11">
          <cell r="B11">
            <v>635.88599999999997</v>
          </cell>
          <cell r="C11">
            <v>278.68</v>
          </cell>
          <cell r="E11">
            <v>1155</v>
          </cell>
          <cell r="F11">
            <v>312</v>
          </cell>
        </row>
        <row r="13">
          <cell r="B13">
            <v>3039897.8759999992</v>
          </cell>
          <cell r="C13">
            <v>2530918.977</v>
          </cell>
          <cell r="E13">
            <v>2688593</v>
          </cell>
          <cell r="F13">
            <v>27936</v>
          </cell>
        </row>
        <row r="14">
          <cell r="B14">
            <v>9230290.5639999993</v>
          </cell>
          <cell r="C14">
            <v>7605167.5559999999</v>
          </cell>
          <cell r="E14">
            <v>7409230</v>
          </cell>
          <cell r="F14">
            <v>62679</v>
          </cell>
        </row>
        <row r="19">
          <cell r="B19">
            <v>654435.63</v>
          </cell>
          <cell r="C19">
            <v>486544.408</v>
          </cell>
          <cell r="E19">
            <v>181553</v>
          </cell>
          <cell r="F19">
            <v>1338</v>
          </cell>
        </row>
        <row r="20">
          <cell r="B20">
            <v>3064459.5559999999</v>
          </cell>
          <cell r="C20">
            <v>2502049.591</v>
          </cell>
          <cell r="E20">
            <v>485800</v>
          </cell>
          <cell r="F20">
            <v>2536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897080.07800000068</v>
          </cell>
          <cell r="C25">
            <v>680023.56499999994</v>
          </cell>
          <cell r="E25">
            <v>148951</v>
          </cell>
          <cell r="F25">
            <v>971</v>
          </cell>
        </row>
        <row r="26">
          <cell r="B26">
            <v>4615975.2640000004</v>
          </cell>
          <cell r="C26">
            <v>3668617.5639999998</v>
          </cell>
          <cell r="E26">
            <v>816304</v>
          </cell>
          <cell r="F26">
            <v>4845</v>
          </cell>
        </row>
      </sheetData>
      <sheetData sheetId="80">
        <row r="7">
          <cell r="B7">
            <v>3351138.702</v>
          </cell>
          <cell r="C7">
            <v>2674652.8530000001</v>
          </cell>
          <cell r="E7">
            <v>2514261</v>
          </cell>
          <cell r="F7">
            <v>18607</v>
          </cell>
        </row>
        <row r="8">
          <cell r="B8">
            <v>3089402.2510000002</v>
          </cell>
          <cell r="C8">
            <v>2496599.977</v>
          </cell>
          <cell r="E8">
            <v>2363832</v>
          </cell>
          <cell r="F8">
            <v>16535</v>
          </cell>
        </row>
        <row r="9">
          <cell r="B9">
            <v>9994.0939999999991</v>
          </cell>
          <cell r="C9">
            <v>6150.8919999999998</v>
          </cell>
          <cell r="E9">
            <v>10501</v>
          </cell>
          <cell r="F9">
            <v>340</v>
          </cell>
        </row>
        <row r="10">
          <cell r="B10">
            <v>28501.797999999999</v>
          </cell>
          <cell r="C10">
            <v>15850.532999999999</v>
          </cell>
          <cell r="E10">
            <v>26618</v>
          </cell>
          <cell r="F10">
            <v>850</v>
          </cell>
        </row>
        <row r="11">
          <cell r="B11">
            <v>831.08699999999999</v>
          </cell>
          <cell r="C11">
            <v>279.95499999999998</v>
          </cell>
          <cell r="E11">
            <v>1170</v>
          </cell>
          <cell r="F11">
            <v>364</v>
          </cell>
        </row>
        <row r="13">
          <cell r="B13">
            <v>3217896.4910000004</v>
          </cell>
          <cell r="C13">
            <v>2655017.8839999996</v>
          </cell>
          <cell r="E13">
            <v>2823331</v>
          </cell>
          <cell r="F13">
            <v>29091</v>
          </cell>
        </row>
        <row r="14">
          <cell r="B14">
            <v>9697764.4230000004</v>
          </cell>
          <cell r="C14">
            <v>7848552.0939999996</v>
          </cell>
          <cell r="E14">
            <v>7739713</v>
          </cell>
          <cell r="F14">
            <v>65787</v>
          </cell>
        </row>
        <row r="19">
          <cell r="B19">
            <v>608285.06200000003</v>
          </cell>
          <cell r="C19">
            <v>464375.505</v>
          </cell>
          <cell r="E19">
            <v>178117</v>
          </cell>
          <cell r="F19">
            <v>1213</v>
          </cell>
        </row>
        <row r="20">
          <cell r="B20">
            <v>3151754.0219999999</v>
          </cell>
          <cell r="C20">
            <v>2619743.3309999998</v>
          </cell>
          <cell r="E20">
            <v>499476</v>
          </cell>
          <cell r="F20">
            <v>2563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779018.78000000026</v>
          </cell>
          <cell r="C25">
            <v>609898.66900000023</v>
          </cell>
          <cell r="E25">
            <v>123336</v>
          </cell>
          <cell r="F25">
            <v>800</v>
          </cell>
        </row>
        <row r="26">
          <cell r="B26">
            <v>4539057.8640000001</v>
          </cell>
          <cell r="C26">
            <v>3694017.5049999999</v>
          </cell>
          <cell r="E26">
            <v>800929</v>
          </cell>
          <cell r="F26">
            <v>4576</v>
          </cell>
        </row>
      </sheetData>
      <sheetData sheetId="81">
        <row r="7">
          <cell r="B7">
            <v>3180931.6519999998</v>
          </cell>
          <cell r="C7">
            <v>2580363.52</v>
          </cell>
          <cell r="E7">
            <v>2446486</v>
          </cell>
          <cell r="F7">
            <v>17891</v>
          </cell>
        </row>
        <row r="8">
          <cell r="B8">
            <v>2991202.9130000002</v>
          </cell>
          <cell r="C8">
            <v>2445112.6669999999</v>
          </cell>
          <cell r="E8">
            <v>2340854</v>
          </cell>
          <cell r="F8">
            <v>16154</v>
          </cell>
        </row>
        <row r="9">
          <cell r="B9">
            <v>10126.468000000001</v>
          </cell>
          <cell r="C9">
            <v>6724.63</v>
          </cell>
          <cell r="E9">
            <v>11425</v>
          </cell>
          <cell r="F9">
            <v>368</v>
          </cell>
        </row>
        <row r="10">
          <cell r="B10">
            <v>29138.813999999998</v>
          </cell>
          <cell r="C10">
            <v>19295.204000000002</v>
          </cell>
          <cell r="E10">
            <v>31503</v>
          </cell>
          <cell r="F10">
            <v>883</v>
          </cell>
        </row>
        <row r="11">
          <cell r="B11">
            <v>1007.766</v>
          </cell>
          <cell r="C11">
            <v>285.52100000000002</v>
          </cell>
          <cell r="E11">
            <v>1157</v>
          </cell>
          <cell r="F11">
            <v>390</v>
          </cell>
        </row>
        <row r="13">
          <cell r="B13">
            <v>2723780.1400000006</v>
          </cell>
          <cell r="C13">
            <v>2264105.7450000001</v>
          </cell>
          <cell r="E13">
            <v>2503319</v>
          </cell>
          <cell r="F13">
            <v>26342</v>
          </cell>
        </row>
        <row r="14">
          <cell r="B14">
            <v>8936187.7530000005</v>
          </cell>
          <cell r="C14">
            <v>7315887.2869999995</v>
          </cell>
          <cell r="E14">
            <v>7334744</v>
          </cell>
          <cell r="F14">
            <v>62028</v>
          </cell>
        </row>
        <row r="19">
          <cell r="B19">
            <v>510156.46799999999</v>
          </cell>
          <cell r="C19">
            <v>401351.38099999999</v>
          </cell>
          <cell r="E19">
            <v>157889</v>
          </cell>
          <cell r="F19">
            <v>1015</v>
          </cell>
        </row>
        <row r="20">
          <cell r="B20">
            <v>2836239.1269999999</v>
          </cell>
          <cell r="C20">
            <v>2431665.7349999999</v>
          </cell>
          <cell r="E20">
            <v>455480</v>
          </cell>
          <cell r="F20">
            <v>2309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545095.25800000038</v>
          </cell>
          <cell r="C25">
            <v>466282.46799999988</v>
          </cell>
          <cell r="E25">
            <v>95570</v>
          </cell>
          <cell r="F25">
            <v>551</v>
          </cell>
        </row>
        <row r="26">
          <cell r="B26">
            <v>3891490.8530000001</v>
          </cell>
          <cell r="C26">
            <v>3299299.5839999998</v>
          </cell>
          <cell r="E26">
            <v>708939</v>
          </cell>
          <cell r="F26">
            <v>3875</v>
          </cell>
        </row>
      </sheetData>
      <sheetData sheetId="82">
        <row r="14">
          <cell r="B14">
            <v>8596678.7650000006</v>
          </cell>
          <cell r="C14">
            <v>7024844.8559999997</v>
          </cell>
          <cell r="E14">
            <v>7130814</v>
          </cell>
          <cell r="F14">
            <v>60363</v>
          </cell>
        </row>
        <row r="26">
          <cell r="B26">
            <v>3925105.301</v>
          </cell>
          <cell r="C26">
            <v>3373665.8699999996</v>
          </cell>
          <cell r="E26">
            <v>678345</v>
          </cell>
          <cell r="F26">
            <v>3634</v>
          </cell>
        </row>
      </sheetData>
      <sheetData sheetId="83">
        <row r="14">
          <cell r="B14">
            <v>8509759.9839999992</v>
          </cell>
          <cell r="C14">
            <v>6957631.6919999998</v>
          </cell>
          <cell r="E14">
            <v>6973448</v>
          </cell>
          <cell r="F14">
            <v>59187</v>
          </cell>
        </row>
        <row r="26">
          <cell r="B26">
            <v>3962548.9240000001</v>
          </cell>
          <cell r="C26">
            <v>3408205.6830000002</v>
          </cell>
          <cell r="E26">
            <v>686313</v>
          </cell>
          <cell r="F26">
            <v>3724</v>
          </cell>
        </row>
      </sheetData>
      <sheetData sheetId="84">
        <row r="14">
          <cell r="B14">
            <v>10492945.464000002</v>
          </cell>
          <cell r="C14">
            <v>8863445.9300000034</v>
          </cell>
          <cell r="E14">
            <v>8580404</v>
          </cell>
          <cell r="F14">
            <v>69135</v>
          </cell>
        </row>
        <row r="26">
          <cell r="B26">
            <v>4704467.300999999</v>
          </cell>
          <cell r="C26">
            <v>4098823.1699999995</v>
          </cell>
          <cell r="E26">
            <v>903668</v>
          </cell>
          <cell r="F26">
            <v>4822</v>
          </cell>
        </row>
      </sheetData>
      <sheetData sheetId="85">
        <row r="14">
          <cell r="B14">
            <v>9614173</v>
          </cell>
          <cell r="C14">
            <v>7922831</v>
          </cell>
          <cell r="E14">
            <v>7913375</v>
          </cell>
          <cell r="F14">
            <v>66100</v>
          </cell>
        </row>
        <row r="26">
          <cell r="B26">
            <v>4339426</v>
          </cell>
          <cell r="C26">
            <v>3678458</v>
          </cell>
          <cell r="E26">
            <v>784494</v>
          </cell>
          <cell r="F26">
            <v>4241</v>
          </cell>
        </row>
      </sheetData>
      <sheetData sheetId="86">
        <row r="14">
          <cell r="B14">
            <v>9575322</v>
          </cell>
          <cell r="C14">
            <v>7837029</v>
          </cell>
          <cell r="E14">
            <v>7827250</v>
          </cell>
          <cell r="F14">
            <v>65899</v>
          </cell>
        </row>
        <row r="26">
          <cell r="B26">
            <v>3943834.5090000005</v>
          </cell>
          <cell r="C26">
            <v>3387699.8740000003</v>
          </cell>
          <cell r="E26">
            <v>693877</v>
          </cell>
          <cell r="F26">
            <v>3709</v>
          </cell>
        </row>
      </sheetData>
      <sheetData sheetId="87">
        <row r="14">
          <cell r="B14">
            <v>9953107</v>
          </cell>
          <cell r="C14">
            <v>8360908</v>
          </cell>
          <cell r="E14">
            <v>8414019</v>
          </cell>
          <cell r="F14">
            <v>68589</v>
          </cell>
        </row>
        <row r="26">
          <cell r="B26">
            <v>3806785</v>
          </cell>
          <cell r="C26">
            <v>3236424</v>
          </cell>
          <cell r="E26">
            <v>656543</v>
          </cell>
          <cell r="F26">
            <v>3540</v>
          </cell>
        </row>
      </sheetData>
      <sheetData sheetId="88">
        <row r="14">
          <cell r="B14">
            <v>9871717.1720000003</v>
          </cell>
          <cell r="C14">
            <v>8146657.1380000003</v>
          </cell>
          <cell r="E14">
            <v>8112522</v>
          </cell>
          <cell r="F14">
            <v>66427</v>
          </cell>
        </row>
        <row r="26">
          <cell r="B26">
            <v>3869812.7239999999</v>
          </cell>
          <cell r="C26">
            <v>3239717.557</v>
          </cell>
          <cell r="E26">
            <v>664007</v>
          </cell>
          <cell r="F26">
            <v>3598</v>
          </cell>
        </row>
      </sheetData>
      <sheetData sheetId="89">
        <row r="14">
          <cell r="B14">
            <v>10933862.231000001</v>
          </cell>
          <cell r="C14">
            <v>9158592.7410000004</v>
          </cell>
          <cell r="E14">
            <v>8905404</v>
          </cell>
          <cell r="F14">
            <v>71945</v>
          </cell>
        </row>
        <row r="26">
          <cell r="B26">
            <v>4346224.5410000002</v>
          </cell>
          <cell r="C26">
            <v>3655378.6660000002</v>
          </cell>
          <cell r="E26">
            <v>757877</v>
          </cell>
          <cell r="F26">
            <v>4217</v>
          </cell>
        </row>
      </sheetData>
      <sheetData sheetId="90"/>
      <sheetData sheetId="91">
        <row r="7">
          <cell r="B7">
            <v>4431906.4210000001</v>
          </cell>
          <cell r="C7">
            <v>3782931.4190000002</v>
          </cell>
          <cell r="E7">
            <v>3419379</v>
          </cell>
          <cell r="F7">
            <v>24040</v>
          </cell>
        </row>
        <row r="8">
          <cell r="B8">
            <v>4120252.5180000002</v>
          </cell>
          <cell r="C8">
            <v>3572050.409</v>
          </cell>
          <cell r="E8">
            <v>3258710</v>
          </cell>
          <cell r="F8">
            <v>21577</v>
          </cell>
        </row>
        <row r="9">
          <cell r="B9">
            <v>11587.664000000001</v>
          </cell>
          <cell r="C9">
            <v>4301.4780000000001</v>
          </cell>
          <cell r="E9">
            <v>8245</v>
          </cell>
          <cell r="F9">
            <v>463</v>
          </cell>
        </row>
        <row r="10">
          <cell r="B10">
            <v>44104.506000000001</v>
          </cell>
          <cell r="C10">
            <v>26212.723000000002</v>
          </cell>
          <cell r="E10">
            <v>47018</v>
          </cell>
          <cell r="F10">
            <v>1365</v>
          </cell>
        </row>
        <row r="11">
          <cell r="B11">
            <v>2840.4270000000001</v>
          </cell>
          <cell r="C11">
            <v>1150.1110000000001</v>
          </cell>
          <cell r="E11">
            <v>3462</v>
          </cell>
          <cell r="F11">
            <v>1004</v>
          </cell>
        </row>
        <row r="13">
          <cell r="B13">
            <v>2871637.7800000012</v>
          </cell>
          <cell r="C13">
            <v>2421955.1860000016</v>
          </cell>
          <cell r="E13">
            <v>2523146</v>
          </cell>
          <cell r="F13">
            <v>26556</v>
          </cell>
        </row>
        <row r="14">
          <cell r="B14">
            <v>11482329.316</v>
          </cell>
          <cell r="C14">
            <v>9808601.3260000013</v>
          </cell>
          <cell r="E14">
            <v>9259960</v>
          </cell>
          <cell r="F14">
            <v>75005</v>
          </cell>
        </row>
        <row r="19">
          <cell r="B19">
            <v>743621.85600000003</v>
          </cell>
          <cell r="C19">
            <v>560799.74899999995</v>
          </cell>
          <cell r="E19">
            <v>204236</v>
          </cell>
          <cell r="F19">
            <v>1458</v>
          </cell>
        </row>
        <row r="20">
          <cell r="B20">
            <v>2948001.8569999998</v>
          </cell>
          <cell r="C20">
            <v>2554284.9530000002</v>
          </cell>
          <cell r="E20">
            <v>486078</v>
          </cell>
          <cell r="F20">
            <v>2419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130.66200000000001</v>
          </cell>
          <cell r="C23">
            <v>50.386000000000003</v>
          </cell>
          <cell r="E23">
            <v>118</v>
          </cell>
          <cell r="F23">
            <v>34</v>
          </cell>
        </row>
        <row r="25">
          <cell r="B25">
            <v>967177.99799999967</v>
          </cell>
          <cell r="C25">
            <v>848909.09200000018</v>
          </cell>
          <cell r="E25">
            <v>161975</v>
          </cell>
          <cell r="F25">
            <v>875</v>
          </cell>
        </row>
        <row r="26">
          <cell r="B26">
            <v>4658932.3729999997</v>
          </cell>
          <cell r="C26">
            <v>3964044.18</v>
          </cell>
          <cell r="E26">
            <v>852407</v>
          </cell>
          <cell r="F26">
            <v>4786</v>
          </cell>
        </row>
      </sheetData>
      <sheetData sheetId="92">
        <row r="7">
          <cell r="B7">
            <v>3583440.5329999998</v>
          </cell>
          <cell r="C7">
            <v>2934100.6329999999</v>
          </cell>
          <cell r="E7">
            <v>2677518</v>
          </cell>
          <cell r="F7">
            <v>19671</v>
          </cell>
        </row>
        <row r="8">
          <cell r="B8">
            <v>3651948.8939999999</v>
          </cell>
          <cell r="C8">
            <v>3012314.1239999998</v>
          </cell>
          <cell r="E8">
            <v>2778274</v>
          </cell>
          <cell r="F8">
            <v>19137</v>
          </cell>
        </row>
        <row r="9">
          <cell r="B9">
            <v>13745.561</v>
          </cell>
          <cell r="C9">
            <v>6169.8739999999998</v>
          </cell>
          <cell r="E9">
            <v>12457</v>
          </cell>
          <cell r="F9">
            <v>542</v>
          </cell>
        </row>
        <row r="10">
          <cell r="B10">
            <v>42567.947999999997</v>
          </cell>
          <cell r="C10">
            <v>25089.919999999998</v>
          </cell>
          <cell r="E10">
            <v>45350</v>
          </cell>
          <cell r="F10">
            <v>1267</v>
          </cell>
        </row>
        <row r="11">
          <cell r="B11">
            <v>2608.4250000000002</v>
          </cell>
          <cell r="C11">
            <v>958.32500000000005</v>
          </cell>
          <cell r="E11">
            <v>3076</v>
          </cell>
          <cell r="F11">
            <v>939</v>
          </cell>
        </row>
        <row r="13">
          <cell r="B13">
            <v>2361521.4570000013</v>
          </cell>
          <cell r="C13">
            <v>1924990.3780000005</v>
          </cell>
          <cell r="E13">
            <v>2125861</v>
          </cell>
          <cell r="F13">
            <v>22830</v>
          </cell>
        </row>
        <row r="14">
          <cell r="B14">
            <v>9655832.818</v>
          </cell>
          <cell r="C14">
            <v>7903623.2539999997</v>
          </cell>
          <cell r="E14">
            <v>7642536</v>
          </cell>
          <cell r="F14">
            <v>64386</v>
          </cell>
        </row>
        <row r="19">
          <cell r="B19">
            <v>625552.89399999997</v>
          </cell>
          <cell r="C19">
            <v>465341.60499999998</v>
          </cell>
          <cell r="E19">
            <v>176510</v>
          </cell>
          <cell r="F19">
            <v>1252</v>
          </cell>
        </row>
        <row r="20">
          <cell r="B20">
            <v>2856676.6510000001</v>
          </cell>
          <cell r="C20">
            <v>2359988.9249999998</v>
          </cell>
          <cell r="E20">
            <v>456865</v>
          </cell>
          <cell r="F20">
            <v>2319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111.447</v>
          </cell>
          <cell r="C23">
            <v>42.273000000000003</v>
          </cell>
          <cell r="E23">
            <v>99</v>
          </cell>
          <cell r="F23">
            <v>29</v>
          </cell>
        </row>
        <row r="25">
          <cell r="B25">
            <v>783378.03999999957</v>
          </cell>
          <cell r="C25">
            <v>624710.50200000033</v>
          </cell>
          <cell r="E25">
            <v>117454</v>
          </cell>
          <cell r="F25">
            <v>682</v>
          </cell>
        </row>
        <row r="26">
          <cell r="B26">
            <v>4265719.0319999997</v>
          </cell>
          <cell r="C26">
            <v>3450083.3050000002</v>
          </cell>
          <cell r="E26">
            <v>750928</v>
          </cell>
          <cell r="F26">
            <v>4282</v>
          </cell>
        </row>
      </sheetData>
      <sheetData sheetId="93">
        <row r="7">
          <cell r="B7">
            <v>2676422.835</v>
          </cell>
          <cell r="C7">
            <v>1949135.639</v>
          </cell>
          <cell r="E7">
            <v>1748586</v>
          </cell>
          <cell r="F7">
            <v>14783</v>
          </cell>
        </row>
        <row r="8">
          <cell r="B8">
            <v>2876874.5610000002</v>
          </cell>
          <cell r="C8">
            <v>2011694.8370000001</v>
          </cell>
          <cell r="E8">
            <v>1809945</v>
          </cell>
          <cell r="F8">
            <v>14723</v>
          </cell>
        </row>
        <row r="9">
          <cell r="B9">
            <v>0</v>
          </cell>
          <cell r="C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E10">
            <v>0</v>
          </cell>
          <cell r="F10">
            <v>0</v>
          </cell>
        </row>
        <row r="11">
          <cell r="B11">
            <v>2445.8220000000001</v>
          </cell>
          <cell r="C11">
            <v>787.63099999999997</v>
          </cell>
          <cell r="E11">
            <v>2627</v>
          </cell>
          <cell r="F11">
            <v>886</v>
          </cell>
        </row>
        <row r="13">
          <cell r="B13">
            <v>1758668.8590000002</v>
          </cell>
          <cell r="C13">
            <v>1309841.7760000005</v>
          </cell>
          <cell r="E13">
            <v>1433837</v>
          </cell>
          <cell r="F13">
            <v>16747</v>
          </cell>
        </row>
        <row r="14">
          <cell r="B14">
            <v>7314412.0769999996</v>
          </cell>
          <cell r="C14">
            <v>5271459.8830000004</v>
          </cell>
          <cell r="E14">
            <v>4994995</v>
          </cell>
          <cell r="F14">
            <v>47139</v>
          </cell>
        </row>
        <row r="19">
          <cell r="B19">
            <v>402981.64</v>
          </cell>
          <cell r="C19">
            <v>256728.59599999999</v>
          </cell>
          <cell r="E19">
            <v>101459</v>
          </cell>
          <cell r="F19">
            <v>827</v>
          </cell>
        </row>
        <row r="20">
          <cell r="B20">
            <v>2103734.3969999999</v>
          </cell>
          <cell r="C20">
            <v>1433140.0549999999</v>
          </cell>
          <cell r="E20">
            <v>272363</v>
          </cell>
          <cell r="F20">
            <v>1545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76.86</v>
          </cell>
          <cell r="C23">
            <v>26.047000000000001</v>
          </cell>
          <cell r="E23">
            <v>61</v>
          </cell>
          <cell r="F23">
            <v>20</v>
          </cell>
        </row>
        <row r="25">
          <cell r="B25">
            <v>469799.3459999999</v>
          </cell>
          <cell r="C25">
            <v>327875.88200000022</v>
          </cell>
          <cell r="E25">
            <v>64892</v>
          </cell>
          <cell r="F25">
            <v>422</v>
          </cell>
        </row>
        <row r="26">
          <cell r="B26">
            <v>2976592.2429999998</v>
          </cell>
          <cell r="C26">
            <v>2017770.58</v>
          </cell>
          <cell r="E26">
            <v>438775</v>
          </cell>
          <cell r="F26">
            <v>2814</v>
          </cell>
        </row>
      </sheetData>
      <sheetData sheetId="94">
        <row r="7">
          <cell r="B7">
            <v>236111.42199999999</v>
          </cell>
          <cell r="C7">
            <v>188243.62700000001</v>
          </cell>
          <cell r="E7">
            <v>142446</v>
          </cell>
          <cell r="F7">
            <v>1160</v>
          </cell>
        </row>
        <row r="8">
          <cell r="B8">
            <v>267573.94900000002</v>
          </cell>
          <cell r="C8">
            <v>130525.326</v>
          </cell>
          <cell r="E8">
            <v>90410</v>
          </cell>
          <cell r="F8">
            <v>1044</v>
          </cell>
        </row>
        <row r="9">
          <cell r="B9">
            <v>2236.8319999999999</v>
          </cell>
          <cell r="C9">
            <v>853.42</v>
          </cell>
          <cell r="E9">
            <v>1536</v>
          </cell>
          <cell r="F9">
            <v>88</v>
          </cell>
        </row>
        <row r="10">
          <cell r="B10">
            <v>0</v>
          </cell>
          <cell r="C10">
            <v>0</v>
          </cell>
          <cell r="E10">
            <v>0</v>
          </cell>
          <cell r="F10">
            <v>0</v>
          </cell>
        </row>
        <row r="11">
          <cell r="B11">
            <v>823.68</v>
          </cell>
          <cell r="C11">
            <v>227.57900000000001</v>
          </cell>
          <cell r="E11">
            <v>625</v>
          </cell>
          <cell r="F11">
            <v>221</v>
          </cell>
        </row>
        <row r="13">
          <cell r="B13">
            <v>266048.36800000002</v>
          </cell>
          <cell r="C13">
            <v>185910.80200000003</v>
          </cell>
          <cell r="E13">
            <v>164541</v>
          </cell>
          <cell r="F13">
            <v>1802</v>
          </cell>
        </row>
        <row r="14">
          <cell r="B14">
            <v>772794.25100000005</v>
          </cell>
          <cell r="C14">
            <v>505760.75400000002</v>
          </cell>
          <cell r="E14">
            <v>399558</v>
          </cell>
          <cell r="F14">
            <v>4315</v>
          </cell>
        </row>
        <row r="19">
          <cell r="B19">
            <v>2976.3719999999998</v>
          </cell>
          <cell r="C19">
            <v>1711.627</v>
          </cell>
          <cell r="E19">
            <v>425</v>
          </cell>
          <cell r="F19">
            <v>2</v>
          </cell>
        </row>
        <row r="20">
          <cell r="B20">
            <v>87331.707999999999</v>
          </cell>
          <cell r="C20">
            <v>29080.883000000002</v>
          </cell>
          <cell r="E20">
            <v>3921</v>
          </cell>
          <cell r="F20">
            <v>32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48901.460000000006</v>
          </cell>
          <cell r="C25">
            <v>30812.489999999998</v>
          </cell>
          <cell r="E25">
            <v>4864</v>
          </cell>
          <cell r="F25">
            <v>17</v>
          </cell>
        </row>
        <row r="26">
          <cell r="B26">
            <v>139209.54</v>
          </cell>
          <cell r="C26">
            <v>61605</v>
          </cell>
          <cell r="E26">
            <v>9210</v>
          </cell>
          <cell r="F26">
            <v>51</v>
          </cell>
        </row>
      </sheetData>
      <sheetData sheetId="95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6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7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8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9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100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101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102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103">
        <row r="1">
          <cell r="I1">
            <v>43922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2019"/>
      <sheetName val="Jan 20"/>
      <sheetName val="Fev 20"/>
      <sheetName val="Mar 20"/>
      <sheetName val="Abr 20"/>
      <sheetName val="Mai 20"/>
      <sheetName val="Jun 20"/>
      <sheetName val="Jul 20"/>
      <sheetName val="Ago 20"/>
      <sheetName val="Set 20"/>
      <sheetName val="Out 20"/>
      <sheetName val="Nov 20"/>
      <sheetName val="Dez 20"/>
      <sheetName val="No mês"/>
      <sheetName val="No mês p Info"/>
      <sheetName val="Acumulado no Ano"/>
      <sheetName val="Acumulado no ano p Info"/>
      <sheetName val="Acumulado 3 meses"/>
      <sheetName val="Acumulado 6 meses"/>
      <sheetName val="Acumulado 12 Meses"/>
      <sheetName val="FEV19-JAN20"/>
      <sheetName val="MAR19-FEV20"/>
      <sheetName val="ABR19-MAR20"/>
      <sheetName val="MAI19-ABR20"/>
      <sheetName val="Resumo Períodos"/>
      <sheetName val="Série Carga - ABEAR"/>
      <sheetName val="Série Carga - TOTAL"/>
    </sheetNames>
    <sheetDataSet>
      <sheetData sheetId="0">
        <row r="15">
          <cell r="B15">
            <v>39236737</v>
          </cell>
        </row>
        <row r="28">
          <cell r="B28">
            <v>14160673</v>
          </cell>
        </row>
      </sheetData>
      <sheetData sheetId="1">
        <row r="15">
          <cell r="B15">
            <v>37780999</v>
          </cell>
        </row>
        <row r="28">
          <cell r="B28">
            <v>14369418</v>
          </cell>
        </row>
      </sheetData>
      <sheetData sheetId="2">
        <row r="15">
          <cell r="B15">
            <v>45172255</v>
          </cell>
        </row>
        <row r="28">
          <cell r="B28">
            <v>17752052</v>
          </cell>
        </row>
      </sheetData>
      <sheetData sheetId="3">
        <row r="15">
          <cell r="B15">
            <v>43632315</v>
          </cell>
        </row>
        <row r="28">
          <cell r="B28">
            <v>16497411</v>
          </cell>
        </row>
      </sheetData>
      <sheetData sheetId="4">
        <row r="15">
          <cell r="B15">
            <v>43778585</v>
          </cell>
        </row>
        <row r="28">
          <cell r="B28">
            <v>15723864</v>
          </cell>
        </row>
      </sheetData>
      <sheetData sheetId="5">
        <row r="15">
          <cell r="B15">
            <v>41898994</v>
          </cell>
        </row>
        <row r="28">
          <cell r="B28">
            <v>14078060</v>
          </cell>
        </row>
      </sheetData>
      <sheetData sheetId="6">
        <row r="15">
          <cell r="B15">
            <v>42587230</v>
          </cell>
        </row>
        <row r="28">
          <cell r="B28">
            <v>13384979</v>
          </cell>
        </row>
      </sheetData>
      <sheetData sheetId="7">
        <row r="15">
          <cell r="B15">
            <v>45743629</v>
          </cell>
        </row>
        <row r="28">
          <cell r="B28">
            <v>13860241</v>
          </cell>
        </row>
      </sheetData>
      <sheetData sheetId="8">
        <row r="15">
          <cell r="B15">
            <v>41267534</v>
          </cell>
        </row>
        <row r="28">
          <cell r="B28">
            <v>14192423</v>
          </cell>
        </row>
      </sheetData>
      <sheetData sheetId="9">
        <row r="15">
          <cell r="B15">
            <v>47045962</v>
          </cell>
        </row>
        <row r="28">
          <cell r="B28">
            <v>15141944</v>
          </cell>
        </row>
      </sheetData>
      <sheetData sheetId="10">
        <row r="15">
          <cell r="B15">
            <v>49218861</v>
          </cell>
        </row>
        <row r="28">
          <cell r="B28">
            <v>15082423</v>
          </cell>
        </row>
      </sheetData>
      <sheetData sheetId="11">
        <row r="15">
          <cell r="B15">
            <v>44485480</v>
          </cell>
        </row>
        <row r="28">
          <cell r="B28">
            <v>15389362</v>
          </cell>
        </row>
      </sheetData>
      <sheetData sheetId="12"/>
      <sheetData sheetId="13">
        <row r="15">
          <cell r="B15">
            <v>37606555</v>
          </cell>
        </row>
        <row r="28">
          <cell r="B28">
            <v>14075921</v>
          </cell>
        </row>
      </sheetData>
      <sheetData sheetId="14">
        <row r="15">
          <cell r="B15">
            <v>40468556</v>
          </cell>
        </row>
        <row r="28">
          <cell r="B28">
            <v>12771228</v>
          </cell>
        </row>
      </sheetData>
      <sheetData sheetId="15">
        <row r="15">
          <cell r="B15">
            <v>42192094</v>
          </cell>
        </row>
        <row r="28">
          <cell r="B28">
            <v>15282307</v>
          </cell>
        </row>
      </sheetData>
      <sheetData sheetId="16">
        <row r="15">
          <cell r="B15">
            <v>43771415</v>
          </cell>
        </row>
        <row r="28">
          <cell r="B28">
            <v>14806677</v>
          </cell>
        </row>
      </sheetData>
      <sheetData sheetId="17">
        <row r="15">
          <cell r="B15">
            <v>44992249</v>
          </cell>
        </row>
        <row r="28">
          <cell r="B28">
            <v>14869730</v>
          </cell>
        </row>
      </sheetData>
      <sheetData sheetId="18">
        <row r="15">
          <cell r="B15">
            <v>35833177</v>
          </cell>
        </row>
        <row r="28">
          <cell r="B28">
            <v>12551361</v>
          </cell>
        </row>
      </sheetData>
      <sheetData sheetId="19">
        <row r="15">
          <cell r="B15">
            <v>41809631</v>
          </cell>
        </row>
        <row r="28">
          <cell r="B28">
            <v>12589614</v>
          </cell>
        </row>
      </sheetData>
      <sheetData sheetId="20">
        <row r="15">
          <cell r="B15">
            <v>44100683</v>
          </cell>
        </row>
        <row r="28">
          <cell r="B28">
            <v>14142955</v>
          </cell>
        </row>
      </sheetData>
      <sheetData sheetId="21">
        <row r="15">
          <cell r="B15">
            <v>43144532</v>
          </cell>
        </row>
        <row r="28">
          <cell r="B28">
            <v>14005675</v>
          </cell>
        </row>
      </sheetData>
      <sheetData sheetId="22">
        <row r="15">
          <cell r="B15">
            <v>47710482</v>
          </cell>
        </row>
        <row r="28">
          <cell r="B28">
            <v>16587278</v>
          </cell>
        </row>
      </sheetData>
      <sheetData sheetId="23">
        <row r="15">
          <cell r="B15">
            <v>48249540</v>
          </cell>
        </row>
        <row r="28">
          <cell r="B28">
            <v>16631639</v>
          </cell>
        </row>
      </sheetData>
      <sheetData sheetId="24">
        <row r="15">
          <cell r="B15">
            <v>44982520</v>
          </cell>
        </row>
        <row r="28">
          <cell r="B28">
            <v>16062658</v>
          </cell>
        </row>
      </sheetData>
      <sheetData sheetId="25"/>
      <sheetData sheetId="26">
        <row r="15">
          <cell r="B15">
            <v>35177552</v>
          </cell>
        </row>
        <row r="28">
          <cell r="B28">
            <v>15072723</v>
          </cell>
        </row>
      </sheetData>
      <sheetData sheetId="27">
        <row r="15">
          <cell r="B15">
            <v>32861528</v>
          </cell>
        </row>
        <row r="28">
          <cell r="B28">
            <v>11990531</v>
          </cell>
        </row>
      </sheetData>
      <sheetData sheetId="28">
        <row r="15">
          <cell r="B15">
            <v>41130941</v>
          </cell>
        </row>
        <row r="28">
          <cell r="B28">
            <v>16471070</v>
          </cell>
        </row>
      </sheetData>
      <sheetData sheetId="29">
        <row r="15">
          <cell r="B15">
            <v>37379603</v>
          </cell>
        </row>
        <row r="28">
          <cell r="B28">
            <v>14053854</v>
          </cell>
        </row>
      </sheetData>
      <sheetData sheetId="30">
        <row r="15">
          <cell r="B15">
            <v>40317018</v>
          </cell>
        </row>
        <row r="28">
          <cell r="B28">
            <v>14334075</v>
          </cell>
        </row>
      </sheetData>
      <sheetData sheetId="31">
        <row r="15">
          <cell r="B15">
            <v>35234915</v>
          </cell>
        </row>
        <row r="28">
          <cell r="B28">
            <v>13863722</v>
          </cell>
        </row>
      </sheetData>
      <sheetData sheetId="32">
        <row r="15">
          <cell r="B15">
            <v>37973536</v>
          </cell>
        </row>
        <row r="28">
          <cell r="B28">
            <v>14654048</v>
          </cell>
        </row>
      </sheetData>
      <sheetData sheetId="33">
        <row r="15">
          <cell r="B15">
            <v>37473010</v>
          </cell>
        </row>
        <row r="28">
          <cell r="B28">
            <v>13959734</v>
          </cell>
        </row>
      </sheetData>
      <sheetData sheetId="34">
        <row r="15">
          <cell r="B15">
            <v>37593477</v>
          </cell>
        </row>
        <row r="28">
          <cell r="B28">
            <v>14627665</v>
          </cell>
        </row>
      </sheetData>
      <sheetData sheetId="35">
        <row r="15">
          <cell r="B15">
            <v>40247561</v>
          </cell>
        </row>
        <row r="28">
          <cell r="B28">
            <v>17083743</v>
          </cell>
        </row>
      </sheetData>
      <sheetData sheetId="36">
        <row r="15">
          <cell r="B15">
            <v>40699908</v>
          </cell>
        </row>
        <row r="28">
          <cell r="B28">
            <v>17545246</v>
          </cell>
        </row>
      </sheetData>
      <sheetData sheetId="37">
        <row r="15">
          <cell r="B15">
            <v>39689828</v>
          </cell>
        </row>
        <row r="28">
          <cell r="B28">
            <v>17061884</v>
          </cell>
        </row>
      </sheetData>
      <sheetData sheetId="38"/>
      <sheetData sheetId="39">
        <row r="15">
          <cell r="B15">
            <v>30302386</v>
          </cell>
        </row>
        <row r="28">
          <cell r="B28">
            <v>15904547</v>
          </cell>
        </row>
      </sheetData>
      <sheetData sheetId="40">
        <row r="15">
          <cell r="B15">
            <v>30661295</v>
          </cell>
        </row>
        <row r="28">
          <cell r="B28">
            <v>14807131</v>
          </cell>
        </row>
      </sheetData>
      <sheetData sheetId="41">
        <row r="15">
          <cell r="B15">
            <v>35022459</v>
          </cell>
        </row>
        <row r="28">
          <cell r="B28">
            <v>14853718</v>
          </cell>
        </row>
      </sheetData>
      <sheetData sheetId="42">
        <row r="15">
          <cell r="B15">
            <v>34664064</v>
          </cell>
        </row>
        <row r="28">
          <cell r="B28">
            <v>14654041</v>
          </cell>
        </row>
      </sheetData>
      <sheetData sheetId="43">
        <row r="15">
          <cell r="B15">
            <v>33910868</v>
          </cell>
        </row>
        <row r="28">
          <cell r="B28">
            <v>14378891</v>
          </cell>
        </row>
      </sheetData>
      <sheetData sheetId="44">
        <row r="15">
          <cell r="B15">
            <v>34978304</v>
          </cell>
        </row>
        <row r="28">
          <cell r="B28">
            <v>13165213</v>
          </cell>
        </row>
      </sheetData>
      <sheetData sheetId="45">
        <row r="15">
          <cell r="B15">
            <v>36011231</v>
          </cell>
        </row>
        <row r="28">
          <cell r="B28">
            <v>13261961</v>
          </cell>
        </row>
      </sheetData>
      <sheetData sheetId="46">
        <row r="15">
          <cell r="B15">
            <v>35140323</v>
          </cell>
        </row>
        <row r="28">
          <cell r="B28">
            <v>12972248</v>
          </cell>
        </row>
      </sheetData>
      <sheetData sheetId="47">
        <row r="15">
          <cell r="B15">
            <v>35463659</v>
          </cell>
        </row>
        <row r="28">
          <cell r="B28">
            <v>14259574</v>
          </cell>
        </row>
      </sheetData>
      <sheetData sheetId="48">
        <row r="15">
          <cell r="B15">
            <v>35772314</v>
          </cell>
        </row>
        <row r="28">
          <cell r="B28">
            <v>17876177</v>
          </cell>
        </row>
      </sheetData>
      <sheetData sheetId="49">
        <row r="15">
          <cell r="B15">
            <v>37214990</v>
          </cell>
        </row>
        <row r="28">
          <cell r="B28">
            <v>18407667</v>
          </cell>
        </row>
      </sheetData>
      <sheetData sheetId="50">
        <row r="15">
          <cell r="B15">
            <v>39419649</v>
          </cell>
        </row>
        <row r="28">
          <cell r="B28">
            <v>19133205</v>
          </cell>
        </row>
      </sheetData>
      <sheetData sheetId="51"/>
      <sheetData sheetId="52">
        <row r="15">
          <cell r="B15">
            <v>28153088</v>
          </cell>
        </row>
        <row r="28">
          <cell r="B28">
            <v>16154665</v>
          </cell>
        </row>
      </sheetData>
      <sheetData sheetId="53">
        <row r="15">
          <cell r="B15">
            <v>30648581</v>
          </cell>
        </row>
        <row r="28">
          <cell r="B28">
            <v>16367543</v>
          </cell>
        </row>
      </sheetData>
      <sheetData sheetId="54">
        <row r="15">
          <cell r="B15">
            <v>35496517</v>
          </cell>
        </row>
        <row r="28">
          <cell r="B28">
            <v>18203678</v>
          </cell>
        </row>
      </sheetData>
      <sheetData sheetId="55">
        <row r="15">
          <cell r="B15">
            <v>30092919</v>
          </cell>
        </row>
        <row r="28">
          <cell r="B28">
            <v>14616802</v>
          </cell>
        </row>
      </sheetData>
      <sheetData sheetId="56">
        <row r="15">
          <cell r="B15">
            <v>37428656</v>
          </cell>
        </row>
        <row r="28">
          <cell r="B28">
            <v>18426858</v>
          </cell>
        </row>
      </sheetData>
      <sheetData sheetId="57">
        <row r="15">
          <cell r="B15">
            <v>34796183</v>
          </cell>
        </row>
        <row r="28">
          <cell r="B28">
            <v>18937523</v>
          </cell>
        </row>
      </sheetData>
      <sheetData sheetId="58">
        <row r="15">
          <cell r="B15">
            <v>35592751</v>
          </cell>
        </row>
        <row r="28">
          <cell r="B28">
            <v>19553755</v>
          </cell>
        </row>
      </sheetData>
      <sheetData sheetId="59">
        <row r="15">
          <cell r="B15">
            <v>37865265</v>
          </cell>
        </row>
        <row r="28">
          <cell r="B28">
            <v>20028907</v>
          </cell>
        </row>
      </sheetData>
      <sheetData sheetId="60">
        <row r="15">
          <cell r="B15">
            <v>35759958</v>
          </cell>
        </row>
        <row r="28">
          <cell r="B28">
            <v>19297106</v>
          </cell>
        </row>
      </sheetData>
      <sheetData sheetId="61">
        <row r="15">
          <cell r="B15">
            <v>37819163</v>
          </cell>
        </row>
        <row r="28">
          <cell r="B28">
            <v>21960269</v>
          </cell>
        </row>
      </sheetData>
      <sheetData sheetId="62">
        <row r="15">
          <cell r="B15">
            <v>40092740</v>
          </cell>
        </row>
        <row r="28">
          <cell r="B28">
            <v>19784059</v>
          </cell>
        </row>
      </sheetData>
      <sheetData sheetId="63">
        <row r="15">
          <cell r="B15">
            <v>42525130</v>
          </cell>
        </row>
        <row r="28">
          <cell r="B28">
            <v>23232222</v>
          </cell>
        </row>
      </sheetData>
      <sheetData sheetId="64"/>
      <sheetData sheetId="65">
        <row r="15">
          <cell r="B15">
            <v>32387125</v>
          </cell>
        </row>
        <row r="28">
          <cell r="B28">
            <v>21711435</v>
          </cell>
        </row>
      </sheetData>
      <sheetData sheetId="66">
        <row r="15">
          <cell r="B15">
            <v>31854466</v>
          </cell>
        </row>
        <row r="28">
          <cell r="B28">
            <v>22313577</v>
          </cell>
        </row>
      </sheetData>
      <sheetData sheetId="67">
        <row r="15">
          <cell r="B15">
            <v>40607796</v>
          </cell>
        </row>
        <row r="28">
          <cell r="B28">
            <v>25864682</v>
          </cell>
        </row>
      </sheetData>
      <sheetData sheetId="68">
        <row r="15">
          <cell r="B15">
            <v>38628681</v>
          </cell>
        </row>
        <row r="28">
          <cell r="B28">
            <v>24423486</v>
          </cell>
        </row>
      </sheetData>
      <sheetData sheetId="69">
        <row r="15">
          <cell r="B15">
            <v>39912083</v>
          </cell>
        </row>
        <row r="28">
          <cell r="B28">
            <v>24239270</v>
          </cell>
        </row>
      </sheetData>
      <sheetData sheetId="70">
        <row r="15">
          <cell r="B15">
            <v>41208670</v>
          </cell>
        </row>
        <row r="28">
          <cell r="B28">
            <v>22103749</v>
          </cell>
        </row>
      </sheetData>
      <sheetData sheetId="71">
        <row r="15">
          <cell r="B15">
            <v>37314417</v>
          </cell>
        </row>
        <row r="28">
          <cell r="B28">
            <v>23824383</v>
          </cell>
        </row>
      </sheetData>
      <sheetData sheetId="72">
        <row r="15">
          <cell r="B15">
            <v>42180004</v>
          </cell>
        </row>
        <row r="28">
          <cell r="B28">
            <v>22958761</v>
          </cell>
        </row>
      </sheetData>
      <sheetData sheetId="73">
        <row r="15">
          <cell r="B15">
            <v>38953123</v>
          </cell>
        </row>
        <row r="28">
          <cell r="B28">
            <v>23142435</v>
          </cell>
        </row>
      </sheetData>
      <sheetData sheetId="74">
        <row r="15">
          <cell r="B15">
            <v>41645672</v>
          </cell>
        </row>
        <row r="28">
          <cell r="B28">
            <v>24580587</v>
          </cell>
        </row>
      </sheetData>
      <sheetData sheetId="75">
        <row r="15">
          <cell r="B15">
            <v>43100789</v>
          </cell>
        </row>
        <row r="28">
          <cell r="B28">
            <v>23554511</v>
          </cell>
        </row>
      </sheetData>
      <sheetData sheetId="76">
        <row r="15">
          <cell r="B15">
            <v>43141446</v>
          </cell>
        </row>
        <row r="28">
          <cell r="B28">
            <v>22974292</v>
          </cell>
        </row>
      </sheetData>
      <sheetData sheetId="77"/>
      <sheetData sheetId="78">
        <row r="7">
          <cell r="B7">
            <v>6559801</v>
          </cell>
        </row>
        <row r="8">
          <cell r="B8">
            <v>8820447</v>
          </cell>
        </row>
        <row r="9">
          <cell r="B9">
            <v>2051992</v>
          </cell>
        </row>
        <row r="10">
          <cell r="B10">
            <v>27</v>
          </cell>
        </row>
        <row r="11">
          <cell r="B11">
            <v>30</v>
          </cell>
        </row>
        <row r="12">
          <cell r="B12">
            <v>96256</v>
          </cell>
        </row>
        <row r="14">
          <cell r="B14">
            <v>16081846</v>
          </cell>
        </row>
        <row r="15">
          <cell r="B15">
            <v>33610399</v>
          </cell>
        </row>
        <row r="20">
          <cell r="B20">
            <v>114628</v>
          </cell>
        </row>
        <row r="21">
          <cell r="B21">
            <v>11035135</v>
          </cell>
        </row>
        <row r="22">
          <cell r="B22">
            <v>5957323</v>
          </cell>
        </row>
        <row r="27">
          <cell r="B27">
            <v>4411212</v>
          </cell>
        </row>
        <row r="28">
          <cell r="B28">
            <v>21518298</v>
          </cell>
        </row>
      </sheetData>
      <sheetData sheetId="79">
        <row r="7">
          <cell r="B7">
            <v>7384876</v>
          </cell>
        </row>
        <row r="8">
          <cell r="B8">
            <v>9770668</v>
          </cell>
        </row>
        <row r="9">
          <cell r="B9">
            <v>2638603</v>
          </cell>
        </row>
        <row r="11">
          <cell r="B11">
            <v>31</v>
          </cell>
        </row>
        <row r="12">
          <cell r="B12">
            <v>116212</v>
          </cell>
        </row>
        <row r="14">
          <cell r="B14">
            <v>16298944</v>
          </cell>
        </row>
        <row r="15">
          <cell r="B15">
            <v>36209334</v>
          </cell>
        </row>
        <row r="20">
          <cell r="B20">
            <v>137662</v>
          </cell>
        </row>
        <row r="21">
          <cell r="B21">
            <v>11861834</v>
          </cell>
        </row>
        <row r="22">
          <cell r="B22">
            <v>5104351</v>
          </cell>
        </row>
        <row r="27">
          <cell r="B27">
            <v>3976240</v>
          </cell>
        </row>
        <row r="28">
          <cell r="B28">
            <v>21080087</v>
          </cell>
        </row>
      </sheetData>
      <sheetData sheetId="80">
        <row r="7">
          <cell r="B7">
            <v>7989950</v>
          </cell>
        </row>
        <row r="8">
          <cell r="B8">
            <v>10865761</v>
          </cell>
        </row>
        <row r="9">
          <cell r="B9">
            <v>3819101</v>
          </cell>
        </row>
        <row r="10">
          <cell r="B10">
            <v>5</v>
          </cell>
        </row>
        <row r="11">
          <cell r="B11">
            <v>0</v>
          </cell>
        </row>
        <row r="12">
          <cell r="B12">
            <v>104209</v>
          </cell>
        </row>
        <row r="14">
          <cell r="B14">
            <v>14035184</v>
          </cell>
        </row>
        <row r="15">
          <cell r="B15">
            <v>36814210</v>
          </cell>
        </row>
        <row r="20">
          <cell r="B20">
            <v>178667</v>
          </cell>
        </row>
        <row r="21">
          <cell r="B21">
            <v>12644227</v>
          </cell>
        </row>
        <row r="22">
          <cell r="B22">
            <v>6004829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7">
          <cell r="B27">
            <v>2184110</v>
          </cell>
        </row>
        <row r="28">
          <cell r="B28">
            <v>21011833</v>
          </cell>
        </row>
      </sheetData>
      <sheetData sheetId="81">
        <row r="7">
          <cell r="B7">
            <v>8374157</v>
          </cell>
        </row>
        <row r="8">
          <cell r="B8">
            <v>11152970</v>
          </cell>
        </row>
        <row r="9">
          <cell r="B9">
            <v>3479649</v>
          </cell>
        </row>
        <row r="10">
          <cell r="B10">
            <v>0</v>
          </cell>
        </row>
        <row r="11">
          <cell r="B11">
            <v>11</v>
          </cell>
        </row>
        <row r="12">
          <cell r="B12">
            <v>68736</v>
          </cell>
        </row>
        <row r="14">
          <cell r="B14">
            <v>13778171</v>
          </cell>
        </row>
        <row r="15">
          <cell r="B15">
            <v>36853694</v>
          </cell>
        </row>
        <row r="20">
          <cell r="B20">
            <v>155455</v>
          </cell>
        </row>
        <row r="21">
          <cell r="B21">
            <v>9881195</v>
          </cell>
        </row>
        <row r="22">
          <cell r="B22">
            <v>6017144</v>
          </cell>
        </row>
        <row r="27">
          <cell r="B27">
            <v>1903759</v>
          </cell>
        </row>
        <row r="28">
          <cell r="B28">
            <v>17957553</v>
          </cell>
        </row>
      </sheetData>
      <sheetData sheetId="82">
        <row r="15">
          <cell r="B15">
            <v>39141410</v>
          </cell>
        </row>
        <row r="28">
          <cell r="B28">
            <v>18191263</v>
          </cell>
        </row>
      </sheetData>
      <sheetData sheetId="83">
        <row r="15">
          <cell r="B15">
            <v>34363423</v>
          </cell>
        </row>
        <row r="28">
          <cell r="B28">
            <v>16192083</v>
          </cell>
        </row>
      </sheetData>
      <sheetData sheetId="84">
        <row r="15">
          <cell r="B15">
            <v>36868877</v>
          </cell>
        </row>
        <row r="28">
          <cell r="B28">
            <v>17624690.999999996</v>
          </cell>
        </row>
      </sheetData>
      <sheetData sheetId="85">
        <row r="15">
          <cell r="B15">
            <v>38181739</v>
          </cell>
        </row>
        <row r="28">
          <cell r="B28">
            <v>17466837</v>
          </cell>
        </row>
      </sheetData>
      <sheetData sheetId="86">
        <row r="15">
          <cell r="B15">
            <v>36405778</v>
          </cell>
        </row>
        <row r="28">
          <cell r="B28">
            <v>17334807.000000004</v>
          </cell>
        </row>
      </sheetData>
      <sheetData sheetId="87">
        <row r="15">
          <cell r="B15">
            <v>42429806</v>
          </cell>
        </row>
        <row r="28">
          <cell r="B28">
            <v>17554028</v>
          </cell>
        </row>
      </sheetData>
      <sheetData sheetId="88">
        <row r="15">
          <cell r="B15">
            <v>42584633</v>
          </cell>
        </row>
        <row r="28">
          <cell r="B28">
            <v>18848964</v>
          </cell>
        </row>
      </sheetData>
      <sheetData sheetId="89">
        <row r="15">
          <cell r="B15">
            <v>42587856</v>
          </cell>
        </row>
        <row r="28">
          <cell r="B28">
            <v>19135317</v>
          </cell>
        </row>
      </sheetData>
      <sheetData sheetId="90"/>
      <sheetData sheetId="91">
        <row r="7">
          <cell r="B7">
            <v>6574421</v>
          </cell>
        </row>
        <row r="8">
          <cell r="B8">
            <v>11242536</v>
          </cell>
        </row>
        <row r="9">
          <cell r="B9">
            <v>2770548</v>
          </cell>
        </row>
        <row r="10">
          <cell r="B10">
            <v>0</v>
          </cell>
        </row>
        <row r="11">
          <cell r="B11">
            <v>30</v>
          </cell>
        </row>
        <row r="12">
          <cell r="B12">
            <v>46030</v>
          </cell>
        </row>
        <row r="14">
          <cell r="B14">
            <v>13858404</v>
          </cell>
        </row>
        <row r="15">
          <cell r="B15">
            <v>34491969</v>
          </cell>
        </row>
        <row r="20">
          <cell r="B20">
            <v>152056</v>
          </cell>
        </row>
        <row r="21">
          <cell r="B21">
            <v>9688144</v>
          </cell>
        </row>
        <row r="22">
          <cell r="B22">
            <v>5605465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1699</v>
          </cell>
        </row>
        <row r="27">
          <cell r="B27">
            <v>2191322</v>
          </cell>
        </row>
        <row r="28">
          <cell r="B28">
            <v>17638686</v>
          </cell>
        </row>
      </sheetData>
      <sheetData sheetId="92">
        <row r="7">
          <cell r="B7">
            <v>7030275</v>
          </cell>
        </row>
        <row r="8">
          <cell r="B8">
            <v>11389537</v>
          </cell>
        </row>
        <row r="9">
          <cell r="B9">
            <v>2971917</v>
          </cell>
        </row>
        <row r="10">
          <cell r="B10">
            <v>175</v>
          </cell>
        </row>
        <row r="11">
          <cell r="B11">
            <v>15</v>
          </cell>
        </row>
        <row r="12">
          <cell r="B12">
            <v>36633</v>
          </cell>
        </row>
        <row r="14">
          <cell r="B14">
            <v>12439025</v>
          </cell>
        </row>
        <row r="15">
          <cell r="B15">
            <v>33867577</v>
          </cell>
        </row>
        <row r="20">
          <cell r="B20">
            <v>152333</v>
          </cell>
        </row>
        <row r="21">
          <cell r="B21">
            <v>10692954</v>
          </cell>
        </row>
        <row r="22">
          <cell r="B22">
            <v>4778389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1120</v>
          </cell>
        </row>
        <row r="27">
          <cell r="B27">
            <v>2288016</v>
          </cell>
        </row>
        <row r="28">
          <cell r="B28">
            <v>17912812</v>
          </cell>
        </row>
      </sheetData>
      <sheetData sheetId="93">
        <row r="7">
          <cell r="B7">
            <v>5828988</v>
          </cell>
        </row>
        <row r="8">
          <cell r="B8">
            <v>10600214</v>
          </cell>
        </row>
        <row r="9">
          <cell r="B9">
            <v>3515344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42397</v>
          </cell>
        </row>
        <row r="14">
          <cell r="B14">
            <v>10377947</v>
          </cell>
        </row>
        <row r="15">
          <cell r="B15">
            <v>30364890</v>
          </cell>
        </row>
        <row r="20">
          <cell r="B20">
            <v>120992</v>
          </cell>
        </row>
        <row r="21">
          <cell r="B21">
            <v>9303701</v>
          </cell>
        </row>
        <row r="22">
          <cell r="B22">
            <v>5694104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744</v>
          </cell>
        </row>
        <row r="27">
          <cell r="B27">
            <v>1445000</v>
          </cell>
        </row>
        <row r="28">
          <cell r="B28">
            <v>16564541</v>
          </cell>
        </row>
      </sheetData>
      <sheetData sheetId="94">
        <row r="7">
          <cell r="B7">
            <v>801482</v>
          </cell>
        </row>
        <row r="8">
          <cell r="B8">
            <v>2035425</v>
          </cell>
        </row>
        <row r="9">
          <cell r="B9">
            <v>2016762</v>
          </cell>
        </row>
        <row r="10">
          <cell r="B10">
            <v>248</v>
          </cell>
        </row>
        <row r="11">
          <cell r="B11">
            <v>0</v>
          </cell>
        </row>
        <row r="12">
          <cell r="B12">
            <v>58779</v>
          </cell>
        </row>
        <row r="14">
          <cell r="B14">
            <v>7299021</v>
          </cell>
        </row>
        <row r="15">
          <cell r="B15">
            <v>12211717</v>
          </cell>
        </row>
        <row r="20">
          <cell r="B20">
            <v>0</v>
          </cell>
        </row>
        <row r="21">
          <cell r="B21">
            <v>446772</v>
          </cell>
        </row>
        <row r="22">
          <cell r="B22">
            <v>6611519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7">
          <cell r="B27">
            <v>339979</v>
          </cell>
        </row>
        <row r="28">
          <cell r="B28">
            <v>7398270</v>
          </cell>
        </row>
      </sheetData>
      <sheetData sheetId="95">
        <row r="15">
          <cell r="B15">
            <v>0</v>
          </cell>
        </row>
        <row r="28">
          <cell r="B28">
            <v>0</v>
          </cell>
        </row>
      </sheetData>
      <sheetData sheetId="96">
        <row r="15">
          <cell r="B15">
            <v>0</v>
          </cell>
        </row>
        <row r="28">
          <cell r="B28">
            <v>0</v>
          </cell>
        </row>
      </sheetData>
      <sheetData sheetId="97">
        <row r="15">
          <cell r="B15">
            <v>0</v>
          </cell>
        </row>
        <row r="28">
          <cell r="B28">
            <v>0</v>
          </cell>
        </row>
      </sheetData>
      <sheetData sheetId="98">
        <row r="15">
          <cell r="B15">
            <v>0</v>
          </cell>
        </row>
        <row r="28">
          <cell r="B28">
            <v>0</v>
          </cell>
        </row>
      </sheetData>
      <sheetData sheetId="99">
        <row r="15">
          <cell r="B15">
            <v>0</v>
          </cell>
        </row>
        <row r="28">
          <cell r="B28">
            <v>0</v>
          </cell>
        </row>
      </sheetData>
      <sheetData sheetId="100">
        <row r="15">
          <cell r="B15">
            <v>0</v>
          </cell>
        </row>
        <row r="28">
          <cell r="B28">
            <v>0</v>
          </cell>
        </row>
      </sheetData>
      <sheetData sheetId="101">
        <row r="15">
          <cell r="B15">
            <v>0</v>
          </cell>
        </row>
        <row r="28">
          <cell r="B28">
            <v>0</v>
          </cell>
        </row>
      </sheetData>
      <sheetData sheetId="102">
        <row r="15">
          <cell r="B15">
            <v>0</v>
          </cell>
        </row>
        <row r="28">
          <cell r="B28">
            <v>0</v>
          </cell>
        </row>
      </sheetData>
      <sheetData sheetId="103">
        <row r="1">
          <cell r="H1">
            <v>43922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showGridLines="0" tabSelected="1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6" width="31.109375" customWidth="1"/>
    <col min="7" max="9" width="18.6640625" customWidth="1"/>
    <col min="10" max="10" width="31.109375" customWidth="1"/>
    <col min="11" max="11" width="30.44140625" customWidth="1"/>
    <col min="12" max="20" width="18.6640625" customWidth="1"/>
    <col min="22" max="22" width="9.33203125" bestFit="1" customWidth="1"/>
  </cols>
  <sheetData>
    <row r="1" spans="1:23" s="1" customFormat="1" ht="15.9" customHeight="1" x14ac:dyDescent="0.25">
      <c r="A1" s="10" t="str">
        <f>"DADOS COMPARATIVOS - "&amp;UPPER(TEXT($I$1,"mmmmmmmmmm"))&amp;"/"&amp;TEXT($I$1,"aaaa")&amp;" - ASSOCIAÇÃO BRASILEIRA DAS EMPRESAS AÉREAS"</f>
        <v>DADOS COMPARATIVOS - ABRIL/2020 - ASSOCIAÇÃO BRASILEIRA DAS EMPRESAS AÉREAS</v>
      </c>
      <c r="B1" s="10"/>
      <c r="C1" s="10"/>
      <c r="D1" s="10"/>
      <c r="E1" s="10"/>
      <c r="F1" s="10"/>
      <c r="G1" s="10"/>
      <c r="H1" s="10"/>
      <c r="I1" s="11">
        <v>43922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s="1" customFormat="1" ht="15.9" customHeight="1" thickBot="1" x14ac:dyDescent="0.3">
      <c r="A2" s="31" t="s">
        <v>4</v>
      </c>
      <c r="B2" s="31"/>
      <c r="C2" s="31"/>
      <c r="D2" s="31"/>
      <c r="E2" s="31"/>
      <c r="F2" s="31"/>
      <c r="G2" s="31"/>
      <c r="H2" s="31"/>
      <c r="I2" s="11">
        <v>43556</v>
      </c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</row>
    <row r="3" spans="1:23" s="1" customFormat="1" ht="15.9" customHeight="1" thickBot="1" x14ac:dyDescent="0.3">
      <c r="A3" s="138" t="s">
        <v>5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40"/>
      <c r="W3" s="2"/>
    </row>
    <row r="4" spans="1:23" s="1" customFormat="1" ht="24.9" customHeight="1" x14ac:dyDescent="0.25">
      <c r="A4" s="141"/>
      <c r="B4" s="143" t="str">
        <f>""&amp;UPPER(TEXT($I$2,"mmmmmmmmmm"))&amp;"/"&amp;TEXT($I$2,"aaaa")&amp;""</f>
        <v>ABRIL/2019</v>
      </c>
      <c r="C4" s="144"/>
      <c r="D4" s="144"/>
      <c r="E4" s="145"/>
      <c r="F4" s="146"/>
      <c r="G4" s="143" t="str">
        <f>""&amp;UPPER(TEXT($I$1,"mmmmmmmmmm"))&amp;"/"&amp;TEXT($I$1,"aaaa")&amp;""</f>
        <v>ABRIL/2020</v>
      </c>
      <c r="H4" s="144"/>
      <c r="I4" s="144"/>
      <c r="J4" s="145"/>
      <c r="K4" s="146"/>
      <c r="L4" s="147" t="s">
        <v>8</v>
      </c>
      <c r="M4" s="148"/>
      <c r="N4" s="148"/>
      <c r="O4" s="149"/>
      <c r="P4" s="150"/>
      <c r="Q4" s="147" t="s">
        <v>12</v>
      </c>
      <c r="R4" s="148"/>
      <c r="S4" s="148"/>
      <c r="T4" s="150"/>
    </row>
    <row r="5" spans="1:23" s="1" customFormat="1" ht="24.9" customHeight="1" x14ac:dyDescent="0.25">
      <c r="A5" s="142"/>
      <c r="B5" s="151" t="s">
        <v>0</v>
      </c>
      <c r="C5" s="137" t="s">
        <v>1</v>
      </c>
      <c r="D5" s="137" t="s">
        <v>7</v>
      </c>
      <c r="E5" s="137" t="s">
        <v>13</v>
      </c>
      <c r="F5" s="155" t="s">
        <v>22</v>
      </c>
      <c r="G5" s="151" t="s">
        <v>0</v>
      </c>
      <c r="H5" s="137" t="s">
        <v>1</v>
      </c>
      <c r="I5" s="137" t="s">
        <v>7</v>
      </c>
      <c r="J5" s="137" t="s">
        <v>13</v>
      </c>
      <c r="K5" s="155" t="s">
        <v>22</v>
      </c>
      <c r="L5" s="152"/>
      <c r="M5" s="153"/>
      <c r="N5" s="153"/>
      <c r="O5" s="156"/>
      <c r="P5" s="154"/>
      <c r="Q5" s="152" t="s">
        <v>2</v>
      </c>
      <c r="R5" s="153"/>
      <c r="S5" s="153" t="s">
        <v>3</v>
      </c>
      <c r="T5" s="154"/>
    </row>
    <row r="6" spans="1:23" s="1" customFormat="1" ht="24.9" customHeight="1" x14ac:dyDescent="0.25">
      <c r="A6" s="142"/>
      <c r="B6" s="151"/>
      <c r="C6" s="137"/>
      <c r="D6" s="137"/>
      <c r="E6" s="137"/>
      <c r="F6" s="155"/>
      <c r="G6" s="151"/>
      <c r="H6" s="137"/>
      <c r="I6" s="137"/>
      <c r="J6" s="137"/>
      <c r="K6" s="155"/>
      <c r="L6" s="33" t="s">
        <v>9</v>
      </c>
      <c r="M6" s="34" t="s">
        <v>10</v>
      </c>
      <c r="N6" s="34" t="s">
        <v>11</v>
      </c>
      <c r="O6" s="68" t="s">
        <v>14</v>
      </c>
      <c r="P6" s="68" t="s">
        <v>23</v>
      </c>
      <c r="Q6" s="26" t="str">
        <f>""&amp;UPPER(TEXT($I$2,"mmm"))&amp;"/"&amp;TEXT($I$2,"aaaa")&amp;""</f>
        <v>ABR/2019</v>
      </c>
      <c r="R6" s="35" t="str">
        <f>""&amp;UPPER(TEXT($I$1,"mmm"))&amp;"/"&amp;TEXT($I$1,"aaaa")&amp;""</f>
        <v>ABR/2020</v>
      </c>
      <c r="S6" s="35" t="str">
        <f>""&amp;UPPER(TEXT($I$2,"mmm"))&amp;"/"&amp;TEXT($I$2,"aaaa")&amp;""</f>
        <v>ABR/2019</v>
      </c>
      <c r="T6" s="37" t="str">
        <f>""&amp;UPPER(TEXT($I$1,"mmm"))&amp;"/"&amp;TEXT($I$1,"aaaa")&amp;""</f>
        <v>ABR/2020</v>
      </c>
    </row>
    <row r="7" spans="1:23" s="1" customFormat="1" ht="39.9" customHeight="1" x14ac:dyDescent="0.35">
      <c r="A7" s="56"/>
      <c r="B7" s="39">
        <f>SUM('[1]Abr 19'!B7)</f>
        <v>3180931.6519999998</v>
      </c>
      <c r="C7" s="36">
        <f>SUM('[1]Abr 19'!C7)</f>
        <v>2580363.52</v>
      </c>
      <c r="D7" s="23">
        <f t="shared" ref="D7:D14" si="0">IFERROR(C7/B7*100, 0)</f>
        <v>81.119741078925898</v>
      </c>
      <c r="E7" s="22">
        <f>SUM('[1]Abr 19'!E7)</f>
        <v>2446486</v>
      </c>
      <c r="F7" s="38">
        <f>SUM('[1]Abr 19'!F7)</f>
        <v>17891</v>
      </c>
      <c r="G7" s="39">
        <f>SUM('[1]Abr 20'!B7)</f>
        <v>236111.42199999999</v>
      </c>
      <c r="H7" s="22">
        <f>SUM('[1]Abr 20'!C7)</f>
        <v>188243.62700000001</v>
      </c>
      <c r="I7" s="27">
        <f t="shared" ref="I7:I14" si="1">IFERROR(H7/G7*100, 0)</f>
        <v>79.726607635271463</v>
      </c>
      <c r="J7" s="36">
        <f>SUM('[1]Abr 20'!E7)</f>
        <v>142446</v>
      </c>
      <c r="K7" s="38">
        <f>SUM('[1]Abr 20'!F7)</f>
        <v>1160</v>
      </c>
      <c r="L7" s="25">
        <f t="shared" ref="L7:M14" si="2">IFERROR((G7-B7)/B7*100, 0)</f>
        <v>-92.577287165175477</v>
      </c>
      <c r="M7" s="23">
        <f t="shared" si="2"/>
        <v>-92.704763280795419</v>
      </c>
      <c r="N7" s="23">
        <f t="shared" ref="N7:N14" si="3">I7-D7</f>
        <v>-1.3931334436544347</v>
      </c>
      <c r="O7" s="27">
        <f t="shared" ref="O7:P14" si="4">IFERROR((J7-E7)/E7*100, 0)</f>
        <v>-94.177526460400756</v>
      </c>
      <c r="P7" s="7">
        <f t="shared" si="4"/>
        <v>-93.516293108266723</v>
      </c>
      <c r="Q7" s="25">
        <f>B7/$B$14*100</f>
        <v>35.59607004600052</v>
      </c>
      <c r="R7" s="23">
        <f>G7/$G$14*100</f>
        <v>30.552947527038469</v>
      </c>
      <c r="S7" s="23">
        <f>C7/$C$14*100</f>
        <v>35.270684453889679</v>
      </c>
      <c r="T7" s="8">
        <f>H7/$H$14*100</f>
        <v>37.219896069674078</v>
      </c>
      <c r="U7" s="17"/>
      <c r="V7" s="2"/>
      <c r="W7" s="2"/>
    </row>
    <row r="8" spans="1:23" s="1" customFormat="1" ht="39.9" customHeight="1" x14ac:dyDescent="0.35">
      <c r="A8" s="56"/>
      <c r="B8" s="39">
        <f>SUM('[1]Abr 19'!B8)</f>
        <v>2991202.9130000002</v>
      </c>
      <c r="C8" s="36">
        <f>SUM('[1]Abr 19'!C8)</f>
        <v>2445112.6669999999</v>
      </c>
      <c r="D8" s="23">
        <f t="shared" si="0"/>
        <v>81.743457000972768</v>
      </c>
      <c r="E8" s="22">
        <f>SUM('[1]Abr 19'!E8)</f>
        <v>2340854</v>
      </c>
      <c r="F8" s="38">
        <f>SUM('[1]Abr 19'!F8)</f>
        <v>16154</v>
      </c>
      <c r="G8" s="39">
        <f>SUM('[1]Abr 20'!B8)</f>
        <v>267573.94900000002</v>
      </c>
      <c r="H8" s="22">
        <f>SUM('[1]Abr 20'!C8)</f>
        <v>130525.326</v>
      </c>
      <c r="I8" s="23">
        <f t="shared" si="1"/>
        <v>48.781029127764597</v>
      </c>
      <c r="J8" s="22">
        <f>SUM('[1]Abr 20'!E8)</f>
        <v>90410</v>
      </c>
      <c r="K8" s="38">
        <f>SUM('[1]Abr 20'!F8)</f>
        <v>1044</v>
      </c>
      <c r="L8" s="25">
        <f t="shared" si="2"/>
        <v>-91.054637322091963</v>
      </c>
      <c r="M8" s="23">
        <f t="shared" si="2"/>
        <v>-94.661786846814451</v>
      </c>
      <c r="N8" s="23">
        <f t="shared" si="3"/>
        <v>-32.962427873208171</v>
      </c>
      <c r="O8" s="27">
        <f t="shared" si="4"/>
        <v>-96.137734348233593</v>
      </c>
      <c r="P8" s="7">
        <f t="shared" si="4"/>
        <v>-93.537204407577065</v>
      </c>
      <c r="Q8" s="25">
        <f>B8/$B$14*100</f>
        <v>33.472919276968106</v>
      </c>
      <c r="R8" s="23">
        <f>G8/$G$14*100</f>
        <v>34.624215779783277</v>
      </c>
      <c r="S8" s="23">
        <f>C8/$C$14*100</f>
        <v>33.421956504781782</v>
      </c>
      <c r="T8" s="8">
        <f>H8/$H$14*100</f>
        <v>25.807721332209184</v>
      </c>
      <c r="U8" s="17"/>
      <c r="V8" s="2"/>
      <c r="W8" s="2"/>
    </row>
    <row r="9" spans="1:23" s="15" customFormat="1" ht="39.9" customHeight="1" x14ac:dyDescent="0.35">
      <c r="A9" s="56"/>
      <c r="B9" s="39">
        <f>SUM('[1]Abr 19'!B9)</f>
        <v>10126.468000000001</v>
      </c>
      <c r="C9" s="36">
        <f>SUM('[1]Abr 19'!C9)</f>
        <v>6724.63</v>
      </c>
      <c r="D9" s="23">
        <f t="shared" si="0"/>
        <v>66.406470647021237</v>
      </c>
      <c r="E9" s="22">
        <f>SUM('[1]Abr 19'!E9)</f>
        <v>11425</v>
      </c>
      <c r="F9" s="38">
        <f>SUM('[1]Abr 19'!F9)</f>
        <v>368</v>
      </c>
      <c r="G9" s="62">
        <f>SUM('[1]Abr 20'!B9)</f>
        <v>2236.8319999999999</v>
      </c>
      <c r="H9" s="36">
        <f>SUM('[1]Abr 20'!C9)</f>
        <v>853.42</v>
      </c>
      <c r="I9" s="23">
        <f t="shared" si="1"/>
        <v>38.153066479735628</v>
      </c>
      <c r="J9" s="22">
        <f>SUM('[1]Abr 20'!E9)</f>
        <v>1536</v>
      </c>
      <c r="K9" s="38">
        <f>SUM('[1]Abr 20'!F9)</f>
        <v>88</v>
      </c>
      <c r="L9" s="25">
        <f t="shared" si="2"/>
        <v>-77.911034726026884</v>
      </c>
      <c r="M9" s="23">
        <f t="shared" si="2"/>
        <v>-87.309041538344857</v>
      </c>
      <c r="N9" s="23">
        <f t="shared" si="3"/>
        <v>-28.253404167285609</v>
      </c>
      <c r="O9" s="27">
        <f t="shared" si="4"/>
        <v>-86.55579868708972</v>
      </c>
      <c r="P9" s="7">
        <f t="shared" si="4"/>
        <v>-76.08695652173914</v>
      </c>
      <c r="Q9" s="25">
        <f>B9/$B$14*100</f>
        <v>0.11331977661951437</v>
      </c>
      <c r="R9" s="23">
        <f>G9/$G$14*100</f>
        <v>0.28944728782667922</v>
      </c>
      <c r="S9" s="23">
        <f>C9/$C$14*100</f>
        <v>9.1918173916503115E-2</v>
      </c>
      <c r="T9" s="8">
        <f>H9/$H$14*100</f>
        <v>0.16873986232628876</v>
      </c>
      <c r="U9" s="17"/>
      <c r="V9" s="16"/>
      <c r="W9" s="16"/>
    </row>
    <row r="10" spans="1:23" s="15" customFormat="1" ht="39.9" customHeight="1" x14ac:dyDescent="0.35">
      <c r="A10" s="56"/>
      <c r="B10" s="39">
        <f>SUM('[1]Abr 19'!B10)</f>
        <v>29138.813999999998</v>
      </c>
      <c r="C10" s="36">
        <f>SUM('[1]Abr 19'!C10)</f>
        <v>19295.204000000002</v>
      </c>
      <c r="D10" s="23">
        <f t="shared" ref="D10" si="5">IFERROR(C10/B10*100, 0)</f>
        <v>66.218220137580076</v>
      </c>
      <c r="E10" s="22">
        <f>SUM('[1]Abr 19'!E10)</f>
        <v>31503</v>
      </c>
      <c r="F10" s="38">
        <f>SUM('[1]Abr 19'!F10)</f>
        <v>883</v>
      </c>
      <c r="G10" s="39">
        <f>SUM('[1]Abr 20'!B10)</f>
        <v>0</v>
      </c>
      <c r="H10" s="22">
        <f>SUM('[1]Abr 20'!C10)</f>
        <v>0</v>
      </c>
      <c r="I10" s="23">
        <f t="shared" ref="I10" si="6">IFERROR(H10/G10*100, 0)</f>
        <v>0</v>
      </c>
      <c r="J10" s="22">
        <f>SUM('[1]Abr 20'!E10)</f>
        <v>0</v>
      </c>
      <c r="K10" s="38">
        <f>SUM('[1]Abr 20'!F10)</f>
        <v>0</v>
      </c>
      <c r="L10" s="25">
        <f t="shared" si="2"/>
        <v>-100</v>
      </c>
      <c r="M10" s="23">
        <f t="shared" si="2"/>
        <v>-100</v>
      </c>
      <c r="N10" s="23">
        <f t="shared" si="3"/>
        <v>-66.218220137580076</v>
      </c>
      <c r="O10" s="27">
        <f t="shared" si="4"/>
        <v>-100</v>
      </c>
      <c r="P10" s="7">
        <f t="shared" si="4"/>
        <v>-100</v>
      </c>
      <c r="Q10" s="25">
        <f>B10/$B$14*100</f>
        <v>0.32607656425098835</v>
      </c>
      <c r="R10" s="23">
        <f>G10/$G$14*100</f>
        <v>0</v>
      </c>
      <c r="S10" s="23">
        <f>C10/$C$14*100</f>
        <v>0.26374386650661913</v>
      </c>
      <c r="T10" s="8">
        <f>H10/$H$14*100</f>
        <v>0</v>
      </c>
      <c r="U10" s="17"/>
      <c r="V10" s="16"/>
      <c r="W10" s="16"/>
    </row>
    <row r="11" spans="1:23" s="15" customFormat="1" ht="39.9" customHeight="1" x14ac:dyDescent="0.35">
      <c r="A11" s="56"/>
      <c r="B11" s="39">
        <f>SUM('[1]Abr 19'!B11)</f>
        <v>1007.766</v>
      </c>
      <c r="C11" s="36">
        <f>SUM('[1]Abr 19'!C11)</f>
        <v>285.52100000000002</v>
      </c>
      <c r="D11" s="23">
        <f t="shared" si="0"/>
        <v>28.332073120148927</v>
      </c>
      <c r="E11" s="22">
        <f>SUM('[1]Abr 19'!E11)</f>
        <v>1157</v>
      </c>
      <c r="F11" s="38">
        <f>SUM('[1]Abr 19'!F11)</f>
        <v>390</v>
      </c>
      <c r="G11" s="39">
        <f>SUM('[1]Abr 20'!B11)</f>
        <v>823.68</v>
      </c>
      <c r="H11" s="22">
        <f>SUM('[1]Abr 20'!C11)</f>
        <v>227.57900000000001</v>
      </c>
      <c r="I11" s="27">
        <f t="shared" si="1"/>
        <v>27.629540598290603</v>
      </c>
      <c r="J11" s="36">
        <f>SUM('[1]Abr 20'!E11)</f>
        <v>625</v>
      </c>
      <c r="K11" s="38">
        <f>SUM('[1]Abr 20'!F11)</f>
        <v>221</v>
      </c>
      <c r="L11" s="25">
        <f t="shared" si="2"/>
        <v>-18.266740493328808</v>
      </c>
      <c r="M11" s="23">
        <f t="shared" si="2"/>
        <v>-20.293428504383218</v>
      </c>
      <c r="N11" s="23">
        <f t="shared" si="3"/>
        <v>-0.70253252185832338</v>
      </c>
      <c r="O11" s="27">
        <f t="shared" si="4"/>
        <v>-45.980985306828003</v>
      </c>
      <c r="P11" s="7">
        <f t="shared" si="4"/>
        <v>-43.333333333333336</v>
      </c>
      <c r="Q11" s="25">
        <f>B11/$B$14*100</f>
        <v>1.1277359292967845E-2</v>
      </c>
      <c r="R11" s="23">
        <f>G11/$G$14*100</f>
        <v>0.10658464383426164</v>
      </c>
      <c r="S11" s="23">
        <f>C11/$C$14*100</f>
        <v>3.9027528555197659E-3</v>
      </c>
      <c r="T11" s="8">
        <f>H11/$H$14*100</f>
        <v>4.499736252765868E-2</v>
      </c>
      <c r="U11" s="17"/>
      <c r="V11" s="16"/>
      <c r="W11" s="16"/>
    </row>
    <row r="12" spans="1:23" s="1" customFormat="1" ht="60" customHeight="1" x14ac:dyDescent="0.25">
      <c r="A12" s="57" t="s">
        <v>19</v>
      </c>
      <c r="B12" s="43">
        <f>SUM(B7:B11)</f>
        <v>6212407.6129999999</v>
      </c>
      <c r="C12" s="40">
        <f>SUM(C7:C11)</f>
        <v>5051781.5419999994</v>
      </c>
      <c r="D12" s="41">
        <f t="shared" si="0"/>
        <v>81.317612376700936</v>
      </c>
      <c r="E12" s="72">
        <f>SUM(E7:E11)</f>
        <v>4831425</v>
      </c>
      <c r="F12" s="42">
        <f>SUM(F7:F11)</f>
        <v>35686</v>
      </c>
      <c r="G12" s="43">
        <f>SUM(G7:G11)</f>
        <v>506745.88300000003</v>
      </c>
      <c r="H12" s="40">
        <f>SUM(H7:H11)</f>
        <v>319849.95199999999</v>
      </c>
      <c r="I12" s="69">
        <f t="shared" si="1"/>
        <v>63.118411560928259</v>
      </c>
      <c r="J12" s="40">
        <f>SUM(J7:J11)</f>
        <v>235017</v>
      </c>
      <c r="K12" s="42">
        <f>SUM(K7:K11)</f>
        <v>2513</v>
      </c>
      <c r="L12" s="44">
        <f t="shared" si="2"/>
        <v>-91.8430033158225</v>
      </c>
      <c r="M12" s="41">
        <f t="shared" si="2"/>
        <v>-93.668571189375484</v>
      </c>
      <c r="N12" s="41">
        <f t="shared" si="3"/>
        <v>-18.199200815772677</v>
      </c>
      <c r="O12" s="69">
        <f t="shared" si="4"/>
        <v>-95.135658734224364</v>
      </c>
      <c r="P12" s="45">
        <f t="shared" si="4"/>
        <v>-92.958022754021187</v>
      </c>
      <c r="Q12" s="44">
        <f>SUM(Q7:Q11)</f>
        <v>69.519663023132097</v>
      </c>
      <c r="R12" s="41">
        <f>SUM(R7:R11)</f>
        <v>65.573195238482683</v>
      </c>
      <c r="S12" s="41">
        <f>SUM(S7:S11)</f>
        <v>69.052205751950098</v>
      </c>
      <c r="T12" s="45">
        <f>SUM(T7:T11)</f>
        <v>63.241354626737213</v>
      </c>
      <c r="U12" s="2"/>
      <c r="V12" s="2"/>
    </row>
    <row r="13" spans="1:23" s="15" customFormat="1" ht="39.9" customHeight="1" x14ac:dyDescent="0.25">
      <c r="A13" s="58" t="s">
        <v>17</v>
      </c>
      <c r="B13" s="59">
        <f>SUM('[1]Abr 19'!B13)</f>
        <v>2723780.1400000006</v>
      </c>
      <c r="C13" s="53">
        <f>SUM('[1]Abr 19'!C13)</f>
        <v>2264105.7450000001</v>
      </c>
      <c r="D13" s="54">
        <f t="shared" si="0"/>
        <v>83.123660083665925</v>
      </c>
      <c r="E13" s="73">
        <f>SUM('[1]Abr 19'!E13)</f>
        <v>2503319</v>
      </c>
      <c r="F13" s="55">
        <f>SUM('[1]Abr 19'!F13)</f>
        <v>26342</v>
      </c>
      <c r="G13" s="59">
        <f>SUM('[1]Abr 20'!B13)</f>
        <v>266048.36800000002</v>
      </c>
      <c r="H13" s="53">
        <f>SUM('[1]Abr 20'!C13)</f>
        <v>185910.80200000003</v>
      </c>
      <c r="I13" s="70">
        <f t="shared" si="1"/>
        <v>69.878572606015766</v>
      </c>
      <c r="J13" s="53">
        <f>SUM('[1]Abr 20'!E13)</f>
        <v>164541</v>
      </c>
      <c r="K13" s="55">
        <f>SUM('[1]Abr 20'!F13)</f>
        <v>1802</v>
      </c>
      <c r="L13" s="60">
        <f t="shared" si="2"/>
        <v>-90.232384615301598</v>
      </c>
      <c r="M13" s="54">
        <f t="shared" si="2"/>
        <v>-91.788775660741052</v>
      </c>
      <c r="N13" s="54">
        <f t="shared" si="3"/>
        <v>-13.245087477650159</v>
      </c>
      <c r="O13" s="70">
        <f t="shared" si="4"/>
        <v>-93.427086200360392</v>
      </c>
      <c r="P13" s="61">
        <f t="shared" si="4"/>
        <v>-93.159213423430259</v>
      </c>
      <c r="Q13" s="60">
        <f>B13/$B$14*100</f>
        <v>30.480336976867907</v>
      </c>
      <c r="R13" s="54">
        <f>G13/$G$14*100</f>
        <v>34.426804761517303</v>
      </c>
      <c r="S13" s="54">
        <f>C13/$C$14*100</f>
        <v>30.947794248049902</v>
      </c>
      <c r="T13" s="61">
        <f>H13/$H$14*100</f>
        <v>36.758645373262794</v>
      </c>
      <c r="U13" s="16"/>
      <c r="V13" s="16"/>
    </row>
    <row r="14" spans="1:23" s="15" customFormat="1" ht="60" customHeight="1" thickBot="1" x14ac:dyDescent="0.3">
      <c r="A14" s="46" t="s">
        <v>18</v>
      </c>
      <c r="B14" s="50">
        <f>SUM(B12+B13)</f>
        <v>8936187.7530000005</v>
      </c>
      <c r="C14" s="47">
        <f>SUM(C12+C13)</f>
        <v>7315887.2869999995</v>
      </c>
      <c r="D14" s="48">
        <f t="shared" si="0"/>
        <v>81.868101803746868</v>
      </c>
      <c r="E14" s="74">
        <f>SUM(E12+E13)</f>
        <v>7334744</v>
      </c>
      <c r="F14" s="49">
        <f>SUM(F12+F13)</f>
        <v>62028</v>
      </c>
      <c r="G14" s="50">
        <f>SUM(G12+G13)</f>
        <v>772794.25100000005</v>
      </c>
      <c r="H14" s="47">
        <f>SUM(H12+H13)</f>
        <v>505760.75400000002</v>
      </c>
      <c r="I14" s="48">
        <f t="shared" si="1"/>
        <v>65.445719005484676</v>
      </c>
      <c r="J14" s="74">
        <f>SUM(J12+J13)</f>
        <v>399558</v>
      </c>
      <c r="K14" s="49">
        <f>SUM(K12+K13)</f>
        <v>4315</v>
      </c>
      <c r="L14" s="51">
        <f t="shared" si="2"/>
        <v>-91.352081308491279</v>
      </c>
      <c r="M14" s="48">
        <f t="shared" si="2"/>
        <v>-93.08681593688965</v>
      </c>
      <c r="N14" s="48">
        <f t="shared" si="3"/>
        <v>-16.422382798262191</v>
      </c>
      <c r="O14" s="71">
        <f t="shared" si="4"/>
        <v>-94.552529713375137</v>
      </c>
      <c r="P14" s="52">
        <f t="shared" si="4"/>
        <v>-93.043464241955249</v>
      </c>
      <c r="Q14" s="51">
        <f>SUM(Q12+Q13)</f>
        <v>100</v>
      </c>
      <c r="R14" s="48">
        <f>SUM(R12+R13)</f>
        <v>99.999999999999986</v>
      </c>
      <c r="S14" s="48">
        <f t="shared" ref="S14:T14" si="7">SUM(S12+S13)</f>
        <v>100</v>
      </c>
      <c r="T14" s="52">
        <f t="shared" si="7"/>
        <v>100</v>
      </c>
      <c r="U14" s="16"/>
      <c r="V14" s="16"/>
    </row>
    <row r="15" spans="1:23" s="1" customFormat="1" ht="15.9" customHeight="1" thickBot="1" x14ac:dyDescent="0.3">
      <c r="A15" s="157" t="s">
        <v>6</v>
      </c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9"/>
      <c r="U15" s="2"/>
      <c r="V15" s="2"/>
    </row>
    <row r="16" spans="1:23" s="1" customFormat="1" ht="24.9" customHeight="1" x14ac:dyDescent="0.25">
      <c r="A16" s="141"/>
      <c r="B16" s="143" t="str">
        <f>""&amp;UPPER(TEXT($I$2,"mmmmmmmmmm"))&amp;"/"&amp;TEXT($I$2,"aaaa")&amp;""</f>
        <v>ABRIL/2019</v>
      </c>
      <c r="C16" s="144"/>
      <c r="D16" s="144"/>
      <c r="E16" s="145"/>
      <c r="F16" s="146"/>
      <c r="G16" s="143" t="str">
        <f>""&amp;UPPER(TEXT($I$1,"mmmmmmmmmm"))&amp;"/"&amp;TEXT($I$1,"aaaa")&amp;""</f>
        <v>ABRIL/2020</v>
      </c>
      <c r="H16" s="144"/>
      <c r="I16" s="144"/>
      <c r="J16" s="145"/>
      <c r="K16" s="146"/>
      <c r="L16" s="147" t="s">
        <v>8</v>
      </c>
      <c r="M16" s="148"/>
      <c r="N16" s="148"/>
      <c r="O16" s="149"/>
      <c r="P16" s="150"/>
      <c r="Q16" s="147" t="s">
        <v>12</v>
      </c>
      <c r="R16" s="148"/>
      <c r="S16" s="148"/>
      <c r="T16" s="150"/>
      <c r="U16" s="2"/>
      <c r="V16" s="2"/>
    </row>
    <row r="17" spans="1:23" s="1" customFormat="1" ht="24.9" customHeight="1" x14ac:dyDescent="0.25">
      <c r="A17" s="142"/>
      <c r="B17" s="151" t="s">
        <v>0</v>
      </c>
      <c r="C17" s="137" t="s">
        <v>1</v>
      </c>
      <c r="D17" s="137" t="s">
        <v>7</v>
      </c>
      <c r="E17" s="137" t="s">
        <v>13</v>
      </c>
      <c r="F17" s="155" t="s">
        <v>22</v>
      </c>
      <c r="G17" s="151" t="s">
        <v>0</v>
      </c>
      <c r="H17" s="137" t="s">
        <v>1</v>
      </c>
      <c r="I17" s="137" t="s">
        <v>7</v>
      </c>
      <c r="J17" s="137" t="s">
        <v>13</v>
      </c>
      <c r="K17" s="155" t="s">
        <v>22</v>
      </c>
      <c r="L17" s="152"/>
      <c r="M17" s="153"/>
      <c r="N17" s="153"/>
      <c r="O17" s="156"/>
      <c r="P17" s="154"/>
      <c r="Q17" s="152" t="s">
        <v>2</v>
      </c>
      <c r="R17" s="153"/>
      <c r="S17" s="153" t="s">
        <v>3</v>
      </c>
      <c r="T17" s="154"/>
      <c r="U17" s="2"/>
      <c r="V17" s="2"/>
    </row>
    <row r="18" spans="1:23" s="1" customFormat="1" ht="24.9" customHeight="1" x14ac:dyDescent="0.25">
      <c r="A18" s="142"/>
      <c r="B18" s="151"/>
      <c r="C18" s="137"/>
      <c r="D18" s="137"/>
      <c r="E18" s="137"/>
      <c r="F18" s="155"/>
      <c r="G18" s="151"/>
      <c r="H18" s="137"/>
      <c r="I18" s="137"/>
      <c r="J18" s="137"/>
      <c r="K18" s="155"/>
      <c r="L18" s="33" t="s">
        <v>9</v>
      </c>
      <c r="M18" s="34" t="s">
        <v>10</v>
      </c>
      <c r="N18" s="34" t="s">
        <v>11</v>
      </c>
      <c r="O18" s="68" t="s">
        <v>14</v>
      </c>
      <c r="P18" s="68" t="s">
        <v>23</v>
      </c>
      <c r="Q18" s="26" t="str">
        <f>""&amp;UPPER(TEXT($I$2,"mmm"))&amp;"/"&amp;TEXT($I$2,"aaaa")&amp;""</f>
        <v>ABR/2019</v>
      </c>
      <c r="R18" s="35" t="str">
        <f>""&amp;UPPER(TEXT($I$1,"mmm"))&amp;"/"&amp;TEXT($I$1,"aaaa")&amp;""</f>
        <v>ABR/2020</v>
      </c>
      <c r="S18" s="35" t="str">
        <f>""&amp;UPPER(TEXT($I$2,"mmm"))&amp;"/"&amp;TEXT($I$2,"aaaa")&amp;""</f>
        <v>ABR/2019</v>
      </c>
      <c r="T18" s="37" t="str">
        <f>""&amp;UPPER(TEXT($I$1,"mmm"))&amp;"/"&amp;TEXT($I$1,"aaaa")&amp;""</f>
        <v>ABR/2020</v>
      </c>
      <c r="U18" s="2"/>
      <c r="V18" s="2"/>
    </row>
    <row r="19" spans="1:23" s="1" customFormat="1" ht="39.9" customHeight="1" x14ac:dyDescent="0.35">
      <c r="A19" s="56"/>
      <c r="B19" s="39">
        <f>SUM('[1]Abr 19'!B19)</f>
        <v>510156.46799999999</v>
      </c>
      <c r="C19" s="36">
        <f>SUM('[1]Abr 19'!C19)</f>
        <v>401351.38099999999</v>
      </c>
      <c r="D19" s="23">
        <f t="shared" ref="D19:D22" si="8">IFERROR(C19/B19*100, 0)</f>
        <v>78.672212580866457</v>
      </c>
      <c r="E19" s="22">
        <f>SUM('[1]Abr 19'!E19)</f>
        <v>157889</v>
      </c>
      <c r="F19" s="38">
        <f>SUM('[1]Abr 19'!F19)</f>
        <v>1015</v>
      </c>
      <c r="G19" s="39">
        <f>SUM('[1]Abr 20'!B19)</f>
        <v>2976.3719999999998</v>
      </c>
      <c r="H19" s="36">
        <f>SUM('[1]Abr 20'!C19)</f>
        <v>1711.627</v>
      </c>
      <c r="I19" s="23">
        <f t="shared" ref="I19:I26" si="9">IFERROR(H19/G19*100, 0)</f>
        <v>57.50715972331416</v>
      </c>
      <c r="J19" s="22">
        <f>SUM('[1]Abr 20'!E19)</f>
        <v>425</v>
      </c>
      <c r="K19" s="38">
        <f>SUM('[1]Abr 20'!F19)</f>
        <v>2</v>
      </c>
      <c r="L19" s="25">
        <f t="shared" ref="L19:M26" si="10">IFERROR((G19-B19)/B19*100, 0)</f>
        <v>-99.416576641345273</v>
      </c>
      <c r="M19" s="23">
        <f t="shared" si="10"/>
        <v>-99.573534044971936</v>
      </c>
      <c r="N19" s="23">
        <f t="shared" ref="N19:N26" si="11">I19-D19</f>
        <v>-21.165052857552297</v>
      </c>
      <c r="O19" s="27">
        <f t="shared" ref="O19:P26" si="12">IFERROR((J19-E19)/E19*100, 0)</f>
        <v>-99.73082355325576</v>
      </c>
      <c r="P19" s="7">
        <f t="shared" si="12"/>
        <v>-99.802955665024626</v>
      </c>
      <c r="Q19" s="25">
        <f>B19/$B$26*100</f>
        <v>13.109537893599668</v>
      </c>
      <c r="R19" s="23">
        <f>G19/$G$26*100</f>
        <v>2.1380517455915733</v>
      </c>
      <c r="S19" s="23">
        <f>C19/$C$26*100</f>
        <v>12.164744994554578</v>
      </c>
      <c r="T19" s="8">
        <f>H19/$H$26*100</f>
        <v>2.7783897410924441</v>
      </c>
      <c r="U19" s="18"/>
      <c r="V19" s="2"/>
      <c r="W19" s="2"/>
    </row>
    <row r="20" spans="1:23" s="1" customFormat="1" ht="39.9" customHeight="1" x14ac:dyDescent="0.35">
      <c r="A20" s="56"/>
      <c r="B20" s="39">
        <f>SUM('[1]Abr 19'!B20)</f>
        <v>2836239.1269999999</v>
      </c>
      <c r="C20" s="36">
        <f>SUM('[1]Abr 19'!C20)</f>
        <v>2431665.7349999999</v>
      </c>
      <c r="D20" s="27">
        <f t="shared" si="8"/>
        <v>85.735568339474497</v>
      </c>
      <c r="E20" s="36">
        <f>SUM('[1]Abr 19'!E20)</f>
        <v>455480</v>
      </c>
      <c r="F20" s="38">
        <f>SUM('[1]Abr 19'!F20)</f>
        <v>2309</v>
      </c>
      <c r="G20" s="39">
        <f>SUM('[1]Abr 20'!B20)</f>
        <v>87331.707999999999</v>
      </c>
      <c r="H20" s="36">
        <f>SUM('[1]Abr 20'!C20)</f>
        <v>29080.883000000002</v>
      </c>
      <c r="I20" s="27">
        <f t="shared" si="9"/>
        <v>33.299340715974544</v>
      </c>
      <c r="J20" s="36">
        <f>SUM('[1]Abr 20'!E20)</f>
        <v>3921</v>
      </c>
      <c r="K20" s="38">
        <f>SUM('[1]Abr 20'!F20)</f>
        <v>32</v>
      </c>
      <c r="L20" s="25">
        <f t="shared" si="10"/>
        <v>-96.920862307813437</v>
      </c>
      <c r="M20" s="23">
        <f t="shared" si="10"/>
        <v>-98.804075635009099</v>
      </c>
      <c r="N20" s="23">
        <f t="shared" si="11"/>
        <v>-52.436227623499953</v>
      </c>
      <c r="O20" s="27">
        <f t="shared" si="12"/>
        <v>-99.139149907789587</v>
      </c>
      <c r="P20" s="7">
        <f t="shared" si="12"/>
        <v>-98.614118666089212</v>
      </c>
      <c r="Q20" s="25">
        <f>B20/$B$26*100</f>
        <v>72.883098898035612</v>
      </c>
      <c r="R20" s="23">
        <f>G20/$G$26*100</f>
        <v>62.733996535007584</v>
      </c>
      <c r="S20" s="23">
        <f>C20/$C$26*100</f>
        <v>73.702483605683994</v>
      </c>
      <c r="T20" s="8">
        <f>H20/$H$26*100</f>
        <v>47.205394042691339</v>
      </c>
      <c r="U20" s="18"/>
      <c r="V20" s="2"/>
      <c r="W20" s="2"/>
    </row>
    <row r="21" spans="1:23" s="15" customFormat="1" ht="39.9" customHeight="1" x14ac:dyDescent="0.35">
      <c r="A21" s="56"/>
      <c r="B21" s="39">
        <f>SUM('[1]Abr 19'!B21)</f>
        <v>0</v>
      </c>
      <c r="C21" s="36">
        <f>SUM('[1]Abr 19'!C21)</f>
        <v>0</v>
      </c>
      <c r="D21" s="27">
        <f t="shared" si="8"/>
        <v>0</v>
      </c>
      <c r="E21" s="36">
        <f>SUM('[1]Abr 19'!E21)</f>
        <v>0</v>
      </c>
      <c r="F21" s="38">
        <f>SUM('[1]Abr 19'!F21)</f>
        <v>0</v>
      </c>
      <c r="G21" s="39">
        <f>SUM('[1]Abr 20'!B21)</f>
        <v>0</v>
      </c>
      <c r="H21" s="36">
        <f>SUM('[1]Abr 20'!C21)</f>
        <v>0</v>
      </c>
      <c r="I21" s="23">
        <f t="shared" si="9"/>
        <v>0</v>
      </c>
      <c r="J21" s="22">
        <f>SUM('[1]Abr 20'!E21)</f>
        <v>0</v>
      </c>
      <c r="K21" s="38">
        <f>SUM('[1]Abr 20'!F21)</f>
        <v>0</v>
      </c>
      <c r="L21" s="25">
        <f t="shared" si="10"/>
        <v>0</v>
      </c>
      <c r="M21" s="23">
        <f t="shared" si="10"/>
        <v>0</v>
      </c>
      <c r="N21" s="23">
        <f t="shared" si="11"/>
        <v>0</v>
      </c>
      <c r="O21" s="27">
        <f t="shared" si="12"/>
        <v>0</v>
      </c>
      <c r="P21" s="7">
        <f t="shared" si="12"/>
        <v>0</v>
      </c>
      <c r="Q21" s="25">
        <f>B21/$B$26*100</f>
        <v>0</v>
      </c>
      <c r="R21" s="23">
        <f>G21/$G$26*100</f>
        <v>0</v>
      </c>
      <c r="S21" s="23">
        <f>C21/$C$26*100</f>
        <v>0</v>
      </c>
      <c r="T21" s="8">
        <f>H21/$H$26*100</f>
        <v>0</v>
      </c>
      <c r="U21" s="18"/>
      <c r="V21" s="16"/>
      <c r="W21" s="16"/>
    </row>
    <row r="22" spans="1:23" s="15" customFormat="1" ht="39.9" customHeight="1" x14ac:dyDescent="0.35">
      <c r="A22" s="56"/>
      <c r="B22" s="39">
        <f>SUM('[1]Abr 19'!B22)</f>
        <v>0</v>
      </c>
      <c r="C22" s="36">
        <f>SUM('[1]Abr 19'!C22)</f>
        <v>0</v>
      </c>
      <c r="D22" s="27">
        <f t="shared" si="8"/>
        <v>0</v>
      </c>
      <c r="E22" s="36">
        <f>SUM('[1]Abr 19'!E22)</f>
        <v>0</v>
      </c>
      <c r="F22" s="38">
        <f>SUM('[1]Abr 19'!F22)</f>
        <v>0</v>
      </c>
      <c r="G22" s="39">
        <f>SUM('[1]Abr 20'!B22)</f>
        <v>0</v>
      </c>
      <c r="H22" s="36">
        <f>SUM('[1]Abr 20'!C22)</f>
        <v>0</v>
      </c>
      <c r="I22" s="27">
        <f t="shared" si="9"/>
        <v>0</v>
      </c>
      <c r="J22" s="36">
        <f>SUM('[1]Abr 20'!E22)</f>
        <v>0</v>
      </c>
      <c r="K22" s="38">
        <f>SUM('[1]Abr 20'!F22)</f>
        <v>0</v>
      </c>
      <c r="L22" s="25">
        <f t="shared" si="10"/>
        <v>0</v>
      </c>
      <c r="M22" s="23">
        <f t="shared" si="10"/>
        <v>0</v>
      </c>
      <c r="N22" s="23">
        <f t="shared" si="11"/>
        <v>0</v>
      </c>
      <c r="O22" s="27">
        <f t="shared" si="12"/>
        <v>0</v>
      </c>
      <c r="P22" s="7">
        <f t="shared" si="12"/>
        <v>0</v>
      </c>
      <c r="Q22" s="25">
        <f>B22/$B$26*100</f>
        <v>0</v>
      </c>
      <c r="R22" s="23">
        <f>G22/$G$26*100</f>
        <v>0</v>
      </c>
      <c r="S22" s="23">
        <f>C22/$C$26*100</f>
        <v>0</v>
      </c>
      <c r="T22" s="8">
        <f>H22/$H$26*100</f>
        <v>0</v>
      </c>
      <c r="U22" s="18"/>
      <c r="V22" s="16"/>
      <c r="W22" s="16"/>
    </row>
    <row r="23" spans="1:23" s="15" customFormat="1" ht="42" customHeight="1" x14ac:dyDescent="0.35">
      <c r="A23" s="56"/>
      <c r="B23" s="39">
        <f>SUM('[1]Abr 19'!B23)</f>
        <v>0</v>
      </c>
      <c r="C23" s="36">
        <f>SUM('[1]Abr 19'!C23)</f>
        <v>0</v>
      </c>
      <c r="D23" s="23">
        <f>IFERROR(C23/B23*100, 0)</f>
        <v>0</v>
      </c>
      <c r="E23" s="22">
        <f>SUM('[1]Abr 19'!E23)</f>
        <v>0</v>
      </c>
      <c r="F23" s="38">
        <f>SUM('[1]Abr 19'!F23)</f>
        <v>0</v>
      </c>
      <c r="G23" s="39">
        <f>SUM('[1]Abr 20'!B23)</f>
        <v>0</v>
      </c>
      <c r="H23" s="36">
        <f>SUM('[1]Abr 20'!C23)</f>
        <v>0</v>
      </c>
      <c r="I23" s="27">
        <f t="shared" si="9"/>
        <v>0</v>
      </c>
      <c r="J23" s="36">
        <f>SUM('[1]Abr 20'!E23)</f>
        <v>0</v>
      </c>
      <c r="K23" s="38">
        <f>SUM('[1]Abr 20'!F23)</f>
        <v>0</v>
      </c>
      <c r="L23" s="25">
        <f t="shared" si="10"/>
        <v>0</v>
      </c>
      <c r="M23" s="23">
        <f t="shared" si="10"/>
        <v>0</v>
      </c>
      <c r="N23" s="23">
        <f t="shared" si="11"/>
        <v>0</v>
      </c>
      <c r="O23" s="27">
        <f t="shared" si="12"/>
        <v>0</v>
      </c>
      <c r="P23" s="7">
        <f t="shared" si="12"/>
        <v>0</v>
      </c>
      <c r="Q23" s="25">
        <f>B23/$B$26*100</f>
        <v>0</v>
      </c>
      <c r="R23" s="23">
        <f>G23/$G$26*100</f>
        <v>0</v>
      </c>
      <c r="S23" s="23">
        <f>C23/$C$26*100</f>
        <v>0</v>
      </c>
      <c r="T23" s="8">
        <f>H23/$H$26*100</f>
        <v>0</v>
      </c>
      <c r="U23" s="18"/>
      <c r="V23" s="16"/>
      <c r="W23" s="16"/>
    </row>
    <row r="24" spans="1:23" s="1" customFormat="1" ht="60" customHeight="1" x14ac:dyDescent="0.25">
      <c r="A24" s="57" t="s">
        <v>19</v>
      </c>
      <c r="B24" s="43">
        <f>SUM(B19:B23)</f>
        <v>3346395.5949999997</v>
      </c>
      <c r="C24" s="40">
        <f>SUM(C19:C23)</f>
        <v>2833017.1159999999</v>
      </c>
      <c r="D24" s="69">
        <f t="shared" ref="D24:D26" si="13">IFERROR(C24/B24*100, 0)</f>
        <v>84.658763005573462</v>
      </c>
      <c r="E24" s="40">
        <f>SUM(E19:E23)</f>
        <v>613369</v>
      </c>
      <c r="F24" s="42">
        <f>SUM(F19:F23)</f>
        <v>3324</v>
      </c>
      <c r="G24" s="43">
        <f>SUM(G19:G23)</f>
        <v>90308.08</v>
      </c>
      <c r="H24" s="40">
        <f>SUM(H19:H23)</f>
        <v>30792.510000000002</v>
      </c>
      <c r="I24" s="41">
        <f t="shared" si="9"/>
        <v>34.097181558947995</v>
      </c>
      <c r="J24" s="72">
        <f>SUM(J19:J23)</f>
        <v>4346</v>
      </c>
      <c r="K24" s="42">
        <f>SUM(K19:K23)</f>
        <v>34</v>
      </c>
      <c r="L24" s="44">
        <f t="shared" si="10"/>
        <v>-97.301332809099634</v>
      </c>
      <c r="M24" s="41">
        <f t="shared" si="10"/>
        <v>-98.913084222961686</v>
      </c>
      <c r="N24" s="41">
        <f t="shared" si="11"/>
        <v>-50.561581446625468</v>
      </c>
      <c r="O24" s="69">
        <f t="shared" si="12"/>
        <v>-99.291454246954117</v>
      </c>
      <c r="P24" s="45">
        <f t="shared" si="12"/>
        <v>-98.977135980746084</v>
      </c>
      <c r="Q24" s="44">
        <f>SUM(Q19:Q23)</f>
        <v>85.992636791635277</v>
      </c>
      <c r="R24" s="41">
        <f>SUM(R19:R23)</f>
        <v>64.872048280599159</v>
      </c>
      <c r="S24" s="41">
        <f>SUM(S19:S23)</f>
        <v>85.867228600238576</v>
      </c>
      <c r="T24" s="45">
        <f>SUM(T19:T23)</f>
        <v>49.983783783783785</v>
      </c>
      <c r="U24" s="2"/>
      <c r="V24" s="5"/>
    </row>
    <row r="25" spans="1:23" s="15" customFormat="1" ht="39.9" customHeight="1" x14ac:dyDescent="0.25">
      <c r="A25" s="58" t="s">
        <v>17</v>
      </c>
      <c r="B25" s="59">
        <f>SUM('[1]Abr 19'!B25)</f>
        <v>545095.25800000038</v>
      </c>
      <c r="C25" s="53">
        <f>SUM('[1]Abr 19'!C25)</f>
        <v>466282.46799999988</v>
      </c>
      <c r="D25" s="70">
        <f t="shared" si="13"/>
        <v>85.541464754404373</v>
      </c>
      <c r="E25" s="53">
        <f>SUM('[1]Abr 19'!E25)</f>
        <v>95570</v>
      </c>
      <c r="F25" s="55">
        <f>SUM('[1]Abr 19'!F25)</f>
        <v>551</v>
      </c>
      <c r="G25" s="59">
        <f>SUM('[1]Abr 20'!B25)</f>
        <v>48901.460000000006</v>
      </c>
      <c r="H25" s="53">
        <f>SUM('[1]Abr 20'!C25)</f>
        <v>30812.489999999998</v>
      </c>
      <c r="I25" s="54">
        <f t="shared" si="9"/>
        <v>63.009345733235769</v>
      </c>
      <c r="J25" s="73">
        <f>SUM('[1]Abr 20'!E25)</f>
        <v>4864</v>
      </c>
      <c r="K25" s="55">
        <f>SUM('[1]Abr 20'!F25)</f>
        <v>17</v>
      </c>
      <c r="L25" s="60">
        <f t="shared" si="10"/>
        <v>-91.028823075910893</v>
      </c>
      <c r="M25" s="54">
        <f t="shared" si="10"/>
        <v>-93.39188322216738</v>
      </c>
      <c r="N25" s="54">
        <f t="shared" si="11"/>
        <v>-22.532119021168604</v>
      </c>
      <c r="O25" s="70">
        <f t="shared" si="12"/>
        <v>-94.910536779324048</v>
      </c>
      <c r="P25" s="61">
        <f t="shared" si="12"/>
        <v>-96.914700544464608</v>
      </c>
      <c r="Q25" s="60">
        <f>B25/$B$26*100</f>
        <v>14.007363208364717</v>
      </c>
      <c r="R25" s="54">
        <f>G25/$G$26*100</f>
        <v>35.127951719400841</v>
      </c>
      <c r="S25" s="54">
        <f>C25/$C$26*100</f>
        <v>14.132771399761431</v>
      </c>
      <c r="T25" s="61">
        <f>H25/$H$26*100</f>
        <v>50.016216216216215</v>
      </c>
      <c r="U25" s="16"/>
      <c r="V25" s="5"/>
    </row>
    <row r="26" spans="1:23" s="15" customFormat="1" ht="70.05" customHeight="1" thickBot="1" x14ac:dyDescent="0.3">
      <c r="A26" s="46" t="s">
        <v>20</v>
      </c>
      <c r="B26" s="50">
        <f>SUM(B24+B25)</f>
        <v>3891490.8530000001</v>
      </c>
      <c r="C26" s="47">
        <f>SUM(C24+C25)</f>
        <v>3299299.5839999998</v>
      </c>
      <c r="D26" s="48">
        <f t="shared" si="13"/>
        <v>84.782406245578798</v>
      </c>
      <c r="E26" s="74">
        <f>SUM(E24+E25)</f>
        <v>708939</v>
      </c>
      <c r="F26" s="49">
        <f>SUM(F24+F25)</f>
        <v>3875</v>
      </c>
      <c r="G26" s="50">
        <f>SUM(G24+G25)</f>
        <v>139209.54</v>
      </c>
      <c r="H26" s="47">
        <f>SUM(H24+H25)</f>
        <v>61605</v>
      </c>
      <c r="I26" s="48">
        <f t="shared" si="9"/>
        <v>44.253432631125712</v>
      </c>
      <c r="J26" s="74">
        <f>SUM(J24+J25)</f>
        <v>9210</v>
      </c>
      <c r="K26" s="49">
        <f>SUM(K24+K25)</f>
        <v>51</v>
      </c>
      <c r="L26" s="51">
        <f t="shared" si="10"/>
        <v>-96.422719588491859</v>
      </c>
      <c r="M26" s="48">
        <f t="shared" si="10"/>
        <v>-98.132785506998076</v>
      </c>
      <c r="N26" s="48">
        <f t="shared" si="11"/>
        <v>-40.528973614453086</v>
      </c>
      <c r="O26" s="71">
        <f t="shared" si="12"/>
        <v>-98.700875533720108</v>
      </c>
      <c r="P26" s="52">
        <f t="shared" si="12"/>
        <v>-98.683870967741939</v>
      </c>
      <c r="Q26" s="51">
        <f>SUM(Q24+Q25)</f>
        <v>100</v>
      </c>
      <c r="R26" s="48">
        <f>SUM(R24+R25)</f>
        <v>100</v>
      </c>
      <c r="S26" s="48">
        <f t="shared" ref="S26" si="14">SUM(S24+S25)</f>
        <v>100</v>
      </c>
      <c r="T26" s="52">
        <f t="shared" ref="T26" si="15">SUM(T24+T25)</f>
        <v>100</v>
      </c>
      <c r="U26" s="16"/>
      <c r="V26" s="5"/>
    </row>
    <row r="27" spans="1:23" x14ac:dyDescent="0.25">
      <c r="Q27" s="32"/>
    </row>
    <row r="28" spans="1:23" x14ac:dyDescent="0.25">
      <c r="A28" s="13"/>
      <c r="B28" s="13"/>
      <c r="C28" s="13"/>
      <c r="D28" s="13"/>
      <c r="E28" s="13"/>
      <c r="F28" s="13"/>
      <c r="G28" s="13"/>
      <c r="J28" s="13"/>
    </row>
    <row r="29" spans="1:23" x14ac:dyDescent="0.25">
      <c r="A29" s="13"/>
      <c r="B29" s="13"/>
      <c r="C29" s="13"/>
      <c r="D29" s="13"/>
      <c r="E29" s="13"/>
      <c r="F29" s="13"/>
      <c r="G29" s="13"/>
      <c r="J29" s="13"/>
    </row>
    <row r="30" spans="1:23" x14ac:dyDescent="0.25">
      <c r="A30" s="13"/>
      <c r="B30" s="13"/>
      <c r="C30" s="13"/>
      <c r="D30" s="13"/>
      <c r="E30" s="13"/>
      <c r="F30" s="13"/>
      <c r="G30" s="13"/>
      <c r="J30" s="13"/>
    </row>
    <row r="31" spans="1:23" ht="17.25" customHeight="1" x14ac:dyDescent="0.25">
      <c r="A31" s="13"/>
      <c r="B31" s="13"/>
      <c r="C31" s="13"/>
      <c r="D31" s="13"/>
      <c r="E31" s="13"/>
      <c r="F31" s="13"/>
      <c r="G31" s="13"/>
      <c r="J31" s="13"/>
    </row>
    <row r="32" spans="1:23" ht="15" customHeight="1" x14ac:dyDescent="0.25">
      <c r="A32" s="13"/>
      <c r="B32" s="13"/>
      <c r="C32" s="13"/>
      <c r="D32" s="13"/>
      <c r="E32" s="13"/>
      <c r="F32" s="13"/>
      <c r="G32" s="13"/>
      <c r="J32" s="13"/>
    </row>
    <row r="33" spans="1:10" ht="15" customHeight="1" x14ac:dyDescent="0.25">
      <c r="A33" s="13"/>
      <c r="B33" s="13"/>
      <c r="C33" s="13"/>
      <c r="D33" s="13"/>
      <c r="E33" s="13"/>
      <c r="F33" s="13"/>
      <c r="G33" s="13"/>
      <c r="J33" s="13"/>
    </row>
    <row r="34" spans="1:10" ht="15" customHeight="1" x14ac:dyDescent="0.25">
      <c r="A34" s="13"/>
      <c r="B34" s="13"/>
      <c r="C34" s="13"/>
      <c r="D34" s="13"/>
      <c r="E34" s="13"/>
      <c r="F34" s="13"/>
      <c r="G34" s="13"/>
      <c r="J34" s="13"/>
    </row>
    <row r="35" spans="1:10" ht="15" customHeight="1" x14ac:dyDescent="0.25">
      <c r="A35" s="13"/>
      <c r="B35" s="13"/>
      <c r="C35" s="13"/>
      <c r="D35" s="13"/>
      <c r="E35" s="13"/>
      <c r="F35" s="13"/>
      <c r="G35" s="13"/>
      <c r="J35" s="13"/>
    </row>
    <row r="36" spans="1:10" ht="15" customHeight="1" x14ac:dyDescent="0.25">
      <c r="A36" s="13"/>
      <c r="B36" s="13"/>
      <c r="C36" s="13"/>
      <c r="D36" s="13"/>
      <c r="E36" s="13"/>
      <c r="F36" s="13"/>
      <c r="G36" s="13"/>
      <c r="J36" s="13"/>
    </row>
    <row r="37" spans="1:10" ht="15" customHeight="1" x14ac:dyDescent="0.25">
      <c r="A37" s="13"/>
      <c r="B37" s="13"/>
      <c r="C37" s="13"/>
      <c r="D37" s="13"/>
      <c r="E37" s="13"/>
      <c r="F37" s="13"/>
      <c r="G37" s="13"/>
      <c r="J37" s="13"/>
    </row>
    <row r="38" spans="1:10" ht="15" customHeight="1" x14ac:dyDescent="0.25">
      <c r="A38" s="13"/>
      <c r="B38" s="13"/>
      <c r="C38" s="13"/>
      <c r="D38" s="13"/>
      <c r="E38" s="13"/>
      <c r="F38" s="13"/>
      <c r="G38" s="13"/>
      <c r="J38" s="13"/>
    </row>
    <row r="39" spans="1:10" ht="15" customHeight="1" x14ac:dyDescent="0.25">
      <c r="A39" s="13"/>
      <c r="B39" s="13"/>
      <c r="C39" s="13"/>
      <c r="D39" s="13"/>
      <c r="E39" s="13"/>
      <c r="F39" s="13"/>
      <c r="G39" s="13"/>
      <c r="J39" s="13"/>
    </row>
    <row r="40" spans="1:10" ht="15" customHeight="1" x14ac:dyDescent="0.25">
      <c r="A40" s="13"/>
      <c r="B40" s="13"/>
      <c r="C40" s="13"/>
      <c r="D40" s="13"/>
      <c r="E40" s="13"/>
      <c r="F40" s="13"/>
      <c r="G40" s="13"/>
      <c r="J40" s="13"/>
    </row>
    <row r="41" spans="1:10" x14ac:dyDescent="0.25">
      <c r="A41" s="13"/>
      <c r="B41" s="13"/>
      <c r="C41" s="13"/>
      <c r="D41" s="13"/>
      <c r="E41" s="13"/>
      <c r="F41" s="13"/>
      <c r="G41" s="13"/>
      <c r="J41" s="13"/>
    </row>
    <row r="42" spans="1:10" x14ac:dyDescent="0.25">
      <c r="A42" s="13"/>
      <c r="B42" s="13"/>
      <c r="C42" s="13"/>
      <c r="D42" s="13"/>
      <c r="E42" s="13"/>
      <c r="F42" s="13"/>
      <c r="G42" s="13"/>
      <c r="J42" s="13"/>
    </row>
  </sheetData>
  <mergeCells count="38">
    <mergeCell ref="A16:A18"/>
    <mergeCell ref="B16:F16"/>
    <mergeCell ref="G16:K16"/>
    <mergeCell ref="L16:P16"/>
    <mergeCell ref="Q16:T16"/>
    <mergeCell ref="B17:B18"/>
    <mergeCell ref="C17:C18"/>
    <mergeCell ref="D17:D18"/>
    <mergeCell ref="F17:F18"/>
    <mergeCell ref="Q17:R17"/>
    <mergeCell ref="S17:T17"/>
    <mergeCell ref="G17:G18"/>
    <mergeCell ref="H17:H18"/>
    <mergeCell ref="I17:I18"/>
    <mergeCell ref="K17:K18"/>
    <mergeCell ref="L17:P17"/>
    <mergeCell ref="A15:T15"/>
    <mergeCell ref="D5:D6"/>
    <mergeCell ref="F5:F6"/>
    <mergeCell ref="G5:G6"/>
    <mergeCell ref="H5:H6"/>
    <mergeCell ref="I5:I6"/>
    <mergeCell ref="E17:E18"/>
    <mergeCell ref="J5:J6"/>
    <mergeCell ref="J17:J18"/>
    <mergeCell ref="A3:T3"/>
    <mergeCell ref="A4:A6"/>
    <mergeCell ref="B4:F4"/>
    <mergeCell ref="G4:K4"/>
    <mergeCell ref="L4:P4"/>
    <mergeCell ref="Q4:T4"/>
    <mergeCell ref="B5:B6"/>
    <mergeCell ref="C5:C6"/>
    <mergeCell ref="Q5:R5"/>
    <mergeCell ref="S5:T5"/>
    <mergeCell ref="K5:K6"/>
    <mergeCell ref="L5:P5"/>
    <mergeCell ref="E5:E6"/>
  </mergeCells>
  <pageMargins left="0.25" right="0.25" top="0.75" bottom="0.75" header="0.3" footer="0.3"/>
  <pageSetup paperSize="9" scale="40" orientation="landscape" r:id="rId1"/>
  <headerFooter alignWithMargins="0"/>
  <ignoredErrors>
    <ignoredError sqref="R18:S18 R6:S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showGridLines="0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PAX'!I1,"mmmmmmmmmm"))&amp;"/"&amp;TEXT('ASK, RPK, PAX'!I1,"aaaa")&amp;" - ASSOCIAÇÃO BRASILEIRA DAS EMPRESAS AÉREAS"</f>
        <v>DADOS COMPARATIVOS - ABRIL/2020 -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138" t="s">
        <v>5</v>
      </c>
      <c r="B3" s="139"/>
      <c r="C3" s="139"/>
      <c r="D3" s="139"/>
      <c r="E3" s="139"/>
      <c r="F3" s="140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60"/>
      <c r="B4" s="66" t="str">
        <f>""&amp;UPPER(TEXT('ASK, RPK, PAX'!I2,"mmmmmmmmmm"))&amp;"/"&amp;TEXT('ASK, RPK, PAX'!I2,"aaaa")&amp;""</f>
        <v>ABRIL/2019</v>
      </c>
      <c r="C4" s="67" t="str">
        <f>""&amp;UPPER(TEXT('ASK, RPK, PAX'!I1,"mmmmmmmmmm"))&amp;"/"&amp;TEXT('ASK, RPK, PAX'!I1,"aaaa")&amp;""</f>
        <v>ABRIL/2020</v>
      </c>
      <c r="D4" s="174" t="s">
        <v>15</v>
      </c>
      <c r="E4" s="170" t="s">
        <v>12</v>
      </c>
      <c r="F4" s="171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61"/>
      <c r="B5" s="163" t="s">
        <v>21</v>
      </c>
      <c r="C5" s="165" t="s">
        <v>21</v>
      </c>
      <c r="D5" s="175"/>
      <c r="E5" s="172"/>
      <c r="F5" s="173"/>
      <c r="G5" s="28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62"/>
      <c r="B6" s="164"/>
      <c r="C6" s="166"/>
      <c r="D6" s="175"/>
      <c r="E6" s="93" t="str">
        <f>""&amp;UPPER(TEXT('ASK, RPK, PAX'!I2,"mmm"))&amp;"/"&amp;TEXT('ASK, RPK, PAX'!I2,"aaaa")&amp;""</f>
        <v>ABR/2019</v>
      </c>
      <c r="F6" s="65" t="str">
        <f>""&amp;UPPER(TEXT('ASK, RPK, PAX'!$I$1,"mmm"))&amp;"/"&amp;TEXT('ASK, RPK, PAX'!$I$1,"aaaa")&amp;""</f>
        <v>ABR/2020</v>
      </c>
      <c r="G6" s="28"/>
      <c r="I6" s="13"/>
      <c r="J6" s="13"/>
      <c r="K6" s="13"/>
      <c r="L6" s="15"/>
      <c r="M6" s="13"/>
      <c r="N6" s="13"/>
    </row>
    <row r="7" spans="1:14" s="1" customFormat="1" ht="39.9" customHeight="1" x14ac:dyDescent="0.35">
      <c r="A7" s="20"/>
      <c r="B7" s="76">
        <f>'[2]Abr 19'!B7</f>
        <v>8374157</v>
      </c>
      <c r="C7" s="94">
        <f>'[2]Abr 20'!B7</f>
        <v>801482</v>
      </c>
      <c r="D7" s="9">
        <f t="shared" ref="D7:D15" si="0">IFERROR((C7-B7)/B7*100, 0)</f>
        <v>-90.429102296505775</v>
      </c>
      <c r="E7" s="25">
        <f t="shared" ref="E7:E12" si="1">B7/$B$15*100</f>
        <v>22.722707254257877</v>
      </c>
      <c r="F7" s="7">
        <f t="shared" ref="F7:F12" si="2">C7/$C$15*100</f>
        <v>6.5632212079595353</v>
      </c>
      <c r="G7" s="29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20"/>
      <c r="B8" s="76">
        <f>'[2]Abr 19'!B8</f>
        <v>11152970</v>
      </c>
      <c r="C8" s="75">
        <f>'[2]Abr 20'!B8</f>
        <v>2035425</v>
      </c>
      <c r="D8" s="9">
        <f t="shared" si="0"/>
        <v>-81.749928494383113</v>
      </c>
      <c r="E8" s="24">
        <f t="shared" si="1"/>
        <v>30.262827927100062</v>
      </c>
      <c r="F8" s="7">
        <f t="shared" si="2"/>
        <v>16.667803552931993</v>
      </c>
      <c r="G8" s="29"/>
      <c r="H8" s="2"/>
      <c r="I8" s="13"/>
      <c r="J8" s="13"/>
      <c r="K8" s="13"/>
    </row>
    <row r="9" spans="1:14" s="15" customFormat="1" ht="39.9" customHeight="1" x14ac:dyDescent="0.35">
      <c r="A9" s="20"/>
      <c r="B9" s="76">
        <f>'[2]Abr 19'!B9</f>
        <v>3479649</v>
      </c>
      <c r="C9" s="75">
        <f>'[2]Abr 20'!B9</f>
        <v>2016762</v>
      </c>
      <c r="D9" s="9">
        <f t="shared" si="0"/>
        <v>-42.041223123366755</v>
      </c>
      <c r="E9" s="24">
        <f t="shared" si="1"/>
        <v>9.4417916423791866</v>
      </c>
      <c r="F9" s="7">
        <f t="shared" si="2"/>
        <v>16.514974921217057</v>
      </c>
      <c r="G9" s="29"/>
      <c r="H9" s="16"/>
      <c r="I9" s="13"/>
      <c r="J9" s="13"/>
      <c r="K9" s="13"/>
    </row>
    <row r="10" spans="1:14" s="15" customFormat="1" ht="39.9" customHeight="1" x14ac:dyDescent="0.35">
      <c r="A10" s="21"/>
      <c r="B10" s="76">
        <f>'[2]Abr 19'!B10</f>
        <v>0</v>
      </c>
      <c r="C10" s="75">
        <f>'[2]Abr 20'!B10</f>
        <v>248</v>
      </c>
      <c r="D10" s="9">
        <f t="shared" ref="D10:D11" si="3">IFERROR((C10-B10)/B10*100, 0)</f>
        <v>0</v>
      </c>
      <c r="E10" s="24">
        <f t="shared" si="1"/>
        <v>0</v>
      </c>
      <c r="F10" s="7">
        <f t="shared" si="2"/>
        <v>2.0308364499439348E-3</v>
      </c>
      <c r="G10" s="29"/>
      <c r="H10" s="16"/>
      <c r="I10" s="13"/>
      <c r="J10" s="13"/>
      <c r="K10" s="13"/>
    </row>
    <row r="11" spans="1:14" s="15" customFormat="1" ht="39.9" customHeight="1" x14ac:dyDescent="0.35">
      <c r="A11" s="21"/>
      <c r="B11" s="76">
        <f>'[2]Abr 19'!B11</f>
        <v>11</v>
      </c>
      <c r="C11" s="75">
        <f>'[2]Abr 20'!B11</f>
        <v>0</v>
      </c>
      <c r="D11" s="9">
        <f t="shared" si="3"/>
        <v>-100</v>
      </c>
      <c r="E11" s="24">
        <f t="shared" si="1"/>
        <v>2.9847754203418523E-5</v>
      </c>
      <c r="F11" s="7">
        <f t="shared" si="2"/>
        <v>0</v>
      </c>
      <c r="G11" s="29"/>
      <c r="H11" s="16"/>
      <c r="I11" s="13"/>
      <c r="J11" s="13"/>
      <c r="K11" s="13"/>
    </row>
    <row r="12" spans="1:14" s="15" customFormat="1" ht="39.9" customHeight="1" x14ac:dyDescent="0.35">
      <c r="A12" s="21"/>
      <c r="B12" s="77">
        <f>'[2]Abr 19'!B12</f>
        <v>68736</v>
      </c>
      <c r="C12" s="78">
        <f>'[2]Abr 20'!B12</f>
        <v>58779</v>
      </c>
      <c r="D12" s="80">
        <f t="shared" si="0"/>
        <v>-14.485858938547485</v>
      </c>
      <c r="E12" s="88">
        <f t="shared" si="1"/>
        <v>0.18651047572056142</v>
      </c>
      <c r="F12" s="89">
        <f t="shared" si="2"/>
        <v>0.4813328052066716</v>
      </c>
      <c r="G12" s="29"/>
      <c r="H12" s="16"/>
      <c r="I12" s="13"/>
      <c r="J12" s="13"/>
      <c r="K12" s="13"/>
    </row>
    <row r="13" spans="1:14" s="1" customFormat="1" ht="60" customHeight="1" x14ac:dyDescent="0.25">
      <c r="A13" s="95" t="s">
        <v>19</v>
      </c>
      <c r="B13" s="102">
        <f>SUM(B7:B12)</f>
        <v>23075523</v>
      </c>
      <c r="C13" s="79">
        <f>SUM(C7:C12)</f>
        <v>4912696</v>
      </c>
      <c r="D13" s="81">
        <f t="shared" si="0"/>
        <v>-78.710359024148659</v>
      </c>
      <c r="E13" s="90">
        <f>SUM(E7:E12)</f>
        <v>62.613867147211892</v>
      </c>
      <c r="F13" s="45">
        <f>SUM(F7:F12)</f>
        <v>40.229363323765206</v>
      </c>
      <c r="G13" s="63"/>
      <c r="H13" s="2"/>
      <c r="I13" s="13"/>
      <c r="J13" s="13"/>
      <c r="K13" s="13"/>
    </row>
    <row r="14" spans="1:14" s="15" customFormat="1" ht="39.9" customHeight="1" x14ac:dyDescent="0.25">
      <c r="A14" s="96" t="s">
        <v>17</v>
      </c>
      <c r="B14" s="86">
        <f>'[2]Abr 19'!B14</f>
        <v>13778171</v>
      </c>
      <c r="C14" s="84">
        <f>'[2]Abr 20'!B14</f>
        <v>7299021</v>
      </c>
      <c r="D14" s="82">
        <f t="shared" ref="D14" si="4">IFERROR((C14-B14)/B14*100, 0)</f>
        <v>-47.024746608239951</v>
      </c>
      <c r="E14" s="92">
        <f>B14/$B$15*100</f>
        <v>37.386132852788108</v>
      </c>
      <c r="F14" s="91">
        <f>C14/$C$15*100</f>
        <v>59.770636676234801</v>
      </c>
      <c r="G14" s="63"/>
      <c r="H14" s="16"/>
      <c r="I14" s="64"/>
      <c r="J14" s="64"/>
      <c r="K14" s="64"/>
    </row>
    <row r="15" spans="1:14" s="15" customFormat="1" ht="70.05" customHeight="1" thickBot="1" x14ac:dyDescent="0.3">
      <c r="A15" s="97" t="s">
        <v>18</v>
      </c>
      <c r="B15" s="87">
        <f>SUM(B13+B14)</f>
        <v>36853694</v>
      </c>
      <c r="C15" s="85">
        <f t="shared" ref="C15" si="5">SUM(C13+C14)</f>
        <v>12211717</v>
      </c>
      <c r="D15" s="83">
        <f t="shared" si="0"/>
        <v>-66.864333871117509</v>
      </c>
      <c r="E15" s="51">
        <f t="shared" ref="E15" si="6">SUM(E13+E14)</f>
        <v>100</v>
      </c>
      <c r="F15" s="52">
        <f t="shared" ref="F15" si="7">SUM(F13+F14)</f>
        <v>100</v>
      </c>
      <c r="G15" s="63"/>
      <c r="H15" s="16"/>
      <c r="I15" s="13"/>
      <c r="J15" s="13"/>
      <c r="K15" s="13"/>
    </row>
    <row r="16" spans="1:14" s="1" customFormat="1" ht="15.9" customHeight="1" thickBot="1" x14ac:dyDescent="0.3">
      <c r="A16" s="169" t="s">
        <v>6</v>
      </c>
      <c r="B16" s="169"/>
      <c r="C16" s="169"/>
      <c r="D16" s="169"/>
      <c r="E16" s="169"/>
      <c r="F16" s="169"/>
      <c r="G16" s="30"/>
      <c r="H16" s="2"/>
      <c r="I16" s="13"/>
      <c r="J16" s="13"/>
      <c r="K16" s="13"/>
    </row>
    <row r="17" spans="1:14" s="1" customFormat="1" ht="24.9" customHeight="1" x14ac:dyDescent="0.25">
      <c r="A17" s="160"/>
      <c r="B17" s="66" t="str">
        <f>""&amp;UPPER(TEXT('ASK, RPK, PAX'!I2,"mmmmmmmmmm"))&amp;"/"&amp;TEXT('ASK, RPK, PAX'!I2,"aaaa")&amp;""</f>
        <v>ABRIL/2019</v>
      </c>
      <c r="C17" s="67" t="str">
        <f>""&amp;UPPER(TEXT('ASK, RPK, PAX'!I1,"mmmmmmmmmm"))&amp;"/"&amp;TEXT('ASK, RPK, PAX'!I1,"aaaa")&amp;""</f>
        <v>ABRIL/2020</v>
      </c>
      <c r="D17" s="174" t="s">
        <v>15</v>
      </c>
      <c r="E17" s="170" t="s">
        <v>12</v>
      </c>
      <c r="F17" s="171"/>
      <c r="G17" s="30"/>
      <c r="H17" s="2"/>
      <c r="I17" s="13"/>
      <c r="J17" s="13"/>
      <c r="K17" s="13"/>
    </row>
    <row r="18" spans="1:14" s="1" customFormat="1" ht="24.9" customHeight="1" x14ac:dyDescent="0.25">
      <c r="A18" s="161"/>
      <c r="B18" s="163" t="s">
        <v>21</v>
      </c>
      <c r="C18" s="167" t="s">
        <v>21</v>
      </c>
      <c r="D18" s="175"/>
      <c r="E18" s="172"/>
      <c r="F18" s="173"/>
      <c r="G18" s="30"/>
      <c r="H18" s="2"/>
      <c r="I18" s="13"/>
      <c r="J18" s="13"/>
      <c r="K18" s="13"/>
      <c r="M18" s="13"/>
      <c r="N18" s="13"/>
    </row>
    <row r="19" spans="1:14" s="1" customFormat="1" ht="24.9" customHeight="1" thickBot="1" x14ac:dyDescent="0.3">
      <c r="A19" s="162"/>
      <c r="B19" s="164"/>
      <c r="C19" s="168"/>
      <c r="D19" s="175"/>
      <c r="E19" s="93" t="str">
        <f>""&amp;UPPER(TEXT('ASK, RPK, PAX'!I2,"mmm"))&amp;"/"&amp;TEXT('ASK, RPK, PAX'!I2,"aaaa")&amp;""</f>
        <v>ABR/2019</v>
      </c>
      <c r="F19" s="65" t="str">
        <f>""&amp;UPPER(TEXT('ASK, RPK, PAX'!$I$1,"mmm"))&amp;"/"&amp;TEXT('ASK, RPK, PAX'!$I$1,"aaaa")&amp;""</f>
        <v>ABR/2020</v>
      </c>
      <c r="G19" s="30"/>
      <c r="H19" s="2"/>
      <c r="I19" s="13"/>
      <c r="J19" s="13"/>
      <c r="K19" s="13"/>
      <c r="M19" s="13"/>
      <c r="N19" s="13"/>
    </row>
    <row r="20" spans="1:14" s="1" customFormat="1" ht="39.9" customHeight="1" x14ac:dyDescent="0.35">
      <c r="A20" s="20"/>
      <c r="B20" s="99">
        <f>'[2]Abr 19'!B20</f>
        <v>155455</v>
      </c>
      <c r="C20" s="94">
        <f>'[2]Abr 20'!B20</f>
        <v>0</v>
      </c>
      <c r="D20" s="9">
        <f t="shared" ref="D20:D28" si="8">IFERROR((C20-B20)/B20*100, 0)</f>
        <v>-100</v>
      </c>
      <c r="E20" s="25">
        <f t="shared" ref="E20:E25" si="9">B20/$B$28*100</f>
        <v>0.86568030733363277</v>
      </c>
      <c r="F20" s="7">
        <f t="shared" ref="F20:F25" si="10">C20/$C$28*100</f>
        <v>0</v>
      </c>
      <c r="G20" s="30"/>
      <c r="H20" s="6"/>
      <c r="I20" s="13"/>
      <c r="J20" s="13"/>
      <c r="K20" s="13"/>
      <c r="L20" s="13"/>
      <c r="M20" s="13"/>
      <c r="N20" s="13"/>
    </row>
    <row r="21" spans="1:14" s="1" customFormat="1" ht="39.9" customHeight="1" x14ac:dyDescent="0.35">
      <c r="A21" s="20"/>
      <c r="B21" s="98">
        <f>'[2]Abr 19'!B21</f>
        <v>9881195</v>
      </c>
      <c r="C21" s="94">
        <f>'[2]Abr 20'!B21</f>
        <v>446772</v>
      </c>
      <c r="D21" s="9">
        <f t="shared" si="8"/>
        <v>-95.478563068535735</v>
      </c>
      <c r="E21" s="24">
        <f t="shared" si="9"/>
        <v>55.025286574401314</v>
      </c>
      <c r="F21" s="7">
        <f t="shared" si="10"/>
        <v>6.038871249629981</v>
      </c>
      <c r="G21" s="30"/>
      <c r="H21" s="6"/>
      <c r="I21" s="13"/>
      <c r="J21" s="13"/>
      <c r="K21" s="13"/>
      <c r="L21" s="13"/>
      <c r="M21" s="13"/>
      <c r="N21" s="13"/>
    </row>
    <row r="22" spans="1:14" s="15" customFormat="1" ht="39.9" customHeight="1" x14ac:dyDescent="0.35">
      <c r="A22" s="20"/>
      <c r="B22" s="98">
        <f>'[2]Abr 19'!B22</f>
        <v>6017144</v>
      </c>
      <c r="C22" s="94">
        <f>'[2]Abr 20'!B22</f>
        <v>6611519</v>
      </c>
      <c r="D22" s="9">
        <f t="shared" si="8"/>
        <v>9.8780251893589384</v>
      </c>
      <c r="E22" s="24">
        <f t="shared" si="9"/>
        <v>33.507594269664693</v>
      </c>
      <c r="F22" s="7">
        <f t="shared" si="10"/>
        <v>89.365743613033857</v>
      </c>
      <c r="G22" s="30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76">
        <f>'[2]Abr 19'!B23</f>
        <v>0</v>
      </c>
      <c r="C23" s="75">
        <f>'[2]Abr 20'!B23</f>
        <v>0</v>
      </c>
      <c r="D23" s="9">
        <f t="shared" si="8"/>
        <v>0</v>
      </c>
      <c r="E23" s="24">
        <f t="shared" si="9"/>
        <v>0</v>
      </c>
      <c r="F23" s="7">
        <f t="shared" si="10"/>
        <v>0</v>
      </c>
      <c r="G23" s="30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98">
        <f>'[2]Abr 19'!B24</f>
        <v>0</v>
      </c>
      <c r="C24" s="94">
        <f>'[2]Abr 20'!B24</f>
        <v>0</v>
      </c>
      <c r="D24" s="9">
        <f t="shared" si="8"/>
        <v>0</v>
      </c>
      <c r="E24" s="24">
        <f t="shared" si="9"/>
        <v>0</v>
      </c>
      <c r="F24" s="7">
        <f t="shared" si="10"/>
        <v>0</v>
      </c>
      <c r="G24" s="30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1"/>
      <c r="B25" s="101">
        <f>'[2]Abr 19'!B25</f>
        <v>0</v>
      </c>
      <c r="C25" s="100">
        <f>'[2]Abr 20'!B25</f>
        <v>0</v>
      </c>
      <c r="D25" s="80">
        <f t="shared" si="8"/>
        <v>0</v>
      </c>
      <c r="E25" s="88">
        <f t="shared" si="9"/>
        <v>0</v>
      </c>
      <c r="F25" s="89">
        <f t="shared" si="10"/>
        <v>0</v>
      </c>
      <c r="G25" s="30"/>
      <c r="H25" s="6"/>
      <c r="I25" s="13"/>
      <c r="J25" s="13"/>
      <c r="K25" s="13"/>
      <c r="L25" s="13"/>
      <c r="M25" s="13"/>
      <c r="N25" s="13"/>
    </row>
    <row r="26" spans="1:14" s="1" customFormat="1" ht="60" customHeight="1" x14ac:dyDescent="0.25">
      <c r="A26" s="109" t="s">
        <v>19</v>
      </c>
      <c r="B26" s="102">
        <f>SUM(B20:B25)</f>
        <v>16053794</v>
      </c>
      <c r="C26" s="79">
        <f>SUM(C20:C25)</f>
        <v>7058291</v>
      </c>
      <c r="D26" s="105">
        <f t="shared" si="8"/>
        <v>-56.033502111712664</v>
      </c>
      <c r="E26" s="107">
        <f>SUM(E20:E25)</f>
        <v>89.398561151399633</v>
      </c>
      <c r="F26" s="45">
        <f>SUM(F20:F25)</f>
        <v>95.404614862663834</v>
      </c>
      <c r="G26" s="30"/>
      <c r="H26" s="5"/>
      <c r="I26" s="13"/>
      <c r="J26" s="13"/>
      <c r="K26" s="13"/>
      <c r="L26" s="13"/>
      <c r="M26" s="13"/>
      <c r="N26" s="13"/>
    </row>
    <row r="27" spans="1:14" s="15" customFormat="1" ht="39.9" customHeight="1" x14ac:dyDescent="0.25">
      <c r="A27" s="111" t="s">
        <v>17</v>
      </c>
      <c r="B27" s="86">
        <f>'[2]Abr 19'!B27</f>
        <v>1903759</v>
      </c>
      <c r="C27" s="104">
        <f>'[2]Abr 20'!B27</f>
        <v>339979</v>
      </c>
      <c r="D27" s="106">
        <f t="shared" si="8"/>
        <v>-82.141699658412648</v>
      </c>
      <c r="E27" s="60">
        <f>B27/$B$28*100</f>
        <v>10.601438848600363</v>
      </c>
      <c r="F27" s="108">
        <f>C27/$C$28*100</f>
        <v>4.5953851373361605</v>
      </c>
      <c r="G27" s="63"/>
      <c r="H27" s="5"/>
      <c r="I27" s="13"/>
      <c r="J27" s="13"/>
      <c r="K27" s="13"/>
      <c r="L27" s="13"/>
      <c r="M27" s="13"/>
      <c r="N27" s="13"/>
    </row>
    <row r="28" spans="1:14" s="15" customFormat="1" ht="70.05" customHeight="1" thickBot="1" x14ac:dyDescent="0.3">
      <c r="A28" s="110" t="s">
        <v>18</v>
      </c>
      <c r="B28" s="87">
        <f>SUM(B26+B27)</f>
        <v>17957553</v>
      </c>
      <c r="C28" s="103">
        <f t="shared" ref="C28" si="11">SUM(C26+C27)</f>
        <v>7398270</v>
      </c>
      <c r="D28" s="83">
        <f t="shared" si="8"/>
        <v>-58.801346709097835</v>
      </c>
      <c r="E28" s="51">
        <f t="shared" ref="E28" si="12">SUM(E26+E27)</f>
        <v>100</v>
      </c>
      <c r="F28" s="52">
        <f t="shared" ref="F28" si="13">SUM(F26+F27)</f>
        <v>100</v>
      </c>
      <c r="G28" s="63"/>
      <c r="H28" s="5"/>
      <c r="I28" s="13"/>
      <c r="J28" s="13"/>
      <c r="K28" s="13"/>
      <c r="L28" s="13"/>
      <c r="M28" s="13"/>
      <c r="N28" s="13"/>
    </row>
    <row r="29" spans="1:14" x14ac:dyDescent="0.25">
      <c r="A29" s="4"/>
      <c r="B29" s="4"/>
      <c r="C29" s="4"/>
      <c r="D29" s="4"/>
      <c r="E29" s="4"/>
      <c r="F29" s="4"/>
      <c r="G29" s="4"/>
      <c r="H29" s="4"/>
    </row>
    <row r="31" spans="1:14" ht="12.75" customHeight="1" x14ac:dyDescent="0.25"/>
    <row r="32" spans="1:14" ht="12.75" customHeight="1" x14ac:dyDescent="0.25"/>
    <row r="33" spans="1:15" s="3" customFormat="1" ht="17.2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ht="15" customHeight="1" x14ac:dyDescent="0.25"/>
    <row r="35" spans="1:15" ht="15" customHeight="1" x14ac:dyDescent="0.25"/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3.5" customHeight="1" x14ac:dyDescent="0.25"/>
  </sheetData>
  <mergeCells count="12">
    <mergeCell ref="A3:F3"/>
    <mergeCell ref="A4:A6"/>
    <mergeCell ref="B5:B6"/>
    <mergeCell ref="C5:C6"/>
    <mergeCell ref="B18:B19"/>
    <mergeCell ref="C18:C19"/>
    <mergeCell ref="A16:F16"/>
    <mergeCell ref="A17:A19"/>
    <mergeCell ref="E4:F5"/>
    <mergeCell ref="D4:D6"/>
    <mergeCell ref="D17:D19"/>
    <mergeCell ref="E17:F18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showGridLines="0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6" width="31.109375" customWidth="1"/>
    <col min="7" max="9" width="18.6640625" customWidth="1"/>
    <col min="10" max="10" width="31.109375" customWidth="1"/>
    <col min="11" max="11" width="30.44140625" customWidth="1"/>
    <col min="12" max="20" width="18.6640625" customWidth="1"/>
    <col min="22" max="22" width="9.33203125" bestFit="1" customWidth="1"/>
  </cols>
  <sheetData>
    <row r="1" spans="1:23" s="15" customFormat="1" ht="15.9" customHeight="1" x14ac:dyDescent="0.25">
      <c r="A1" s="10" t="str">
        <f>"DADOS COMPARATIVOS - JANEIRO A "&amp;UPPER(TEXT('ASK, RPK, PAX'!I1,"mmmmmmmmmm"))&amp;"/"&amp;TEXT('ASK, RPK, PAX'!I1,"aaaa")&amp;" - ASSOCIAÇÃO BRASILEIRA DAS EMPRESAS AÉREAS"</f>
        <v>DADOS COMPARATIVOS - JANEIRO A ABRIL/2020 - ASSOCIAÇÃO BRASILEIRA DAS EMPRESAS AÉREAS</v>
      </c>
      <c r="B1" s="10"/>
      <c r="C1" s="10"/>
      <c r="D1" s="10"/>
      <c r="E1" s="10"/>
      <c r="F1" s="10"/>
      <c r="G1" s="10"/>
      <c r="H1" s="10"/>
      <c r="I1" s="11">
        <v>43739</v>
      </c>
      <c r="J1" s="11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s="15" customFormat="1" ht="15.9" customHeight="1" thickBot="1" x14ac:dyDescent="0.3">
      <c r="A2" s="31" t="s">
        <v>4</v>
      </c>
      <c r="B2" s="31"/>
      <c r="C2" s="31"/>
      <c r="D2" s="31"/>
      <c r="E2" s="31"/>
      <c r="F2" s="31"/>
      <c r="G2" s="31"/>
      <c r="H2" s="31"/>
      <c r="I2" s="11">
        <v>43374</v>
      </c>
      <c r="J2" s="11"/>
      <c r="K2" s="31"/>
      <c r="L2" s="31"/>
      <c r="M2" s="31"/>
      <c r="N2" s="31"/>
      <c r="O2" s="31"/>
      <c r="P2" s="31"/>
      <c r="Q2" s="31"/>
      <c r="R2" s="31"/>
      <c r="S2" s="31"/>
      <c r="T2" s="31"/>
    </row>
    <row r="3" spans="1:23" s="15" customFormat="1" ht="15.9" customHeight="1" thickBot="1" x14ac:dyDescent="0.3">
      <c r="A3" s="138" t="s">
        <v>5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40"/>
      <c r="W3" s="16"/>
    </row>
    <row r="4" spans="1:23" s="15" customFormat="1" ht="24.9" customHeight="1" x14ac:dyDescent="0.25">
      <c r="A4" s="141"/>
      <c r="B4" s="143" t="str">
        <f>"JANEIRO A "&amp;UPPER(TEXT('ASK, RPK, PAX'!$I$2,"mmmmmmmmmm"))&amp;"/"&amp;TEXT('ASK, RPK, PAX'!$I$2,"aaaa")</f>
        <v>JANEIRO A ABRIL/2019</v>
      </c>
      <c r="C4" s="144"/>
      <c r="D4" s="144"/>
      <c r="E4" s="145"/>
      <c r="F4" s="146"/>
      <c r="G4" s="143" t="str">
        <f>"JANEIRO A "&amp;UPPER(TEXT('ASK, RPK, PAX'!$I$1,"mmmmmmmmmm"))&amp;"/"&amp;TEXT('ASK, RPK, PAX'!$I$1,"aaaa")</f>
        <v>JANEIRO A ABRIL/2020</v>
      </c>
      <c r="H4" s="144"/>
      <c r="I4" s="144"/>
      <c r="J4" s="145"/>
      <c r="K4" s="146"/>
      <c r="L4" s="147" t="s">
        <v>8</v>
      </c>
      <c r="M4" s="148"/>
      <c r="N4" s="148"/>
      <c r="O4" s="149"/>
      <c r="P4" s="150"/>
      <c r="Q4" s="147" t="s">
        <v>12</v>
      </c>
      <c r="R4" s="148"/>
      <c r="S4" s="148"/>
      <c r="T4" s="150"/>
    </row>
    <row r="5" spans="1:23" s="15" customFormat="1" ht="24.9" customHeight="1" x14ac:dyDescent="0.25">
      <c r="A5" s="142"/>
      <c r="B5" s="151" t="s">
        <v>0</v>
      </c>
      <c r="C5" s="137" t="s">
        <v>1</v>
      </c>
      <c r="D5" s="137" t="s">
        <v>7</v>
      </c>
      <c r="E5" s="137" t="s">
        <v>13</v>
      </c>
      <c r="F5" s="177" t="s">
        <v>22</v>
      </c>
      <c r="G5" s="151" t="s">
        <v>0</v>
      </c>
      <c r="H5" s="137" t="s">
        <v>1</v>
      </c>
      <c r="I5" s="137" t="s">
        <v>7</v>
      </c>
      <c r="J5" s="176" t="s">
        <v>13</v>
      </c>
      <c r="K5" s="155" t="s">
        <v>22</v>
      </c>
      <c r="L5" s="152"/>
      <c r="M5" s="153"/>
      <c r="N5" s="153"/>
      <c r="O5" s="156"/>
      <c r="P5" s="154"/>
      <c r="Q5" s="152" t="s">
        <v>2</v>
      </c>
      <c r="R5" s="153"/>
      <c r="S5" s="153" t="s">
        <v>3</v>
      </c>
      <c r="T5" s="154"/>
    </row>
    <row r="6" spans="1:23" s="15" customFormat="1" ht="24.9" customHeight="1" x14ac:dyDescent="0.25">
      <c r="A6" s="142"/>
      <c r="B6" s="151"/>
      <c r="C6" s="137"/>
      <c r="D6" s="137"/>
      <c r="E6" s="137"/>
      <c r="F6" s="177"/>
      <c r="G6" s="151"/>
      <c r="H6" s="137"/>
      <c r="I6" s="137"/>
      <c r="J6" s="176"/>
      <c r="K6" s="155"/>
      <c r="L6" s="33" t="s">
        <v>9</v>
      </c>
      <c r="M6" s="34" t="s">
        <v>10</v>
      </c>
      <c r="N6" s="34" t="s">
        <v>11</v>
      </c>
      <c r="O6" s="68" t="s">
        <v>14</v>
      </c>
      <c r="P6" s="68" t="s">
        <v>23</v>
      </c>
      <c r="Q6" s="26" t="str">
        <f>"JAN-"&amp;UPPER(TEXT('ASK, RPK, PAX'!$I$2,"mmm"))&amp;"/"&amp;TEXT('ASK, RPK, PAX'!$I$2,"aaaa")&amp;""</f>
        <v>JAN-ABR/2019</v>
      </c>
      <c r="R6" s="35" t="str">
        <f>"JAN-"&amp;UPPER(TEXT('ASK, RPK, PAX'!$I$1,"mmm"))&amp;"/"&amp;TEXT('ASK, RPK, PAX'!$I$1,"aaaa")&amp;""</f>
        <v>JAN-ABR/2020</v>
      </c>
      <c r="S6" s="35" t="str">
        <f>"JAN-"&amp;UPPER(TEXT('ASK, RPK, PAX'!$I$2,"mmm"))&amp;"/"&amp;TEXT('ASK, RPK, PAX'!$I$2,"aaaa")&amp;""</f>
        <v>JAN-ABR/2019</v>
      </c>
      <c r="T6" s="37" t="str">
        <f>"JAN-"&amp;UPPER(TEXT('ASK, RPK, PAX'!$I$1,"mmm"))&amp;"/"&amp;TEXT('ASK, RPK, PAX'!$I$1,"aaaa")&amp;""</f>
        <v>JAN-ABR/2020</v>
      </c>
    </row>
    <row r="7" spans="1:23" s="15" customFormat="1" ht="39.9" customHeight="1" x14ac:dyDescent="0.35">
      <c r="A7" s="56"/>
      <c r="B7" s="39">
        <f>SUM('[1]Jan 19'!B7+'[1]Fev 19'!B7+'[1]Mar 19'!B7+'[1]Abr 19'!B7)</f>
        <v>14201018.947999999</v>
      </c>
      <c r="C7" s="36">
        <f>SUM('[1]Jan 19'!C7+'[1]Fev 19'!C7+'[1]Mar 19'!C7+'[1]Abr 19'!C7)</f>
        <v>11669522.323999999</v>
      </c>
      <c r="D7" s="23">
        <f t="shared" ref="D7:D14" si="0">IFERROR(C7/B7*100, 0)</f>
        <v>82.173838136054854</v>
      </c>
      <c r="E7" s="36">
        <f>SUM('[1]Jan 19'!E7+'[1]Fev 19'!E7+'[1]Mar 19'!E7+'[1]Abr 19'!E7)</f>
        <v>10704079</v>
      </c>
      <c r="F7" s="38">
        <f>SUM('[1]Jan 19'!F7+'[1]Fev 19'!F7+'[1]Mar 19'!F7+'[1]Abr 19'!F7)</f>
        <v>77022</v>
      </c>
      <c r="G7" s="39">
        <f>SUM('[1]Jan 20'!B7+'[1]Fev 20'!B7+'[1]Mar 20'!B7+'[1]Abr 20'!B7)</f>
        <v>10927881.211000001</v>
      </c>
      <c r="H7" s="22">
        <f>SUM('[1]Jan 20'!C7+'[1]Fev 20'!C7+'[1]Mar 20'!C7+'[1]Abr 20'!C7)</f>
        <v>8854411.318</v>
      </c>
      <c r="I7" s="27">
        <f t="shared" ref="I7:I14" si="1">IFERROR(H7/G7*100, 0)</f>
        <v>81.025874522566667</v>
      </c>
      <c r="J7" s="36">
        <f>SUM('[1]Jan 20'!E7+'[1]Fev 20'!E7+'[1]Mar 20'!E7+'[1]Abr 20'!E7)</f>
        <v>7987929</v>
      </c>
      <c r="K7" s="38">
        <f>SUM('[1]Jan 20'!F7+'[1]Fev 20'!F7+'[1]Mar 20'!F7+'[1]Abr 20'!F7)</f>
        <v>59654</v>
      </c>
      <c r="L7" s="25">
        <f t="shared" ref="L7:M14" si="2">IFERROR((G7-B7)/B7*100, 0)</f>
        <v>-23.048611856552519</v>
      </c>
      <c r="M7" s="23">
        <f t="shared" si="2"/>
        <v>-24.123618155392109</v>
      </c>
      <c r="N7" s="23">
        <f t="shared" ref="N7:N14" si="3">I7-D7</f>
        <v>-1.1479636134881872</v>
      </c>
      <c r="O7" s="27">
        <f t="shared" ref="O7:P14" si="4">IFERROR((J7-E7)/E7*100, 0)</f>
        <v>-25.374906145591787</v>
      </c>
      <c r="P7" s="7">
        <f t="shared" si="4"/>
        <v>-22.549401469709952</v>
      </c>
      <c r="Q7" s="25">
        <f t="shared" ref="Q7:Q11" si="5">B7/$B$14*100</f>
        <v>36.13601262347342</v>
      </c>
      <c r="R7" s="23">
        <f t="shared" ref="R7:R11" si="6">G7/$G$14*100</f>
        <v>37.39176539453684</v>
      </c>
      <c r="S7" s="23">
        <f t="shared" ref="S7:S11" si="7">C7/$C$14*100</f>
        <v>36.034434309984107</v>
      </c>
      <c r="T7" s="8">
        <f t="shared" ref="T7:T11" si="8">H7/$H$14*100</f>
        <v>37.695276479292083</v>
      </c>
      <c r="U7" s="17"/>
      <c r="V7" s="16"/>
      <c r="W7" s="16"/>
    </row>
    <row r="8" spans="1:23" s="15" customFormat="1" ht="39.9" customHeight="1" x14ac:dyDescent="0.35">
      <c r="A8" s="56"/>
      <c r="B8" s="39">
        <f>SUM('[1]Jan 19'!B8+'[1]Fev 19'!B8+'[1]Mar 19'!B8+'[1]Abr 19'!B8)</f>
        <v>12391281.972000001</v>
      </c>
      <c r="C8" s="36">
        <f>SUM('[1]Jan 19'!C8+'[1]Fev 19'!C8+'[1]Mar 19'!C8+'[1]Abr 19'!C8)</f>
        <v>10176345.516999999</v>
      </c>
      <c r="D8" s="23">
        <f t="shared" si="0"/>
        <v>82.125041944772221</v>
      </c>
      <c r="E8" s="36">
        <f>SUM('[1]Jan 19'!E8+'[1]Fev 19'!E8+'[1]Mar 19'!E8+'[1]Abr 19'!E8)</f>
        <v>9547673</v>
      </c>
      <c r="F8" s="38">
        <f>SUM('[1]Jan 19'!F8+'[1]Fev 19'!F8+'[1]Mar 19'!F8+'[1]Abr 19'!F8)</f>
        <v>66154</v>
      </c>
      <c r="G8" s="39">
        <f>SUM('[1]Jan 20'!B8+'[1]Fev 20'!B8+'[1]Mar 20'!B8+'[1]Abr 20'!B8)</f>
        <v>10916649.922000002</v>
      </c>
      <c r="H8" s="22">
        <f>SUM('[1]Jan 20'!C8+'[1]Fev 20'!C8+'[1]Mar 20'!C8+'[1]Abr 20'!C8)</f>
        <v>8726584.6959999986</v>
      </c>
      <c r="I8" s="27">
        <f t="shared" si="1"/>
        <v>79.938303035746983</v>
      </c>
      <c r="J8" s="36">
        <f>SUM('[1]Jan 20'!E8+'[1]Fev 20'!E8+'[1]Mar 20'!E8+'[1]Abr 20'!E8)</f>
        <v>7937339</v>
      </c>
      <c r="K8" s="38">
        <f>SUM('[1]Jan 20'!F8+'[1]Fev 20'!F8+'[1]Mar 20'!F8+'[1]Abr 20'!F8)</f>
        <v>56481</v>
      </c>
      <c r="L8" s="25">
        <f t="shared" si="2"/>
        <v>-11.900560840534141</v>
      </c>
      <c r="M8" s="23">
        <f t="shared" si="2"/>
        <v>-14.24637969080468</v>
      </c>
      <c r="N8" s="23">
        <f t="shared" si="3"/>
        <v>-2.1867389090252374</v>
      </c>
      <c r="O8" s="27">
        <f t="shared" si="4"/>
        <v>-16.866245838122023</v>
      </c>
      <c r="P8" s="7">
        <f t="shared" si="4"/>
        <v>-14.621942739668048</v>
      </c>
      <c r="Q8" s="25">
        <f t="shared" si="5"/>
        <v>31.53094319504957</v>
      </c>
      <c r="R8" s="23">
        <f t="shared" si="6"/>
        <v>37.353335463312533</v>
      </c>
      <c r="S8" s="23">
        <f t="shared" si="7"/>
        <v>31.423638763162604</v>
      </c>
      <c r="T8" s="8">
        <f t="shared" si="8"/>
        <v>37.151088990745137</v>
      </c>
      <c r="U8" s="17"/>
      <c r="V8" s="16"/>
      <c r="W8" s="16"/>
    </row>
    <row r="9" spans="1:23" s="15" customFormat="1" ht="39.9" customHeight="1" x14ac:dyDescent="0.35">
      <c r="A9" s="56"/>
      <c r="B9" s="39">
        <f>SUM('[1]Jan 19'!B9+'[1]Fev 19'!B9+'[1]Mar 19'!B9+'[1]Abr 19'!B9)</f>
        <v>38095.862000000001</v>
      </c>
      <c r="C9" s="36">
        <f>SUM('[1]Jan 19'!C9+'[1]Fev 19'!C9+'[1]Mar 19'!C9+'[1]Abr 19'!C9)</f>
        <v>24586.166000000001</v>
      </c>
      <c r="D9" s="23">
        <f t="shared" si="0"/>
        <v>64.537628784984577</v>
      </c>
      <c r="E9" s="36">
        <f>SUM('[1]Jan 19'!E9+'[1]Fev 19'!E9+'[1]Mar 19'!E9+'[1]Abr 19'!E9)</f>
        <v>41243</v>
      </c>
      <c r="F9" s="38">
        <f>SUM('[1]Jan 19'!F9+'[1]Fev 19'!F9+'[1]Mar 19'!F9+'[1]Abr 19'!F9)</f>
        <v>1369</v>
      </c>
      <c r="G9" s="62">
        <f>SUM('[1]Jan 20'!B9+'[1]Fev 20'!B9+'[1]Mar 20'!B9+'[1]Abr 20'!B9)</f>
        <v>27570.056999999997</v>
      </c>
      <c r="H9" s="36">
        <f>SUM('[1]Jan 20'!C9+'[1]Fev 20'!C9+'[1]Mar 20'!C9+'[1]Abr 20'!C9)</f>
        <v>11324.771999999999</v>
      </c>
      <c r="I9" s="23">
        <f t="shared" si="1"/>
        <v>41.076345979262939</v>
      </c>
      <c r="J9" s="36">
        <f>SUM('[1]Jan 20'!E9+'[1]Fev 20'!E9+'[1]Mar 20'!E9+'[1]Abr 20'!E9)</f>
        <v>22238</v>
      </c>
      <c r="K9" s="22">
        <f>SUM('[1]Jan 20'!F9+'[1]Fev 20'!F9+'[1]Mar 20'!F9+'[1]Abr 20'!F9)</f>
        <v>1093</v>
      </c>
      <c r="L9" s="25">
        <f t="shared" si="2"/>
        <v>-27.629785618186048</v>
      </c>
      <c r="M9" s="23">
        <f t="shared" si="2"/>
        <v>-53.938438388482382</v>
      </c>
      <c r="N9" s="23">
        <f t="shared" si="3"/>
        <v>-23.461282805721638</v>
      </c>
      <c r="O9" s="27">
        <f t="shared" si="4"/>
        <v>-46.080547001915477</v>
      </c>
      <c r="P9" s="7">
        <f t="shared" si="4"/>
        <v>-20.160701241782323</v>
      </c>
      <c r="Q9" s="25">
        <f t="shared" si="5"/>
        <v>9.6938998192659928E-2</v>
      </c>
      <c r="R9" s="23">
        <f t="shared" si="6"/>
        <v>9.4336045876881561E-2</v>
      </c>
      <c r="S9" s="23">
        <f t="shared" si="7"/>
        <v>7.5919867074532091E-2</v>
      </c>
      <c r="T9" s="8">
        <f t="shared" si="8"/>
        <v>4.8212173150023699E-2</v>
      </c>
      <c r="U9" s="17"/>
      <c r="V9" s="16"/>
      <c r="W9" s="16"/>
    </row>
    <row r="10" spans="1:23" s="15" customFormat="1" ht="39.9" customHeight="1" x14ac:dyDescent="0.35">
      <c r="A10" s="56"/>
      <c r="B10" s="39">
        <f>SUM('[1]Jan 19'!B10+'[1]Fev 19'!B10+'[1]Mar 19'!B10+'[1]Abr 19'!B10)</f>
        <v>117269.674</v>
      </c>
      <c r="C10" s="36">
        <f>SUM('[1]Jan 19'!C10+'[1]Fev 19'!C10+'[1]Mar 19'!C10+'[1]Abr 19'!C10)</f>
        <v>73140.28</v>
      </c>
      <c r="D10" s="23">
        <f t="shared" si="0"/>
        <v>62.369304446092343</v>
      </c>
      <c r="E10" s="36">
        <f>SUM('[1]Jan 19'!E10+'[1]Fev 19'!E10+'[1]Mar 19'!E10+'[1]Abr 19'!E10)</f>
        <v>113663</v>
      </c>
      <c r="F10" s="38">
        <f>SUM('[1]Jan 19'!F10+'[1]Fev 19'!F10+'[1]Mar 19'!F10+'[1]Abr 19'!F10)</f>
        <v>3377</v>
      </c>
      <c r="G10" s="39">
        <f>SUM('[1]Jan 20'!B10+'[1]Fev 20'!B10+'[1]Mar 20'!B10+'[1]Abr 20'!B10)</f>
        <v>86672.453999999998</v>
      </c>
      <c r="H10" s="22">
        <f>SUM('[1]Jan 20'!C10+'[1]Fev 20'!C10+'[1]Mar 20'!C10+'[1]Abr 20'!C10)</f>
        <v>51302.642999999996</v>
      </c>
      <c r="I10" s="27">
        <f t="shared" si="1"/>
        <v>59.191404687814654</v>
      </c>
      <c r="J10" s="36">
        <f>SUM('[1]Jan 20'!E10+'[1]Fev 20'!E10+'[1]Mar 20'!E10+'[1]Abr 20'!E10)</f>
        <v>92368</v>
      </c>
      <c r="K10" s="38">
        <f>SUM('[1]Jan 20'!F10+'[1]Fev 20'!F10+'[1]Mar 20'!F10+'[1]Abr 20'!F10)</f>
        <v>2632</v>
      </c>
      <c r="L10" s="25">
        <f t="shared" si="2"/>
        <v>-26.091332018199353</v>
      </c>
      <c r="M10" s="23">
        <f t="shared" si="2"/>
        <v>-29.857196335589641</v>
      </c>
      <c r="N10" s="23">
        <f t="shared" si="3"/>
        <v>-3.1778997582776896</v>
      </c>
      <c r="O10" s="27">
        <f t="shared" si="4"/>
        <v>-18.735208467135305</v>
      </c>
      <c r="P10" s="7">
        <f t="shared" si="4"/>
        <v>-22.061000888362454</v>
      </c>
      <c r="Q10" s="25">
        <f t="shared" si="5"/>
        <v>0.2984052366616568</v>
      </c>
      <c r="R10" s="23">
        <f t="shared" si="6"/>
        <v>0.29656582127508507</v>
      </c>
      <c r="S10" s="23">
        <f t="shared" si="7"/>
        <v>0.22585059969879231</v>
      </c>
      <c r="T10" s="8">
        <f t="shared" si="8"/>
        <v>0.21840721450019931</v>
      </c>
      <c r="U10" s="17"/>
      <c r="V10" s="16"/>
      <c r="W10" s="16"/>
    </row>
    <row r="11" spans="1:23" s="15" customFormat="1" ht="39.9" customHeight="1" x14ac:dyDescent="0.35">
      <c r="A11" s="56"/>
      <c r="B11" s="39">
        <f>SUM('[1]Jan 19'!B11+'[1]Fev 19'!B11+'[1]Mar 19'!B11+'[1]Abr 19'!B11)</f>
        <v>3137.0039999999999</v>
      </c>
      <c r="C11" s="36">
        <f>SUM('[1]Jan 19'!C11+'[1]Fev 19'!C11+'[1]Mar 19'!C11+'[1]Abr 19'!C11)</f>
        <v>1151.472</v>
      </c>
      <c r="D11" s="23">
        <f t="shared" si="0"/>
        <v>36.706105570793021</v>
      </c>
      <c r="E11" s="36">
        <f>SUM('[1]Jan 19'!E11+'[1]Fev 19'!E11+'[1]Mar 19'!E11+'[1]Abr 19'!E11)</f>
        <v>4887</v>
      </c>
      <c r="F11" s="38">
        <f>SUM('[1]Jan 19'!F11+'[1]Fev 19'!F11+'[1]Mar 19'!F11+'[1]Abr 19'!F11)</f>
        <v>1408</v>
      </c>
      <c r="G11" s="39">
        <f>SUM('[1]Jan 20'!B11+'[1]Fev 20'!B11+'[1]Mar 20'!B11+'[1]Abr 20'!B11)</f>
        <v>8718.3540000000012</v>
      </c>
      <c r="H11" s="22">
        <f>SUM('[1]Jan 20'!C11+'[1]Fev 20'!C11+'[1]Mar 20'!C11+'[1]Abr 20'!C11)</f>
        <v>3123.6460000000002</v>
      </c>
      <c r="I11" s="27">
        <f t="shared" si="1"/>
        <v>35.828391460131122</v>
      </c>
      <c r="J11" s="36">
        <f>SUM('[1]Jan 20'!E11+'[1]Fev 20'!E11+'[1]Mar 20'!E11+'[1]Abr 20'!E11)</f>
        <v>9790</v>
      </c>
      <c r="K11" s="38">
        <f>SUM('[1]Jan 20'!F11+'[1]Fev 20'!F11+'[1]Mar 20'!F11+'[1]Abr 20'!F11)</f>
        <v>3050</v>
      </c>
      <c r="L11" s="25">
        <f t="shared" si="2"/>
        <v>177.91976038283664</v>
      </c>
      <c r="M11" s="23">
        <f t="shared" si="2"/>
        <v>171.27416037906264</v>
      </c>
      <c r="N11" s="23">
        <f t="shared" si="3"/>
        <v>-0.87771411066189842</v>
      </c>
      <c r="O11" s="27">
        <f t="shared" si="4"/>
        <v>100.32739922242683</v>
      </c>
      <c r="P11" s="7">
        <f t="shared" si="4"/>
        <v>116.61931818181819</v>
      </c>
      <c r="Q11" s="25">
        <f t="shared" si="5"/>
        <v>7.9824424260662996E-3</v>
      </c>
      <c r="R11" s="23">
        <f t="shared" si="6"/>
        <v>2.9831459648955169E-2</v>
      </c>
      <c r="S11" s="23">
        <f t="shared" si="7"/>
        <v>3.5556418670583132E-3</v>
      </c>
      <c r="T11" s="8">
        <f t="shared" si="8"/>
        <v>1.3298083335486042E-2</v>
      </c>
      <c r="U11" s="17"/>
      <c r="V11" s="16"/>
      <c r="W11" s="16"/>
    </row>
    <row r="12" spans="1:23" s="15" customFormat="1" ht="60" customHeight="1" x14ac:dyDescent="0.25">
      <c r="A12" s="57" t="s">
        <v>19</v>
      </c>
      <c r="B12" s="43">
        <f>SUM(B7:B11)</f>
        <v>26750803.460000001</v>
      </c>
      <c r="C12" s="40">
        <f>SUM(C7:C11)</f>
        <v>21944745.759</v>
      </c>
      <c r="D12" s="41">
        <f t="shared" si="0"/>
        <v>82.03396878083899</v>
      </c>
      <c r="E12" s="40">
        <f>SUM(E7:E11)</f>
        <v>20411545</v>
      </c>
      <c r="F12" s="42">
        <f>SUM(F7:F11)</f>
        <v>149330</v>
      </c>
      <c r="G12" s="43">
        <f>SUM(G7:G11)</f>
        <v>21967491.998</v>
      </c>
      <c r="H12" s="40">
        <f>SUM(H7:H11)</f>
        <v>17646747.074999999</v>
      </c>
      <c r="I12" s="41">
        <f t="shared" si="1"/>
        <v>80.331186994886011</v>
      </c>
      <c r="J12" s="40">
        <f>SUM(J7:J11)</f>
        <v>16049664</v>
      </c>
      <c r="K12" s="42">
        <f>SUM(K7:K11)</f>
        <v>122910</v>
      </c>
      <c r="L12" s="44">
        <f t="shared" si="2"/>
        <v>-17.881001103957125</v>
      </c>
      <c r="M12" s="41">
        <f t="shared" si="2"/>
        <v>-19.585547862805843</v>
      </c>
      <c r="N12" s="41">
        <f t="shared" si="3"/>
        <v>-1.702781785952979</v>
      </c>
      <c r="O12" s="69">
        <f t="shared" si="4"/>
        <v>-21.369675837865287</v>
      </c>
      <c r="P12" s="45">
        <f t="shared" si="4"/>
        <v>-17.692359204446529</v>
      </c>
      <c r="Q12" s="44">
        <f>SUM(Q7:Q11)</f>
        <v>68.070282495803369</v>
      </c>
      <c r="R12" s="41">
        <f>SUM(R7:R11)</f>
        <v>75.165834184650294</v>
      </c>
      <c r="S12" s="41">
        <f>SUM(S7:S11)</f>
        <v>67.763399181787079</v>
      </c>
      <c r="T12" s="45">
        <f>SUM(T7:T11)</f>
        <v>75.126282941022936</v>
      </c>
      <c r="U12" s="16"/>
      <c r="V12" s="16"/>
    </row>
    <row r="13" spans="1:23" s="15" customFormat="1" ht="39.9" customHeight="1" x14ac:dyDescent="0.25">
      <c r="A13" s="58" t="s">
        <v>17</v>
      </c>
      <c r="B13" s="59">
        <f>SUM('[1]Jan 19'!B13+'[1]Fev 19'!B13+'[1]Mar 19'!B13+'[1]Abr 19'!B13)</f>
        <v>12547995.486</v>
      </c>
      <c r="C13" s="53">
        <f>SUM('[1]Jan 19'!C13+'[1]Fev 19'!C13+'[1]Mar 19'!C13+'[1]Abr 19'!C13)</f>
        <v>10439618.106999999</v>
      </c>
      <c r="D13" s="54">
        <f t="shared" si="0"/>
        <v>83.19749651366746</v>
      </c>
      <c r="E13" s="53">
        <f>SUM('[1]Jan 19'!E13+'[1]Fev 19'!E13+'[1]Mar 19'!E13+'[1]Abr 19'!E13)</f>
        <v>11004023</v>
      </c>
      <c r="F13" s="55">
        <f>SUM('[1]Jan 19'!F13+'[1]Fev 19'!F13+'[1]Mar 19'!F13+'[1]Abr 19'!F13)</f>
        <v>114286</v>
      </c>
      <c r="G13" s="59">
        <f>SUM('[1]Jan 20'!B13+'[1]Fev 20'!B13+'[1]Mar 20'!B13+'[1]Abr 20'!B13)</f>
        <v>7257876.4640000025</v>
      </c>
      <c r="H13" s="53">
        <f>SUM('[1]Jan 20'!C13+'[1]Fev 20'!C13+'[1]Mar 20'!C13+'[1]Abr 20'!C13)</f>
        <v>5842698.1420000028</v>
      </c>
      <c r="I13" s="54">
        <f t="shared" si="1"/>
        <v>80.501482368576177</v>
      </c>
      <c r="J13" s="53">
        <f>SUM('[1]Jan 20'!E13+'[1]Fev 20'!E13+'[1]Mar 20'!E13+'[1]Abr 20'!E13)</f>
        <v>6247385</v>
      </c>
      <c r="K13" s="55">
        <f>SUM('[1]Jan 20'!F13+'[1]Fev 20'!F13+'[1]Mar 20'!F13+'[1]Abr 20'!F13)</f>
        <v>67935</v>
      </c>
      <c r="L13" s="60">
        <f t="shared" si="2"/>
        <v>-42.159076546546956</v>
      </c>
      <c r="M13" s="54">
        <f t="shared" si="2"/>
        <v>-44.033411163935753</v>
      </c>
      <c r="N13" s="54">
        <f t="shared" si="3"/>
        <v>-2.6960141450912829</v>
      </c>
      <c r="O13" s="70">
        <f t="shared" si="4"/>
        <v>-43.226354579593298</v>
      </c>
      <c r="P13" s="61">
        <f t="shared" si="4"/>
        <v>-40.557023607440982</v>
      </c>
      <c r="Q13" s="60">
        <f t="shared" ref="Q13" si="9">B13/$B$14*100</f>
        <v>31.929717504196621</v>
      </c>
      <c r="R13" s="54">
        <f t="shared" ref="R13" si="10">G13/$G$14*100</f>
        <v>24.834165815349721</v>
      </c>
      <c r="S13" s="54">
        <f>C13/$C$14*100</f>
        <v>32.236600818212899</v>
      </c>
      <c r="T13" s="61">
        <f>H13/$H$14*100</f>
        <v>24.873717058977071</v>
      </c>
      <c r="U13" s="16"/>
      <c r="V13" s="16"/>
    </row>
    <row r="14" spans="1:23" s="15" customFormat="1" ht="60" customHeight="1" thickBot="1" x14ac:dyDescent="0.3">
      <c r="A14" s="46" t="s">
        <v>18</v>
      </c>
      <c r="B14" s="50">
        <f>SUM(B12+B13)</f>
        <v>39298798.946000002</v>
      </c>
      <c r="C14" s="47">
        <f>SUM(C12+C13)</f>
        <v>32384363.865999997</v>
      </c>
      <c r="D14" s="48">
        <f t="shared" si="0"/>
        <v>82.405479899014097</v>
      </c>
      <c r="E14" s="47">
        <f>SUM(E12+E13)</f>
        <v>31415568</v>
      </c>
      <c r="F14" s="49">
        <f>SUM(F12+F13)</f>
        <v>263616</v>
      </c>
      <c r="G14" s="50">
        <f>SUM(G12+G13)</f>
        <v>29225368.462000001</v>
      </c>
      <c r="H14" s="47">
        <f>SUM(H12+H13)</f>
        <v>23489445.217</v>
      </c>
      <c r="I14" s="48">
        <f t="shared" si="1"/>
        <v>80.373478430364088</v>
      </c>
      <c r="J14" s="47">
        <f>SUM(J12+J13)</f>
        <v>22297049</v>
      </c>
      <c r="K14" s="49">
        <f>SUM(K12+K13)</f>
        <v>190845</v>
      </c>
      <c r="L14" s="51">
        <f t="shared" si="2"/>
        <v>-25.632922008231802</v>
      </c>
      <c r="M14" s="48">
        <f t="shared" si="2"/>
        <v>-27.466707963773462</v>
      </c>
      <c r="N14" s="48">
        <f t="shared" si="3"/>
        <v>-2.0320014686500087</v>
      </c>
      <c r="O14" s="71">
        <f t="shared" si="4"/>
        <v>-29.025478705334884</v>
      </c>
      <c r="P14" s="52">
        <f t="shared" si="4"/>
        <v>-27.60492534595776</v>
      </c>
      <c r="Q14" s="51">
        <f>SUM(Q12+Q13)</f>
        <v>99.999999999999986</v>
      </c>
      <c r="R14" s="48">
        <f>SUM(R12+R13)</f>
        <v>100.00000000000001</v>
      </c>
      <c r="S14" s="48">
        <f t="shared" ref="S14:T14" si="11">SUM(S12+S13)</f>
        <v>99.999999999999972</v>
      </c>
      <c r="T14" s="52">
        <f t="shared" si="11"/>
        <v>100</v>
      </c>
      <c r="U14" s="16"/>
      <c r="V14" s="16"/>
    </row>
    <row r="15" spans="1:23" s="15" customFormat="1" ht="15.9" customHeight="1" thickBot="1" x14ac:dyDescent="0.3">
      <c r="A15" s="157" t="s">
        <v>6</v>
      </c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9"/>
      <c r="U15" s="16"/>
      <c r="V15" s="16"/>
    </row>
    <row r="16" spans="1:23" s="15" customFormat="1" ht="24.9" customHeight="1" x14ac:dyDescent="0.25">
      <c r="A16" s="141"/>
      <c r="B16" s="143" t="str">
        <f>"JANEIRO A "&amp;UPPER(TEXT('ASK, RPK, PAX'!$I$2,"mmmmmmmmmm"))&amp;"/"&amp;TEXT('ASK, RPK, PAX'!$I$2,"aaaa")</f>
        <v>JANEIRO A ABRIL/2019</v>
      </c>
      <c r="C16" s="144"/>
      <c r="D16" s="144"/>
      <c r="E16" s="145"/>
      <c r="F16" s="146"/>
      <c r="G16" s="143" t="str">
        <f>"JANEIRO A "&amp;UPPER(TEXT('ASK, RPK, PAX'!$I$1,"mmmmmmmmmm"))&amp;"/"&amp;TEXT('ASK, RPK, PAX'!$I$1,"aaaa")</f>
        <v>JANEIRO A ABRIL/2020</v>
      </c>
      <c r="H16" s="144"/>
      <c r="I16" s="144"/>
      <c r="J16" s="145"/>
      <c r="K16" s="146"/>
      <c r="L16" s="147" t="s">
        <v>8</v>
      </c>
      <c r="M16" s="148"/>
      <c r="N16" s="148"/>
      <c r="O16" s="149"/>
      <c r="P16" s="150"/>
      <c r="Q16" s="147" t="s">
        <v>12</v>
      </c>
      <c r="R16" s="148"/>
      <c r="S16" s="148"/>
      <c r="T16" s="150"/>
      <c r="U16" s="16"/>
      <c r="V16" s="16"/>
    </row>
    <row r="17" spans="1:23" s="15" customFormat="1" ht="24.9" customHeight="1" x14ac:dyDescent="0.25">
      <c r="A17" s="142"/>
      <c r="B17" s="151" t="s">
        <v>0</v>
      </c>
      <c r="C17" s="137" t="s">
        <v>1</v>
      </c>
      <c r="D17" s="137" t="s">
        <v>7</v>
      </c>
      <c r="E17" s="176" t="s">
        <v>13</v>
      </c>
      <c r="F17" s="155" t="s">
        <v>22</v>
      </c>
      <c r="G17" s="151" t="s">
        <v>0</v>
      </c>
      <c r="H17" s="137" t="s">
        <v>1</v>
      </c>
      <c r="I17" s="137" t="s">
        <v>7</v>
      </c>
      <c r="J17" s="176" t="s">
        <v>13</v>
      </c>
      <c r="K17" s="155" t="s">
        <v>22</v>
      </c>
      <c r="L17" s="152"/>
      <c r="M17" s="153"/>
      <c r="N17" s="153"/>
      <c r="O17" s="156"/>
      <c r="P17" s="154"/>
      <c r="Q17" s="152" t="s">
        <v>2</v>
      </c>
      <c r="R17" s="153"/>
      <c r="S17" s="153" t="s">
        <v>3</v>
      </c>
      <c r="T17" s="154"/>
      <c r="U17" s="16"/>
      <c r="V17" s="16"/>
    </row>
    <row r="18" spans="1:23" s="15" customFormat="1" ht="24.9" customHeight="1" x14ac:dyDescent="0.25">
      <c r="A18" s="142"/>
      <c r="B18" s="151"/>
      <c r="C18" s="137"/>
      <c r="D18" s="137"/>
      <c r="E18" s="176"/>
      <c r="F18" s="155"/>
      <c r="G18" s="151"/>
      <c r="H18" s="137"/>
      <c r="I18" s="137"/>
      <c r="J18" s="176"/>
      <c r="K18" s="155"/>
      <c r="L18" s="33" t="s">
        <v>9</v>
      </c>
      <c r="M18" s="34" t="s">
        <v>10</v>
      </c>
      <c r="N18" s="34" t="s">
        <v>11</v>
      </c>
      <c r="O18" s="68" t="s">
        <v>14</v>
      </c>
      <c r="P18" s="68" t="s">
        <v>23</v>
      </c>
      <c r="Q18" s="26" t="str">
        <f>"JAN-"&amp;UPPER(TEXT('ASK, RPK, PAX'!$I$2,"mmm"))&amp;"/"&amp;TEXT('ASK, RPK, PAX'!$I$2,"aaaa")&amp;""</f>
        <v>JAN-ABR/2019</v>
      </c>
      <c r="R18" s="35" t="str">
        <f>"JAN-"&amp;UPPER(TEXT('ASK, RPK, PAX'!$I$1,"mmm"))&amp;"/"&amp;TEXT('ASK, RPK, PAX'!$I$1,"aaaa")&amp;""</f>
        <v>JAN-ABR/2020</v>
      </c>
      <c r="S18" s="35" t="str">
        <f>"JAN-"&amp;UPPER(TEXT('ASK, RPK, PAX'!$I$2,"mmm"))&amp;"/"&amp;TEXT('ASK, RPK, PAX'!$I$2,"aaaa")&amp;""</f>
        <v>JAN-ABR/2019</v>
      </c>
      <c r="T18" s="37" t="str">
        <f>"JAN-"&amp;UPPER(TEXT('ASK, RPK, PAX'!$I$1,"mmm"))&amp;"/"&amp;TEXT('ASK, RPK, PAX'!$I$1,"aaaa")&amp;""</f>
        <v>JAN-ABR/2020</v>
      </c>
      <c r="U18" s="16"/>
      <c r="V18" s="16"/>
    </row>
    <row r="19" spans="1:23" s="15" customFormat="1" ht="39.9" customHeight="1" x14ac:dyDescent="0.35">
      <c r="A19" s="56"/>
      <c r="B19" s="39">
        <f>SUM('[1]Jan 19'!B19+'[1]Fev 19'!B19+'[1]Mar 19'!B19+'[1]Abr 19'!B19)</f>
        <v>2530866.2319999998</v>
      </c>
      <c r="C19" s="36">
        <f>SUM('[1]Jan 19'!C19+'[1]Fev 19'!C19+'[1]Mar 19'!C19+'[1]Abr 19'!C19)</f>
        <v>1938461.3510000003</v>
      </c>
      <c r="D19" s="23">
        <f t="shared" ref="D19:D22" si="12">IFERROR(C19/B19*100, 0)</f>
        <v>76.592801566922191</v>
      </c>
      <c r="E19" s="36">
        <f>SUM('[1]Jan 19'!E19+'[1]Fev 19'!E19+'[1]Mar 19'!E19+'[1]Abr 19'!E19)</f>
        <v>730511</v>
      </c>
      <c r="F19" s="38">
        <f>SUM('[1]Jan 19'!F19+'[1]Fev 19'!F19+'[1]Mar 19'!F19+'[1]Abr 19'!F19)</f>
        <v>5196</v>
      </c>
      <c r="G19" s="39">
        <f>SUM('[1]Jan 20'!B19+'[1]Fev 20'!B19+'[1]Mar 20'!B19+'[1]Abr 20'!B19)</f>
        <v>1775132.7620000001</v>
      </c>
      <c r="H19" s="36">
        <f>SUM('[1]Jan 20'!C19+'[1]Fev 20'!C19+'[1]Mar 20'!C19+'[1]Abr 20'!C19)</f>
        <v>1284581.577</v>
      </c>
      <c r="I19" s="23">
        <f t="shared" ref="I19:I26" si="13">IFERROR(H19/G19*100, 0)</f>
        <v>72.365380466117486</v>
      </c>
      <c r="J19" s="36">
        <f>SUM('[1]Jan 20'!E19+'[1]Fev 20'!E19+'[1]Mar 20'!E19+'[1]Abr 20'!E19)</f>
        <v>482630</v>
      </c>
      <c r="K19" s="38">
        <f>SUM('[1]Jan 20'!F19+'[1]Fev 20'!F19+'[1]Mar 20'!F19+'[1]Abr 20'!F19)</f>
        <v>3539</v>
      </c>
      <c r="L19" s="25">
        <f t="shared" ref="L19:M26" si="14">IFERROR((G19-B19)/B19*100, 0)</f>
        <v>-29.860664322933673</v>
      </c>
      <c r="M19" s="23">
        <f t="shared" si="14"/>
        <v>-33.731896365263161</v>
      </c>
      <c r="N19" s="23">
        <f t="shared" ref="N19:N26" si="15">I19-D19</f>
        <v>-4.2274211008047047</v>
      </c>
      <c r="O19" s="27">
        <f t="shared" ref="O19:O26" si="16">IFERROR((J19-E19)/E19*100, 0)</f>
        <v>-33.932548585852921</v>
      </c>
      <c r="P19" s="7">
        <f t="shared" ref="P19:P26" si="17">IFERROR((K19-F19)/F19*100, 0)</f>
        <v>-31.889915319476518</v>
      </c>
      <c r="Q19" s="25">
        <f t="shared" ref="Q19:Q23" si="18">B19/$B$26*100</f>
        <v>13.845059179060437</v>
      </c>
      <c r="R19" s="23">
        <f t="shared" ref="R19:R23" si="19">G19/$G$26*100</f>
        <v>14.743072659168419</v>
      </c>
      <c r="S19" s="23">
        <f t="shared" ref="S19:S23" si="20">C19/$C$26*100</f>
        <v>12.856065095029107</v>
      </c>
      <c r="T19" s="8">
        <f t="shared" ref="T19:T23" si="21">H19/$H$26*100</f>
        <v>13.531165136880901</v>
      </c>
      <c r="U19" s="18"/>
      <c r="V19" s="16"/>
      <c r="W19" s="16"/>
    </row>
    <row r="20" spans="1:23" s="15" customFormat="1" ht="39.9" customHeight="1" x14ac:dyDescent="0.35">
      <c r="A20" s="56"/>
      <c r="B20" s="39">
        <f>SUM('[1]Jan 19'!B20+'[1]Fev 19'!B20+'[1]Mar 19'!B20+'[1]Abr 19'!B20)</f>
        <v>12378318.954</v>
      </c>
      <c r="C20" s="36">
        <f>SUM('[1]Jan 19'!C20+'[1]Fev 19'!C20+'[1]Mar 19'!C20+'[1]Abr 19'!C20)</f>
        <v>10406082.313999999</v>
      </c>
      <c r="D20" s="23">
        <f t="shared" si="12"/>
        <v>84.067007423793356</v>
      </c>
      <c r="E20" s="36">
        <f>SUM('[1]Jan 19'!E20+'[1]Fev 19'!E20+'[1]Mar 19'!E20+'[1]Abr 19'!E20)</f>
        <v>1994230</v>
      </c>
      <c r="F20" s="38">
        <f>SUM('[1]Jan 19'!F20+'[1]Fev 19'!F20+'[1]Mar 19'!F20+'[1]Abr 19'!F20)</f>
        <v>10255</v>
      </c>
      <c r="G20" s="39">
        <f>SUM('[1]Jan 20'!B20+'[1]Fev 20'!B20+'[1]Mar 20'!B20+'[1]Abr 20'!B20)</f>
        <v>7995744.612999999</v>
      </c>
      <c r="H20" s="36">
        <f>SUM('[1]Jan 20'!C20+'[1]Fev 20'!C20+'[1]Mar 20'!C20+'[1]Abr 20'!C20)</f>
        <v>6376494.8160000006</v>
      </c>
      <c r="I20" s="23">
        <f t="shared" si="13"/>
        <v>79.748605347307901</v>
      </c>
      <c r="J20" s="36">
        <f>SUM('[1]Jan 20'!E20+'[1]Fev 20'!E20+'[1]Mar 20'!E20+'[1]Abr 20'!E20)</f>
        <v>1219227</v>
      </c>
      <c r="K20" s="38">
        <f>SUM('[1]Jan 20'!F20+'[1]Fev 20'!F20+'[1]Mar 20'!F20+'[1]Abr 20'!F20)</f>
        <v>6315</v>
      </c>
      <c r="L20" s="25">
        <f t="shared" si="14"/>
        <v>-35.405246522459265</v>
      </c>
      <c r="M20" s="23">
        <f t="shared" si="14"/>
        <v>-38.723386731034452</v>
      </c>
      <c r="N20" s="23">
        <f t="shared" si="15"/>
        <v>-4.3184020764854552</v>
      </c>
      <c r="O20" s="27">
        <f t="shared" si="16"/>
        <v>-38.8622676421476</v>
      </c>
      <c r="P20" s="7">
        <f t="shared" si="17"/>
        <v>-38.420282788883469</v>
      </c>
      <c r="Q20" s="25">
        <f t="shared" si="18"/>
        <v>67.71537598017764</v>
      </c>
      <c r="R20" s="23">
        <f t="shared" si="19"/>
        <v>66.407339392913229</v>
      </c>
      <c r="S20" s="23">
        <f t="shared" si="20"/>
        <v>69.014154728440118</v>
      </c>
      <c r="T20" s="8">
        <f t="shared" si="21"/>
        <v>67.166932715368532</v>
      </c>
      <c r="U20" s="18"/>
      <c r="V20" s="16"/>
      <c r="W20" s="16"/>
    </row>
    <row r="21" spans="1:23" s="15" customFormat="1" ht="39.9" customHeight="1" x14ac:dyDescent="0.35">
      <c r="A21" s="56"/>
      <c r="B21" s="39">
        <f>SUM('[1]Jan 19'!B21+'[1]Fev 19'!B21+'[1]Mar 19'!B21+'[1]Abr 19'!B21)</f>
        <v>0</v>
      </c>
      <c r="C21" s="36">
        <f>SUM('[1]Jan 19'!C21+'[1]Fev 19'!C21+'[1]Mar 19'!C21+'[1]Abr 19'!C21)</f>
        <v>0</v>
      </c>
      <c r="D21" s="23">
        <f t="shared" si="12"/>
        <v>0</v>
      </c>
      <c r="E21" s="36">
        <f>SUM('[1]Jan 19'!E21+'[1]Fev 19'!E21+'[1]Mar 19'!E21+'[1]Abr 19'!E21)</f>
        <v>0</v>
      </c>
      <c r="F21" s="38">
        <f>SUM('[1]Jan 19'!F21+'[1]Fev 19'!F21+'[1]Mar 19'!F21+'[1]Abr 19'!F21)</f>
        <v>0</v>
      </c>
      <c r="G21" s="39">
        <f>SUM('[1]Jan 20'!B21+'[1]Fev 20'!B21+'[1]Mar 20'!B21+'[1]Abr 20'!B21)</f>
        <v>0</v>
      </c>
      <c r="H21" s="36">
        <f>SUM('[1]Jan 20'!C21+'[1]Fev 20'!C21+'[1]Mar 20'!C21+'[1]Abr 20'!C21)</f>
        <v>0</v>
      </c>
      <c r="I21" s="23">
        <f t="shared" si="13"/>
        <v>0</v>
      </c>
      <c r="J21" s="36">
        <f>SUM('[1]Jan 20'!E21+'[1]Fev 20'!E21+'[1]Mar 20'!E21+'[1]Abr 20'!E21)</f>
        <v>0</v>
      </c>
      <c r="K21" s="38">
        <f>SUM('[1]Jan 20'!F21+'[1]Fev 20'!F21+'[1]Mar 20'!F21+'[1]Abr 20'!F21)</f>
        <v>0</v>
      </c>
      <c r="L21" s="25">
        <f t="shared" si="14"/>
        <v>0</v>
      </c>
      <c r="M21" s="23">
        <f t="shared" si="14"/>
        <v>0</v>
      </c>
      <c r="N21" s="23">
        <f t="shared" si="15"/>
        <v>0</v>
      </c>
      <c r="O21" s="27">
        <f t="shared" si="16"/>
        <v>0</v>
      </c>
      <c r="P21" s="7">
        <f t="shared" si="17"/>
        <v>0</v>
      </c>
      <c r="Q21" s="25">
        <f t="shared" si="18"/>
        <v>0</v>
      </c>
      <c r="R21" s="23">
        <f t="shared" si="19"/>
        <v>0</v>
      </c>
      <c r="S21" s="23">
        <f t="shared" si="20"/>
        <v>0</v>
      </c>
      <c r="T21" s="8">
        <f t="shared" si="21"/>
        <v>0</v>
      </c>
      <c r="U21" s="18"/>
      <c r="V21" s="16"/>
      <c r="W21" s="16"/>
    </row>
    <row r="22" spans="1:23" s="15" customFormat="1" ht="39.9" customHeight="1" x14ac:dyDescent="0.35">
      <c r="A22" s="56"/>
      <c r="B22" s="39">
        <f>SUM('[1]Jan 19'!B22+'[1]Fev 19'!B22+'[1]Mar 19'!B22+'[1]Abr 19'!B22)</f>
        <v>0</v>
      </c>
      <c r="C22" s="36">
        <f>SUM('[1]Jan 19'!C22+'[1]Fev 19'!C22+'[1]Mar 19'!C22+'[1]Abr 19'!C22)</f>
        <v>0</v>
      </c>
      <c r="D22" s="23">
        <f t="shared" si="12"/>
        <v>0</v>
      </c>
      <c r="E22" s="36">
        <f>SUM('[1]Jan 19'!E22+'[1]Fev 19'!E22+'[1]Mar 19'!E22+'[1]Abr 19'!E22)</f>
        <v>0</v>
      </c>
      <c r="F22" s="38">
        <f>SUM('[1]Jan 19'!F22+'[1]Fev 19'!F22+'[1]Mar 19'!F22+'[1]Abr 19'!F22)</f>
        <v>0</v>
      </c>
      <c r="G22" s="39">
        <f>SUM('[1]Jan 20'!B22+'[1]Fev 20'!B22+'[1]Mar 20'!B22+'[1]Abr 20'!B22)</f>
        <v>0</v>
      </c>
      <c r="H22" s="36">
        <f>SUM('[1]Jan 20'!C22+'[1]Fev 20'!C22+'[1]Mar 20'!C22+'[1]Abr 20'!C22)</f>
        <v>0</v>
      </c>
      <c r="I22" s="23">
        <f t="shared" si="13"/>
        <v>0</v>
      </c>
      <c r="J22" s="36">
        <f>SUM('[1]Jan 20'!E22+'[1]Fev 20'!E22+'[1]Mar 20'!E22+'[1]Abr 20'!E22)</f>
        <v>0</v>
      </c>
      <c r="K22" s="38">
        <f>SUM('[1]Jan 20'!F22+'[1]Fev 20'!F22+'[1]Mar 20'!F22+'[1]Abr 20'!F22)</f>
        <v>0</v>
      </c>
      <c r="L22" s="25">
        <f t="shared" si="14"/>
        <v>0</v>
      </c>
      <c r="M22" s="23">
        <f t="shared" si="14"/>
        <v>0</v>
      </c>
      <c r="N22" s="23">
        <f t="shared" si="15"/>
        <v>0</v>
      </c>
      <c r="O22" s="27">
        <f t="shared" si="16"/>
        <v>0</v>
      </c>
      <c r="P22" s="7">
        <f t="shared" si="17"/>
        <v>0</v>
      </c>
      <c r="Q22" s="25">
        <f t="shared" si="18"/>
        <v>0</v>
      </c>
      <c r="R22" s="23">
        <f t="shared" si="19"/>
        <v>0</v>
      </c>
      <c r="S22" s="23">
        <f t="shared" si="20"/>
        <v>0</v>
      </c>
      <c r="T22" s="8">
        <f t="shared" si="21"/>
        <v>0</v>
      </c>
      <c r="U22" s="18"/>
      <c r="V22" s="16"/>
      <c r="W22" s="16"/>
    </row>
    <row r="23" spans="1:23" s="15" customFormat="1" ht="42" customHeight="1" x14ac:dyDescent="0.35">
      <c r="A23" s="56"/>
      <c r="B23" s="39">
        <f>SUM('[1]Jan 19'!B23+'[1]Fev 19'!B23+'[1]Mar 19'!B23+'[1]Abr 19'!B23)</f>
        <v>0</v>
      </c>
      <c r="C23" s="36">
        <f>SUM('[1]Jan 19'!C23+'[1]Fev 19'!C23+'[1]Mar 19'!C23+'[1]Abr 19'!C23)</f>
        <v>0</v>
      </c>
      <c r="D23" s="23">
        <f>IFERROR(C23/B23*100, 0)</f>
        <v>0</v>
      </c>
      <c r="E23" s="36">
        <f>SUM('[1]Jan 19'!E23+'[1]Fev 19'!E23+'[1]Mar 19'!E23+'[1]Abr 19'!E23)</f>
        <v>0</v>
      </c>
      <c r="F23" s="38">
        <f>SUM('[1]Jan 19'!F23+'[1]Fev 19'!F23+'[1]Mar 19'!F23+'[1]Abr 19'!F23)</f>
        <v>0</v>
      </c>
      <c r="G23" s="39">
        <f>SUM('[1]Jan 20'!B23+'[1]Fev 20'!B23+'[1]Mar 20'!B23+'[1]Abr 20'!B23)</f>
        <v>318.96899999999999</v>
      </c>
      <c r="H23" s="36">
        <f>SUM('[1]Jan 20'!C23+'[1]Fev 20'!C23+'[1]Mar 20'!C23+'[1]Abr 20'!C23)</f>
        <v>118.706</v>
      </c>
      <c r="I23" s="23">
        <f t="shared" si="13"/>
        <v>37.215528781793843</v>
      </c>
      <c r="J23" s="36">
        <f>SUM('[1]Jan 20'!E23+'[1]Fev 20'!E23+'[1]Mar 20'!E23+'[1]Abr 20'!E23)</f>
        <v>278</v>
      </c>
      <c r="K23" s="38">
        <f>SUM('[1]Jan 20'!F23+'[1]Fev 20'!F23+'[1]Mar 20'!F23+'[1]Abr 20'!F23)</f>
        <v>83</v>
      </c>
      <c r="L23" s="25">
        <f t="shared" si="14"/>
        <v>0</v>
      </c>
      <c r="M23" s="23">
        <f t="shared" si="14"/>
        <v>0</v>
      </c>
      <c r="N23" s="23">
        <f t="shared" si="15"/>
        <v>37.215528781793843</v>
      </c>
      <c r="O23" s="27">
        <f t="shared" si="16"/>
        <v>0</v>
      </c>
      <c r="P23" s="7">
        <f t="shared" si="17"/>
        <v>0</v>
      </c>
      <c r="Q23" s="25">
        <f t="shared" si="18"/>
        <v>0</v>
      </c>
      <c r="R23" s="23">
        <f t="shared" si="19"/>
        <v>2.6491444717205276E-3</v>
      </c>
      <c r="S23" s="23">
        <f t="shared" si="20"/>
        <v>0</v>
      </c>
      <c r="T23" s="8">
        <f t="shared" si="21"/>
        <v>1.2503919700372476E-3</v>
      </c>
      <c r="U23" s="18"/>
      <c r="V23" s="16"/>
      <c r="W23" s="16"/>
    </row>
    <row r="24" spans="1:23" s="15" customFormat="1" ht="60" customHeight="1" x14ac:dyDescent="0.25">
      <c r="A24" s="57" t="s">
        <v>19</v>
      </c>
      <c r="B24" s="43">
        <f>SUM(B19:B23)</f>
        <v>14909185.186000001</v>
      </c>
      <c r="C24" s="40">
        <f>SUM(C19:C23)</f>
        <v>12344543.664999999</v>
      </c>
      <c r="D24" s="41">
        <f t="shared" ref="D24:D26" si="22">IFERROR(C24/B24*100, 0)</f>
        <v>82.798244914093317</v>
      </c>
      <c r="E24" s="40">
        <f>SUM(E19:E23)</f>
        <v>2724741</v>
      </c>
      <c r="F24" s="42">
        <f>SUM(F19:F23)</f>
        <v>15451</v>
      </c>
      <c r="G24" s="43">
        <f>SUM(G19:G23)</f>
        <v>9771196.3440000005</v>
      </c>
      <c r="H24" s="40">
        <f>SUM(H19:H23)</f>
        <v>7661195.0990000013</v>
      </c>
      <c r="I24" s="41">
        <f t="shared" si="13"/>
        <v>78.405906802848719</v>
      </c>
      <c r="J24" s="40">
        <f>SUM(J19:J23)</f>
        <v>1702135</v>
      </c>
      <c r="K24" s="42">
        <f>SUM(K19:K23)</f>
        <v>9937</v>
      </c>
      <c r="L24" s="44">
        <f t="shared" si="14"/>
        <v>-34.461902363548788</v>
      </c>
      <c r="M24" s="41">
        <f t="shared" si="14"/>
        <v>-37.938612338328163</v>
      </c>
      <c r="N24" s="41">
        <f t="shared" si="15"/>
        <v>-4.3923381112445981</v>
      </c>
      <c r="O24" s="69">
        <f t="shared" si="16"/>
        <v>-37.530392796966758</v>
      </c>
      <c r="P24" s="45">
        <f t="shared" si="17"/>
        <v>-35.687010549478998</v>
      </c>
      <c r="Q24" s="44">
        <f>SUM(Q19:Q23)</f>
        <v>81.560435159238082</v>
      </c>
      <c r="R24" s="41">
        <f>SUM(R19:R23)</f>
        <v>81.153061196553367</v>
      </c>
      <c r="S24" s="41">
        <f>SUM(S19:S23)</f>
        <v>81.870219823469228</v>
      </c>
      <c r="T24" s="45">
        <f>SUM(T19:T23)</f>
        <v>80.699348244219465</v>
      </c>
      <c r="U24" s="16"/>
      <c r="V24" s="5"/>
    </row>
    <row r="25" spans="1:23" s="15" customFormat="1" ht="39.9" customHeight="1" x14ac:dyDescent="0.25">
      <c r="A25" s="58" t="s">
        <v>17</v>
      </c>
      <c r="B25" s="59">
        <f>SUM('[1]Jan 19'!B25+'[1]Fev 19'!B25+'[1]Mar 19'!B25+'[1]Abr 19'!B25)</f>
        <v>3370738.3540000021</v>
      </c>
      <c r="C25" s="53">
        <f>SUM('[1]Jan 19'!C25+'[1]Fev 19'!C25+'[1]Mar 19'!C25+'[1]Abr 19'!C25)</f>
        <v>2733641.8969999999</v>
      </c>
      <c r="D25" s="54">
        <f t="shared" si="22"/>
        <v>81.099201715138463</v>
      </c>
      <c r="E25" s="53">
        <f>SUM('[1]Jan 19'!E25+'[1]Fev 19'!E25+'[1]Mar 19'!E25+'[1]Abr 19'!E25)</f>
        <v>567031</v>
      </c>
      <c r="F25" s="55">
        <f>SUM('[1]Jan 19'!F25+'[1]Fev 19'!F25+'[1]Mar 19'!F25+'[1]Abr 19'!F25)</f>
        <v>3505</v>
      </c>
      <c r="G25" s="59">
        <f>SUM('[1]Jan 20'!B25+'[1]Fev 20'!B25+'[1]Mar 20'!B25+'[1]Abr 20'!B25)</f>
        <v>2269256.8439999991</v>
      </c>
      <c r="H25" s="53">
        <f>SUM('[1]Jan 20'!C25+'[1]Fev 20'!C25+'[1]Mar 20'!C25+'[1]Abr 20'!C25)</f>
        <v>1832307.9660000007</v>
      </c>
      <c r="I25" s="54">
        <f t="shared" si="13"/>
        <v>80.744846968058823</v>
      </c>
      <c r="J25" s="53">
        <f>SUM('[1]Jan 20'!E25+'[1]Fev 20'!E25+'[1]Mar 20'!E25+'[1]Abr 20'!E25)</f>
        <v>349185</v>
      </c>
      <c r="K25" s="55">
        <f>SUM('[1]Jan 20'!F25+'[1]Fev 20'!F25+'[1]Mar 20'!F25+'[1]Abr 20'!F25)</f>
        <v>1996</v>
      </c>
      <c r="L25" s="60">
        <f t="shared" si="14"/>
        <v>-32.677751706622146</v>
      </c>
      <c r="M25" s="54">
        <f t="shared" si="14"/>
        <v>-32.971909451239995</v>
      </c>
      <c r="N25" s="54">
        <f t="shared" si="15"/>
        <v>-0.35435474707963976</v>
      </c>
      <c r="O25" s="70">
        <f t="shared" si="16"/>
        <v>-38.418710793589767</v>
      </c>
      <c r="P25" s="61">
        <f t="shared" si="17"/>
        <v>-43.052781740370897</v>
      </c>
      <c r="Q25" s="60">
        <f t="shared" ref="Q25" si="23">B25/$B$26*100</f>
        <v>18.439564840761918</v>
      </c>
      <c r="R25" s="54">
        <f t="shared" ref="R25" si="24">G25/$G$26*100</f>
        <v>18.846938803446633</v>
      </c>
      <c r="S25" s="54">
        <f t="shared" ref="S25" si="25">C25/$C$26*100</f>
        <v>18.129780176530765</v>
      </c>
      <c r="T25" s="61">
        <f t="shared" ref="T25" si="26">H25/$H$26*100</f>
        <v>19.300651755780525</v>
      </c>
      <c r="U25" s="16"/>
      <c r="V25" s="5"/>
    </row>
    <row r="26" spans="1:23" s="15" customFormat="1" ht="70.05" customHeight="1" thickBot="1" x14ac:dyDescent="0.3">
      <c r="A26" s="46" t="s">
        <v>20</v>
      </c>
      <c r="B26" s="50">
        <f>SUM(B24+B25)</f>
        <v>18279923.540000003</v>
      </c>
      <c r="C26" s="47">
        <f>SUM(C24+C25)</f>
        <v>15078185.561999999</v>
      </c>
      <c r="D26" s="48">
        <f t="shared" si="22"/>
        <v>82.484948741749477</v>
      </c>
      <c r="E26" s="47">
        <f>SUM(E24+E25)</f>
        <v>3291772</v>
      </c>
      <c r="F26" s="49">
        <f>SUM(F24+F25)</f>
        <v>18956</v>
      </c>
      <c r="G26" s="50">
        <f>SUM(G24+G25)</f>
        <v>12040453.187999999</v>
      </c>
      <c r="H26" s="47">
        <f>SUM(H24+H25)</f>
        <v>9493503.0650000013</v>
      </c>
      <c r="I26" s="48">
        <f t="shared" si="13"/>
        <v>78.846725424435093</v>
      </c>
      <c r="J26" s="47">
        <f>SUM(J24+J25)</f>
        <v>2051320</v>
      </c>
      <c r="K26" s="49">
        <f>SUM(K24+K25)</f>
        <v>11933</v>
      </c>
      <c r="L26" s="51">
        <f t="shared" si="14"/>
        <v>-34.132912746307923</v>
      </c>
      <c r="M26" s="48">
        <f t="shared" si="14"/>
        <v>-37.038160022877683</v>
      </c>
      <c r="N26" s="48">
        <f t="shared" si="15"/>
        <v>-3.6382233173143845</v>
      </c>
      <c r="O26" s="71">
        <f t="shared" si="16"/>
        <v>-37.683411852339709</v>
      </c>
      <c r="P26" s="52">
        <f t="shared" si="17"/>
        <v>-37.048955475838788</v>
      </c>
      <c r="Q26" s="51">
        <f>SUM(Q24+Q25)</f>
        <v>100</v>
      </c>
      <c r="R26" s="48">
        <f>SUM(R24+R25)</f>
        <v>100</v>
      </c>
      <c r="S26" s="48">
        <f t="shared" ref="S26:T26" si="27">SUM(S24+S25)</f>
        <v>100</v>
      </c>
      <c r="T26" s="52">
        <f t="shared" si="27"/>
        <v>99.999999999999986</v>
      </c>
      <c r="U26" s="16"/>
      <c r="V26" s="5"/>
    </row>
    <row r="27" spans="1:23" x14ac:dyDescent="0.25">
      <c r="Q27" s="32"/>
    </row>
    <row r="28" spans="1:23" x14ac:dyDescent="0.25">
      <c r="A28" s="13"/>
      <c r="B28" s="13"/>
      <c r="C28" s="13"/>
      <c r="D28" s="13"/>
      <c r="E28" s="13"/>
      <c r="F28" s="13"/>
      <c r="G28" s="13"/>
    </row>
    <row r="29" spans="1:23" x14ac:dyDescent="0.25">
      <c r="A29" s="13"/>
      <c r="B29" s="13"/>
      <c r="C29" s="13"/>
      <c r="D29" s="13"/>
      <c r="E29" s="13"/>
      <c r="F29" s="13"/>
      <c r="G29" s="13"/>
    </row>
    <row r="30" spans="1:23" x14ac:dyDescent="0.25">
      <c r="A30" s="13"/>
      <c r="B30" s="13"/>
      <c r="C30" s="13"/>
      <c r="D30" s="13"/>
      <c r="E30" s="13"/>
      <c r="F30" s="13"/>
      <c r="G30" s="13"/>
    </row>
    <row r="31" spans="1:23" ht="17.25" customHeight="1" x14ac:dyDescent="0.25">
      <c r="A31" s="13"/>
      <c r="B31" s="13"/>
      <c r="C31" s="13"/>
      <c r="D31" s="13"/>
      <c r="E31" s="13"/>
      <c r="F31" s="13"/>
      <c r="G31" s="13"/>
    </row>
    <row r="32" spans="1:23" ht="15" customHeight="1" x14ac:dyDescent="0.25">
      <c r="A32" s="13"/>
      <c r="B32" s="13"/>
      <c r="C32" s="13"/>
      <c r="D32" s="13"/>
      <c r="E32" s="13"/>
      <c r="F32" s="13"/>
      <c r="G32" s="13"/>
    </row>
    <row r="33" spans="1:7" ht="15" customHeight="1" x14ac:dyDescent="0.25">
      <c r="A33" s="13"/>
      <c r="B33" s="13"/>
      <c r="C33" s="13"/>
      <c r="D33" s="13"/>
      <c r="E33" s="13"/>
      <c r="F33" s="13"/>
      <c r="G33" s="13"/>
    </row>
    <row r="34" spans="1:7" ht="15" customHeight="1" x14ac:dyDescent="0.25">
      <c r="A34" s="13"/>
      <c r="B34" s="13"/>
      <c r="C34" s="13"/>
      <c r="D34" s="13"/>
      <c r="E34" s="13"/>
      <c r="F34" s="13"/>
      <c r="G34" s="13"/>
    </row>
    <row r="35" spans="1:7" ht="15" customHeight="1" x14ac:dyDescent="0.25">
      <c r="A35" s="13"/>
      <c r="B35" s="13"/>
      <c r="C35" s="13"/>
      <c r="D35" s="13"/>
      <c r="E35" s="13"/>
      <c r="F35" s="13"/>
      <c r="G35" s="13"/>
    </row>
    <row r="36" spans="1:7" ht="15" customHeight="1" x14ac:dyDescent="0.25">
      <c r="A36" s="13"/>
      <c r="B36" s="13"/>
      <c r="C36" s="13"/>
      <c r="D36" s="13"/>
      <c r="E36" s="13"/>
      <c r="F36" s="13"/>
      <c r="G36" s="13"/>
    </row>
    <row r="37" spans="1:7" ht="15" customHeight="1" x14ac:dyDescent="0.25">
      <c r="A37" s="13"/>
      <c r="B37" s="13"/>
      <c r="C37" s="13"/>
      <c r="D37" s="13"/>
      <c r="E37" s="13"/>
      <c r="F37" s="13"/>
      <c r="G37" s="13"/>
    </row>
    <row r="38" spans="1:7" ht="15" customHeight="1" x14ac:dyDescent="0.25">
      <c r="A38" s="13"/>
      <c r="B38" s="13"/>
      <c r="C38" s="13"/>
      <c r="D38" s="13"/>
      <c r="E38" s="13"/>
      <c r="F38" s="13"/>
      <c r="G38" s="13"/>
    </row>
    <row r="39" spans="1:7" ht="15" customHeight="1" x14ac:dyDescent="0.25">
      <c r="A39" s="13"/>
      <c r="B39" s="13"/>
      <c r="C39" s="13"/>
      <c r="D39" s="13"/>
      <c r="E39" s="13"/>
      <c r="F39" s="13"/>
      <c r="G39" s="13"/>
    </row>
    <row r="40" spans="1:7" ht="15" customHeight="1" x14ac:dyDescent="0.25">
      <c r="A40" s="13"/>
      <c r="B40" s="13"/>
      <c r="C40" s="13"/>
      <c r="D40" s="13"/>
      <c r="E40" s="13"/>
      <c r="F40" s="13"/>
      <c r="G40" s="13"/>
    </row>
    <row r="41" spans="1:7" x14ac:dyDescent="0.25">
      <c r="A41" s="13"/>
      <c r="B41" s="13"/>
      <c r="C41" s="13"/>
      <c r="D41" s="13"/>
      <c r="E41" s="13"/>
      <c r="F41" s="13"/>
      <c r="G41" s="13"/>
    </row>
    <row r="42" spans="1:7" x14ac:dyDescent="0.25">
      <c r="A42" s="13"/>
      <c r="B42" s="13"/>
      <c r="C42" s="13"/>
      <c r="D42" s="13"/>
      <c r="E42" s="13"/>
      <c r="F42" s="13"/>
      <c r="G42" s="13"/>
    </row>
  </sheetData>
  <mergeCells count="38">
    <mergeCell ref="A3:T3"/>
    <mergeCell ref="A4:A6"/>
    <mergeCell ref="B4:F4"/>
    <mergeCell ref="G4:K4"/>
    <mergeCell ref="L4:P4"/>
    <mergeCell ref="Q4:T4"/>
    <mergeCell ref="B5:B6"/>
    <mergeCell ref="C5:C6"/>
    <mergeCell ref="D5:D6"/>
    <mergeCell ref="F5:F6"/>
    <mergeCell ref="S5:T5"/>
    <mergeCell ref="G5:G6"/>
    <mergeCell ref="H5:H6"/>
    <mergeCell ref="I5:I6"/>
    <mergeCell ref="Q5:R5"/>
    <mergeCell ref="K5:K6"/>
    <mergeCell ref="Q17:R17"/>
    <mergeCell ref="S17:T17"/>
    <mergeCell ref="L17:P17"/>
    <mergeCell ref="A15:T15"/>
    <mergeCell ref="A16:A18"/>
    <mergeCell ref="B16:F16"/>
    <mergeCell ref="G16:K16"/>
    <mergeCell ref="L16:P16"/>
    <mergeCell ref="Q16:T16"/>
    <mergeCell ref="B17:B18"/>
    <mergeCell ref="D17:D18"/>
    <mergeCell ref="E17:E18"/>
    <mergeCell ref="J17:J18"/>
    <mergeCell ref="L5:P5"/>
    <mergeCell ref="C17:C18"/>
    <mergeCell ref="F17:F18"/>
    <mergeCell ref="G17:G18"/>
    <mergeCell ref="H17:H18"/>
    <mergeCell ref="I17:I18"/>
    <mergeCell ref="K17:K18"/>
    <mergeCell ref="E5:E6"/>
    <mergeCell ref="J5:J6"/>
  </mergeCells>
  <pageMargins left="0.25" right="0.25" top="0.75" bottom="0.75" header="0.3" footer="0.3"/>
  <pageSetup paperSize="9" scale="4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3"/>
  <sheetViews>
    <sheetView showGridLines="0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20.7773437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7" s="10" customFormat="1" ht="15.9" customHeight="1" x14ac:dyDescent="0.25">
      <c r="A1" s="178" t="str">
        <f>"DADOS COMPARATIVOS - JANEIRO A "&amp;UPPER(TEXT('ASK, RPK, PAX'!I1,"mmmmmmmmmm"))&amp;"/"&amp;TEXT('ASK, RPK, PAX'!I1,"aaaa")&amp;" - ASSOCIAÇÃO BRASILEIRA DAS EMPRESAS AÉREAS"</f>
        <v>DADOS COMPARATIVOS - JANEIRO A ABRIL/2020 - ASSOCIAÇÃO BRASILEIRA DAS EMPRESAS AÉREAS</v>
      </c>
      <c r="B1" s="178"/>
      <c r="C1" s="178"/>
      <c r="D1" s="178"/>
      <c r="E1" s="178"/>
      <c r="F1" s="178"/>
      <c r="H1" s="11"/>
    </row>
    <row r="2" spans="1:17" s="19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1"/>
      <c r="I2" s="10"/>
      <c r="J2" s="10"/>
      <c r="K2" s="10"/>
      <c r="L2" s="10"/>
      <c r="M2" s="10"/>
      <c r="N2" s="10"/>
      <c r="O2" s="10"/>
      <c r="P2" s="10"/>
      <c r="Q2" s="10"/>
    </row>
    <row r="3" spans="1:17" s="15" customFormat="1" ht="15.9" customHeight="1" thickBot="1" x14ac:dyDescent="0.3">
      <c r="A3" s="138" t="s">
        <v>5</v>
      </c>
      <c r="B3" s="139"/>
      <c r="C3" s="139"/>
      <c r="D3" s="139"/>
      <c r="E3" s="139"/>
      <c r="F3" s="140"/>
      <c r="I3" s="16"/>
      <c r="J3" s="13"/>
      <c r="K3" s="13"/>
      <c r="L3" s="14"/>
      <c r="M3" s="13"/>
      <c r="N3" s="13"/>
    </row>
    <row r="4" spans="1:17" s="15" customFormat="1" ht="40.049999999999997" customHeight="1" x14ac:dyDescent="0.25">
      <c r="A4" s="160"/>
      <c r="B4" s="116" t="str">
        <f>"JANEIRO A "&amp;UPPER(TEXT('ASK, RPK, PAX'!$I$2,"mmmmmmmmmm"))&amp;"/"&amp;TEXT('ASK, RPK, PAX'!$I$2,"aaaa")</f>
        <v>JANEIRO A ABRIL/2019</v>
      </c>
      <c r="C4" s="117" t="str">
        <f>"JANEIRO A "&amp;UPPER(TEXT('ASK, RPK, PAX'!$I$1,"mmmmmmmmmm"))&amp;"/"&amp;TEXT('ASK, RPK, PAX'!$I$1,"aaaa")</f>
        <v>JANEIRO A ABRIL/2020</v>
      </c>
      <c r="D4" s="174" t="s">
        <v>15</v>
      </c>
      <c r="E4" s="170" t="s">
        <v>12</v>
      </c>
      <c r="F4" s="171"/>
      <c r="I4" s="13"/>
      <c r="J4" s="13"/>
      <c r="K4" s="13"/>
      <c r="L4" s="14"/>
      <c r="M4" s="13"/>
      <c r="N4" s="13"/>
    </row>
    <row r="5" spans="1:17" s="15" customFormat="1" ht="24.9" customHeight="1" x14ac:dyDescent="0.25">
      <c r="A5" s="161"/>
      <c r="B5" s="179" t="s">
        <v>21</v>
      </c>
      <c r="C5" s="167" t="s">
        <v>21</v>
      </c>
      <c r="D5" s="175"/>
      <c r="E5" s="172"/>
      <c r="F5" s="173"/>
      <c r="G5" s="28"/>
      <c r="I5" s="13"/>
      <c r="J5" s="13"/>
      <c r="K5" s="13"/>
      <c r="L5" s="14"/>
      <c r="M5" s="13"/>
      <c r="N5" s="13"/>
    </row>
    <row r="6" spans="1:17" s="15" customFormat="1" ht="24.9" customHeight="1" thickBot="1" x14ac:dyDescent="0.3">
      <c r="A6" s="162"/>
      <c r="B6" s="180"/>
      <c r="C6" s="181"/>
      <c r="D6" s="175"/>
      <c r="E6" s="93" t="str">
        <f>"JAN-"&amp;UPPER(TEXT('ASK, RPK, PAX'!$I$2,"mmm"))&amp;"/"&amp;TEXT('ASK, RPK, PAX'!$I$2,"aaaa")&amp;""</f>
        <v>JAN-ABR/2019</v>
      </c>
      <c r="F6" s="65" t="str">
        <f>"JAN-"&amp;UPPER(TEXT('ASK, RPK, PAX'!$I$1,"mmm"))&amp;"/"&amp;TEXT('ASK, RPK, PAX'!$I$1,"aaaa")&amp;""</f>
        <v>JAN-ABR/2020</v>
      </c>
      <c r="G6" s="28"/>
      <c r="I6" s="13"/>
      <c r="J6" s="13"/>
      <c r="K6" s="13"/>
      <c r="M6" s="13"/>
      <c r="N6" s="13"/>
    </row>
    <row r="7" spans="1:17" s="15" customFormat="1" ht="39.9" customHeight="1" x14ac:dyDescent="0.35">
      <c r="A7" s="20"/>
      <c r="B7" s="76">
        <f>SUM('[2]Jan 19'!B7+'[2]Fev 19'!B7+'[2]Mar 19'!B7+'[2]Abr 19'!B7)</f>
        <v>30308784</v>
      </c>
      <c r="C7" s="118">
        <f>SUM('[2]Jan 20'!B7+'[2]Fev 20'!B7+'[2]Mar 20'!B7+'[2]Abr 20'!B7)</f>
        <v>20235166</v>
      </c>
      <c r="D7" s="9">
        <f t="shared" ref="D7:D15" si="0">IFERROR((C7-B7)/B7*100, 0)</f>
        <v>-33.236628694836455</v>
      </c>
      <c r="E7" s="25">
        <f t="shared" ref="E7:E12" si="1">B7/$B$15*100</f>
        <v>21.122923642543505</v>
      </c>
      <c r="F7" s="7">
        <f t="shared" ref="F7:F12" si="2">C7/$C$15*100</f>
        <v>18.240371107874996</v>
      </c>
      <c r="G7" s="29"/>
      <c r="H7" s="16"/>
      <c r="I7" s="13"/>
      <c r="J7" s="13"/>
      <c r="K7" s="13"/>
      <c r="L7" s="14"/>
      <c r="M7" s="13"/>
      <c r="N7" s="13"/>
    </row>
    <row r="8" spans="1:17" s="15" customFormat="1" ht="39.9" customHeight="1" x14ac:dyDescent="0.35">
      <c r="A8" s="20"/>
      <c r="B8" s="76">
        <f>SUM('[2]Jan 19'!B8+'[2]Fev 19'!B8+'[2]Mar 19'!B8+'[2]Abr 19'!B8)</f>
        <v>40609846</v>
      </c>
      <c r="C8" s="75">
        <f>SUM('[2]Jan 20'!B8+'[2]Fev 20'!B8+'[2]Mar 20'!B8+'[2]Abr 20'!B8)</f>
        <v>35267712</v>
      </c>
      <c r="D8" s="9">
        <f t="shared" si="0"/>
        <v>-13.154775322221118</v>
      </c>
      <c r="E8" s="24">
        <f t="shared" si="1"/>
        <v>28.301982560351174</v>
      </c>
      <c r="F8" s="7">
        <f t="shared" si="2"/>
        <v>31.790999639224914</v>
      </c>
      <c r="G8" s="29"/>
      <c r="H8" s="16"/>
      <c r="I8" s="13"/>
      <c r="J8" s="13"/>
      <c r="K8" s="13"/>
    </row>
    <row r="9" spans="1:17" s="15" customFormat="1" ht="39.9" customHeight="1" x14ac:dyDescent="0.35">
      <c r="A9" s="20"/>
      <c r="B9" s="98">
        <f>SUM('[2]Jan 19'!B9+'[2]Fev 19'!B9+'[2]Mar 19'!B9+'[2]Abr 19'!B9)</f>
        <v>11989345</v>
      </c>
      <c r="C9" s="94">
        <f>SUM('[2]Jan 20'!B9+'[2]Fev 20'!B9+'[2]Mar 20'!B9+'[2]Abr 20'!B9)</f>
        <v>11274571</v>
      </c>
      <c r="D9" s="9">
        <f t="shared" si="0"/>
        <v>-5.9617435314439611</v>
      </c>
      <c r="E9" s="24">
        <f t="shared" si="1"/>
        <v>8.3556641189930527</v>
      </c>
      <c r="F9" s="7">
        <f t="shared" si="2"/>
        <v>10.163116977744847</v>
      </c>
      <c r="G9" s="29"/>
      <c r="H9" s="16"/>
      <c r="I9" s="13"/>
      <c r="J9" s="13"/>
      <c r="K9" s="13"/>
    </row>
    <row r="10" spans="1:17" s="15" customFormat="1" ht="39.9" customHeight="1" x14ac:dyDescent="0.35">
      <c r="A10" s="21"/>
      <c r="B10" s="98">
        <f>SUM('[2]Jan 19'!B10+'[2]Fev 19'!B10+'[2]Mar 19'!B10+'[2]Abr 19'!B10)</f>
        <v>32</v>
      </c>
      <c r="C10" s="94">
        <f>SUM('[2]Jan 20'!B10+'[2]Fev 20'!B10+'[2]Mar 20'!B10+'[2]Abr 20'!B10)</f>
        <v>423</v>
      </c>
      <c r="D10" s="9">
        <f t="shared" si="0"/>
        <v>1221.875</v>
      </c>
      <c r="E10" s="24">
        <f t="shared" si="1"/>
        <v>2.2301572922272041E-5</v>
      </c>
      <c r="F10" s="7">
        <f t="shared" si="2"/>
        <v>3.8130040438665654E-4</v>
      </c>
      <c r="G10" s="29"/>
      <c r="H10" s="16"/>
      <c r="I10" s="13"/>
      <c r="J10" s="13"/>
      <c r="K10" s="13"/>
    </row>
    <row r="11" spans="1:17" s="15" customFormat="1" ht="39.9" customHeight="1" x14ac:dyDescent="0.35">
      <c r="A11" s="21"/>
      <c r="B11" s="98">
        <f>SUM('[2]Jan 19'!B11+'[2]Fev 19'!B11+'[2]Mar 19'!B11+'[2]Abr 19'!B11)</f>
        <v>72</v>
      </c>
      <c r="C11" s="94">
        <f>SUM('[2]Jan 20'!B11+'[2]Fev 20'!B11+'[2]Mar 20'!B11+'[2]Abr 20'!B11)</f>
        <v>45</v>
      </c>
      <c r="D11" s="9">
        <f t="shared" si="0"/>
        <v>-37.5</v>
      </c>
      <c r="E11" s="24">
        <f t="shared" si="1"/>
        <v>5.0178539075112091E-5</v>
      </c>
      <c r="F11" s="7">
        <f t="shared" si="2"/>
        <v>4.0563872807091119E-5</v>
      </c>
      <c r="G11" s="29"/>
      <c r="H11" s="16"/>
      <c r="I11" s="13"/>
      <c r="J11" s="13"/>
      <c r="K11" s="13"/>
    </row>
    <row r="12" spans="1:17" s="15" customFormat="1" ht="39.9" customHeight="1" x14ac:dyDescent="0.35">
      <c r="A12" s="21"/>
      <c r="B12" s="101">
        <f>SUM('[2]Jan 19'!B12+'[2]Fev 19'!B12+'[2]Mar 19'!B12+'[2]Abr 19'!B12)</f>
        <v>385413</v>
      </c>
      <c r="C12" s="94">
        <f>SUM('[2]Jan 20'!B12+'[2]Fev 20'!B12+'[2]Mar 20'!B12+'[2]Abr 20'!B12)</f>
        <v>183839</v>
      </c>
      <c r="D12" s="80">
        <f t="shared" si="0"/>
        <v>-52.300778645245494</v>
      </c>
      <c r="E12" s="88">
        <f t="shared" si="1"/>
        <v>0.2686036288966136</v>
      </c>
      <c r="F12" s="89">
        <f t="shared" si="2"/>
        <v>0.1657160402885072</v>
      </c>
      <c r="G12" s="29"/>
      <c r="H12" s="16"/>
      <c r="I12" s="13"/>
      <c r="J12" s="13"/>
      <c r="K12" s="13"/>
    </row>
    <row r="13" spans="1:17" s="15" customFormat="1" ht="60" customHeight="1" x14ac:dyDescent="0.25">
      <c r="A13" s="112" t="s">
        <v>19</v>
      </c>
      <c r="B13" s="119">
        <f>SUM(B7:B12)</f>
        <v>83293492</v>
      </c>
      <c r="C13" s="120">
        <f>SUM(C7:C12)</f>
        <v>66961756</v>
      </c>
      <c r="D13" s="105">
        <f t="shared" si="0"/>
        <v>-19.60745744697557</v>
      </c>
      <c r="E13" s="107">
        <f>SUM(E7:E12)</f>
        <v>58.049246430896339</v>
      </c>
      <c r="F13" s="124">
        <f>SUM(F7:F12)</f>
        <v>60.360625629410464</v>
      </c>
      <c r="G13" s="63"/>
      <c r="H13" s="16"/>
      <c r="I13" s="13"/>
      <c r="J13" s="13"/>
      <c r="K13" s="13"/>
    </row>
    <row r="14" spans="1:17" s="15" customFormat="1" ht="39.9" customHeight="1" x14ac:dyDescent="0.25">
      <c r="A14" s="111" t="s">
        <v>17</v>
      </c>
      <c r="B14" s="121">
        <f>SUM('[2]Jan 19'!B14+'[2]Fev 19'!B14+'[2]Mar 19'!B14+'[2]Abr 19'!B14)</f>
        <v>60194145</v>
      </c>
      <c r="C14" s="122">
        <f>SUM('[2]Jan 20'!B14+'[2]Fev 20'!B14+'[2]Mar 20'!B14+'[2]Abr 20'!B14)</f>
        <v>43974397</v>
      </c>
      <c r="D14" s="127">
        <f t="shared" si="0"/>
        <v>-26.945723707845669</v>
      </c>
      <c r="E14" s="60">
        <f>B14/$B$15*100</f>
        <v>41.950753569103654</v>
      </c>
      <c r="F14" s="61">
        <f>C14/$C$15*100</f>
        <v>39.639374370589543</v>
      </c>
      <c r="G14" s="63"/>
      <c r="H14" s="16"/>
      <c r="I14" s="64"/>
      <c r="J14" s="64"/>
      <c r="K14" s="64"/>
    </row>
    <row r="15" spans="1:17" s="15" customFormat="1" ht="70.05" customHeight="1" thickBot="1" x14ac:dyDescent="0.3">
      <c r="A15" s="110" t="s">
        <v>18</v>
      </c>
      <c r="B15" s="87">
        <f>SUM(B13+B14)</f>
        <v>143487637</v>
      </c>
      <c r="C15" s="123">
        <f t="shared" ref="C15" si="3">SUM(C13+C14)</f>
        <v>110936153</v>
      </c>
      <c r="D15" s="125">
        <f t="shared" si="0"/>
        <v>-22.685915442317864</v>
      </c>
      <c r="E15" s="126">
        <f t="shared" ref="E15:F15" si="4">SUM(E13+E14)</f>
        <v>100</v>
      </c>
      <c r="F15" s="52">
        <f t="shared" si="4"/>
        <v>100</v>
      </c>
      <c r="G15" s="63"/>
      <c r="H15" s="16"/>
      <c r="I15" s="13"/>
      <c r="J15" s="13"/>
      <c r="K15" s="13"/>
    </row>
    <row r="16" spans="1:17" s="15" customFormat="1" ht="15.9" customHeight="1" thickBot="1" x14ac:dyDescent="0.3">
      <c r="A16" s="182" t="s">
        <v>6</v>
      </c>
      <c r="B16" s="182"/>
      <c r="C16" s="182"/>
      <c r="D16" s="182"/>
      <c r="E16" s="182"/>
      <c r="F16" s="183"/>
      <c r="G16" s="30"/>
      <c r="H16" s="16"/>
      <c r="I16" s="13"/>
      <c r="J16" s="13"/>
      <c r="K16" s="13"/>
    </row>
    <row r="17" spans="1:14" s="15" customFormat="1" ht="40.049999999999997" customHeight="1" x14ac:dyDescent="0.25">
      <c r="A17" s="160"/>
      <c r="B17" s="129" t="str">
        <f>"JANEIRO A "&amp;UPPER(TEXT('ASK, RPK, PAX'!$I$2,"mmmmmmmmmm"))&amp;"/"&amp;TEXT('ASK, RPK, PAX'!$I$2,"aaaa")</f>
        <v>JANEIRO A ABRIL/2019</v>
      </c>
      <c r="C17" s="128" t="str">
        <f>"JANEIRO A "&amp;UPPER(TEXT('ASK, RPK, PAX'!$I$1,"mmmmmmmmmm"))&amp;"/"&amp;TEXT('ASK, RPK, PAX'!$I$1,"aaaa")</f>
        <v>JANEIRO A ABRIL/2020</v>
      </c>
      <c r="D17" s="174" t="s">
        <v>15</v>
      </c>
      <c r="E17" s="170" t="s">
        <v>12</v>
      </c>
      <c r="F17" s="171"/>
      <c r="G17" s="30"/>
      <c r="H17" s="16"/>
      <c r="I17" s="13"/>
      <c r="J17" s="13"/>
      <c r="K17" s="13"/>
    </row>
    <row r="18" spans="1:14" s="15" customFormat="1" ht="24.9" customHeight="1" x14ac:dyDescent="0.25">
      <c r="A18" s="161"/>
      <c r="B18" s="163" t="s">
        <v>21</v>
      </c>
      <c r="C18" s="167" t="s">
        <v>21</v>
      </c>
      <c r="D18" s="175"/>
      <c r="E18" s="172"/>
      <c r="F18" s="185"/>
      <c r="G18" s="30"/>
      <c r="H18" s="16"/>
      <c r="I18" s="13"/>
      <c r="J18" s="13"/>
      <c r="K18" s="13"/>
      <c r="M18" s="13"/>
      <c r="N18" s="13"/>
    </row>
    <row r="19" spans="1:14" s="15" customFormat="1" ht="24.9" customHeight="1" thickBot="1" x14ac:dyDescent="0.3">
      <c r="A19" s="162"/>
      <c r="B19" s="164"/>
      <c r="C19" s="181"/>
      <c r="D19" s="184"/>
      <c r="E19" s="93" t="str">
        <f>"JAN-"&amp;UPPER(TEXT('ASK, RPK, PAX'!$I$2,"mmm"))&amp;"/"&amp;TEXT('ASK, RPK, PAX'!$I$2,"aaaa")&amp;""</f>
        <v>JAN-ABR/2019</v>
      </c>
      <c r="F19" s="65" t="str">
        <f>"JAN-"&amp;UPPER(TEXT('ASK, RPK, PAX'!$I$1,"mmm"))&amp;"/"&amp;TEXT('ASK, RPK, PAX'!$I$1,"aaaa")&amp;""</f>
        <v>JAN-ABR/2020</v>
      </c>
      <c r="G19" s="30"/>
      <c r="H19" s="16"/>
      <c r="I19" s="13"/>
      <c r="J19" s="13"/>
      <c r="K19" s="13"/>
      <c r="M19" s="13"/>
      <c r="N19" s="13"/>
    </row>
    <row r="20" spans="1:14" s="15" customFormat="1" ht="39.9" customHeight="1" x14ac:dyDescent="0.35">
      <c r="A20" s="20"/>
      <c r="B20" s="99">
        <f>SUM('[2]Jan 19'!B20+'[2]Fev 19'!B20+'[2]Mar 19'!B20+'[2]Abr 19'!B20)</f>
        <v>586412</v>
      </c>
      <c r="C20" s="94">
        <f>SUM('[2]Jan 20'!B20+'[2]Fev 20'!B20+'[2]Mar 20'!B20+'[2]Abr 20'!B20)</f>
        <v>425381</v>
      </c>
      <c r="D20" s="9">
        <f t="shared" ref="D20:D28" si="5">IFERROR((C20-B20)/B20*100, 0)</f>
        <v>-27.46038621310614</v>
      </c>
      <c r="E20" s="25">
        <f t="shared" ref="E20:E25" si="6">B20/$B$28*100</f>
        <v>0.71892610624360453</v>
      </c>
      <c r="F20" s="7">
        <f t="shared" ref="F20:F25" si="7">C20/$C$28*100</f>
        <v>0.71475416105394085</v>
      </c>
      <c r="G20" s="30"/>
      <c r="H20" s="6"/>
      <c r="I20" s="13"/>
      <c r="J20" s="13"/>
      <c r="K20" s="13"/>
      <c r="L20" s="13"/>
      <c r="M20" s="13"/>
      <c r="N20" s="13"/>
    </row>
    <row r="21" spans="1:14" s="15" customFormat="1" ht="39.9" customHeight="1" x14ac:dyDescent="0.35">
      <c r="A21" s="20"/>
      <c r="B21" s="98">
        <f>SUM('[2]Jan 19'!B21+'[2]Fev 19'!B21+'[2]Mar 19'!B21+'[2]Abr 19'!B21)</f>
        <v>45422391</v>
      </c>
      <c r="C21" s="94">
        <f>SUM('[2]Jan 20'!B21+'[2]Fev 20'!B21+'[2]Mar 20'!B21+'[2]Abr 20'!B21)</f>
        <v>30131571</v>
      </c>
      <c r="D21" s="9">
        <f t="shared" si="5"/>
        <v>-33.663617575745846</v>
      </c>
      <c r="E21" s="24">
        <f t="shared" si="6"/>
        <v>55.686689047810312</v>
      </c>
      <c r="F21" s="7">
        <f t="shared" si="7"/>
        <v>50.62912013310951</v>
      </c>
      <c r="G21" s="30"/>
      <c r="H21" s="6"/>
      <c r="I21" s="13"/>
      <c r="J21" s="13"/>
      <c r="K21" s="13"/>
      <c r="L21" s="13"/>
      <c r="M21" s="13"/>
      <c r="N21" s="13"/>
    </row>
    <row r="22" spans="1:14" s="15" customFormat="1" ht="39.9" customHeight="1" x14ac:dyDescent="0.35">
      <c r="A22" s="20"/>
      <c r="B22" s="98">
        <f>SUM('[2]Jan 19'!B22+'[2]Fev 19'!B22+'[2]Mar 19'!B22+'[2]Abr 19'!B22)</f>
        <v>23083647</v>
      </c>
      <c r="C22" s="94">
        <f>SUM('[2]Jan 20'!B22+'[2]Fev 20'!B22+'[2]Mar 20'!B22+'[2]Abr 20'!B22)</f>
        <v>22689477</v>
      </c>
      <c r="D22" s="9">
        <f t="shared" si="5"/>
        <v>-1.7075724646109864</v>
      </c>
      <c r="E22" s="24">
        <f t="shared" si="6"/>
        <v>28.299960532205791</v>
      </c>
      <c r="F22" s="7">
        <f t="shared" si="7"/>
        <v>38.124406350748359</v>
      </c>
      <c r="G22" s="30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98">
        <f>SUM('[2]Jan 19'!B23+'[2]Fev 19'!B23+'[2]Mar 19'!B23+'[2]Abr 19'!B23)</f>
        <v>0</v>
      </c>
      <c r="C23" s="94">
        <f>SUM('[2]Jan 20'!B23+'[2]Fev 20'!B23+'[2]Mar 20'!B23+'[2]Abr 20'!B23)</f>
        <v>0</v>
      </c>
      <c r="D23" s="9">
        <f t="shared" si="5"/>
        <v>0</v>
      </c>
      <c r="E23" s="24">
        <f t="shared" si="6"/>
        <v>0</v>
      </c>
      <c r="F23" s="7">
        <f t="shared" si="7"/>
        <v>0</v>
      </c>
      <c r="G23" s="30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98">
        <f>SUM('[2]Jan 19'!B24+'[2]Fev 19'!B24+'[2]Mar 19'!B24+'[2]Abr 19'!B24)</f>
        <v>0</v>
      </c>
      <c r="C24" s="94">
        <f>SUM('[2]Jan 20'!B24+'[2]Fev 20'!B24+'[2]Mar 20'!B24+'[2]Abr 20'!B24)</f>
        <v>0</v>
      </c>
      <c r="D24" s="9">
        <f t="shared" si="5"/>
        <v>0</v>
      </c>
      <c r="E24" s="24">
        <f t="shared" si="6"/>
        <v>0</v>
      </c>
      <c r="F24" s="7">
        <f t="shared" si="7"/>
        <v>0</v>
      </c>
      <c r="G24" s="30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113"/>
      <c r="B25" s="101">
        <f>SUM('[2]Jan 19'!B25+'[2]Fev 19'!B25+'[2]Mar 19'!B25+'[2]Abr 19'!B25)</f>
        <v>0</v>
      </c>
      <c r="C25" s="94">
        <f>SUM('[2]Jan 20'!B25+'[2]Fev 20'!B25+'[2]Mar 20'!B25+'[2]Abr 20'!B25)</f>
        <v>3563</v>
      </c>
      <c r="D25" s="9">
        <f t="shared" si="5"/>
        <v>0</v>
      </c>
      <c r="E25" s="88">
        <f t="shared" si="6"/>
        <v>0</v>
      </c>
      <c r="F25" s="7">
        <f t="shared" si="7"/>
        <v>5.9867955452528234E-3</v>
      </c>
      <c r="G25" s="30"/>
      <c r="H25" s="6"/>
      <c r="I25" s="13"/>
      <c r="J25" s="13"/>
      <c r="K25" s="13"/>
      <c r="L25" s="13"/>
      <c r="M25" s="13"/>
      <c r="N25" s="13"/>
    </row>
    <row r="26" spans="1:14" s="15" customFormat="1" ht="60" customHeight="1" x14ac:dyDescent="0.25">
      <c r="A26" s="114" t="s">
        <v>19</v>
      </c>
      <c r="B26" s="131">
        <f>SUM(B20:B25)</f>
        <v>69092450</v>
      </c>
      <c r="C26" s="130">
        <f>SUM(C20:C25)</f>
        <v>53249992</v>
      </c>
      <c r="D26" s="134">
        <f t="shared" si="5"/>
        <v>-22.929362035938805</v>
      </c>
      <c r="E26" s="107">
        <f>SUM(E20:E25)</f>
        <v>84.705575686259706</v>
      </c>
      <c r="F26" s="45">
        <f>SUM(F20:F25)</f>
        <v>89.474267440457055</v>
      </c>
      <c r="G26" s="30"/>
      <c r="H26" s="5"/>
      <c r="I26" s="13"/>
      <c r="J26" s="13"/>
      <c r="K26" s="13"/>
      <c r="L26" s="13"/>
      <c r="M26" s="13"/>
      <c r="N26" s="13"/>
    </row>
    <row r="27" spans="1:14" s="15" customFormat="1" ht="39.9" customHeight="1" x14ac:dyDescent="0.25">
      <c r="A27" s="115" t="s">
        <v>17</v>
      </c>
      <c r="B27" s="132">
        <f>SUM('[2]Jan 19'!B27+'[2]Fev 19'!B27+'[2]Mar 19'!B27+'[2]Abr 19'!B27)</f>
        <v>12475321</v>
      </c>
      <c r="C27" s="133">
        <f>SUM('[2]Jan 20'!B27+'[2]Fev 20'!B27+'[2]Mar 20'!B27+'[2]Abr 20'!B27)</f>
        <v>6264317</v>
      </c>
      <c r="D27" s="106">
        <f t="shared" si="5"/>
        <v>-49.786326139423586</v>
      </c>
      <c r="E27" s="135">
        <f>B27/$B$28*100</f>
        <v>15.294424313740288</v>
      </c>
      <c r="F27" s="108">
        <f>C27/$C$28*100</f>
        <v>10.52573255954295</v>
      </c>
      <c r="G27" s="63"/>
      <c r="H27" s="5"/>
      <c r="I27" s="13"/>
      <c r="J27" s="13"/>
      <c r="K27" s="13"/>
      <c r="L27" s="13"/>
      <c r="M27" s="13"/>
      <c r="N27" s="13"/>
    </row>
    <row r="28" spans="1:14" s="15" customFormat="1" ht="70.05" customHeight="1" thickBot="1" x14ac:dyDescent="0.3">
      <c r="A28" s="97" t="s">
        <v>18</v>
      </c>
      <c r="B28" s="87">
        <f>SUM(B26+B27)</f>
        <v>81567771</v>
      </c>
      <c r="C28" s="123">
        <f t="shared" ref="C28" si="8">SUM(C26+C27)</f>
        <v>59514309</v>
      </c>
      <c r="D28" s="83">
        <f t="shared" si="5"/>
        <v>-27.036980083714685</v>
      </c>
      <c r="E28" s="51">
        <f t="shared" ref="E28:F28" si="9">SUM(E26+E27)</f>
        <v>100</v>
      </c>
      <c r="F28" s="136">
        <f t="shared" si="9"/>
        <v>100</v>
      </c>
      <c r="G28" s="63"/>
      <c r="H28" s="5"/>
      <c r="I28" s="13"/>
      <c r="J28" s="13"/>
      <c r="K28" s="13"/>
      <c r="L28" s="13"/>
      <c r="M28" s="13"/>
      <c r="N28" s="13"/>
    </row>
    <row r="29" spans="1:14" x14ac:dyDescent="0.25">
      <c r="A29" s="4"/>
      <c r="B29" s="4"/>
      <c r="C29" s="4"/>
      <c r="D29" s="4"/>
      <c r="E29" s="4"/>
      <c r="F29" s="4"/>
      <c r="G29" s="4"/>
      <c r="H29" s="4"/>
    </row>
    <row r="31" spans="1:14" ht="12.75" customHeight="1" x14ac:dyDescent="0.25"/>
    <row r="32" spans="1:14" ht="12.75" customHeight="1" x14ac:dyDescent="0.25"/>
    <row r="33" spans="1:15" s="3" customFormat="1" ht="17.2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ht="15" customHeight="1" x14ac:dyDescent="0.25"/>
    <row r="35" spans="1:15" ht="15" customHeight="1" x14ac:dyDescent="0.25"/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3.5" customHeight="1" x14ac:dyDescent="0.25"/>
  </sheetData>
  <mergeCells count="13">
    <mergeCell ref="A16:F16"/>
    <mergeCell ref="A17:A19"/>
    <mergeCell ref="D17:D19"/>
    <mergeCell ref="E17:F18"/>
    <mergeCell ref="B18:B19"/>
    <mergeCell ref="C18:C19"/>
    <mergeCell ref="A1:F1"/>
    <mergeCell ref="A3:F3"/>
    <mergeCell ref="A4:A6"/>
    <mergeCell ref="D4:D6"/>
    <mergeCell ref="E4:F5"/>
    <mergeCell ref="B5:B6"/>
    <mergeCell ref="C5:C6"/>
  </mergeCells>
  <pageMargins left="0.25" right="0.25" top="0.75" bottom="0.75" header="0.3" footer="0.3"/>
  <pageSetup paperSize="9" scale="4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7"/>
  <sheetViews>
    <sheetView showGridLines="0" zoomScale="50" zoomScaleNormal="50" workbookViewId="0">
      <selection activeCell="A7" sqref="A7"/>
    </sheetView>
  </sheetViews>
  <sheetFormatPr defaultColWidth="9.109375" defaultRowHeight="13.2" x14ac:dyDescent="0.25"/>
  <cols>
    <col min="1" max="1" width="9.109375" style="224"/>
    <col min="2" max="2" width="12.109375" style="224" bestFit="1" customWidth="1"/>
    <col min="3" max="10" width="12" style="224" bestFit="1" customWidth="1"/>
    <col min="11" max="11" width="12.6640625" style="224" customWidth="1"/>
    <col min="12" max="12" width="14" style="224" customWidth="1"/>
    <col min="13" max="13" width="13.5546875" style="224" customWidth="1"/>
    <col min="14" max="14" width="16" style="189" customWidth="1"/>
    <col min="15" max="15" width="9.109375" style="189"/>
    <col min="16" max="16" width="10.88671875" style="189" bestFit="1" customWidth="1"/>
    <col min="17" max="17" width="9.109375" style="189"/>
    <col min="18" max="18" width="13.44140625" style="189" customWidth="1"/>
    <col min="19" max="24" width="9.109375" style="189"/>
    <col min="25" max="25" width="12.88671875" style="189" bestFit="1" customWidth="1"/>
    <col min="26" max="26" width="11.6640625" style="189" bestFit="1" customWidth="1"/>
    <col min="27" max="27" width="13.44140625" style="189" bestFit="1" customWidth="1"/>
    <col min="28" max="28" width="12.88671875" style="189" bestFit="1" customWidth="1"/>
    <col min="29" max="29" width="10.21875" style="189" customWidth="1"/>
    <col min="30" max="16384" width="9.109375" style="189"/>
  </cols>
  <sheetData>
    <row r="1" spans="1:29" ht="15.6" x14ac:dyDescent="0.25">
      <c r="A1" s="186" t="str">
        <f>"DEMANDA E OFERTA - "&amp;UPPER(TEXT($H$1,"mmmmmmmmmm"))&amp;"/"&amp;TEXT($H$1,"aaaa")</f>
        <v>DEMANDA E OFERTA - ABRIL/2020</v>
      </c>
      <c r="B1" s="187"/>
      <c r="C1" s="187"/>
      <c r="D1" s="187"/>
      <c r="E1" s="187"/>
      <c r="F1" s="187"/>
      <c r="G1" s="187"/>
      <c r="H1" s="188">
        <f>'[1]No mês'!I1</f>
        <v>43922</v>
      </c>
      <c r="I1" s="187"/>
      <c r="J1" s="187"/>
      <c r="K1" s="187"/>
      <c r="L1" s="187"/>
      <c r="M1" s="187"/>
    </row>
    <row r="2" spans="1:29" ht="15.6" x14ac:dyDescent="0.25">
      <c r="A2" s="190" t="s">
        <v>24</v>
      </c>
      <c r="B2" s="191"/>
      <c r="C2" s="191"/>
      <c r="D2" s="191"/>
      <c r="E2" s="191"/>
      <c r="F2" s="191"/>
      <c r="G2" s="192"/>
      <c r="H2" s="192"/>
      <c r="I2" s="193"/>
      <c r="J2" s="194"/>
      <c r="K2" s="194"/>
      <c r="L2" s="194"/>
      <c r="M2" s="194"/>
    </row>
    <row r="3" spans="1:29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29" x14ac:dyDescent="0.25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</row>
    <row r="5" spans="1:29" ht="15.6" x14ac:dyDescent="0.25">
      <c r="A5" s="195" t="s">
        <v>0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P5" s="196" t="s">
        <v>25</v>
      </c>
    </row>
    <row r="6" spans="1:29" x14ac:dyDescent="0.25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</row>
    <row r="7" spans="1:29" ht="15" x14ac:dyDescent="0.25">
      <c r="A7" s="197"/>
      <c r="B7" s="198" t="s">
        <v>26</v>
      </c>
      <c r="C7" s="198" t="s">
        <v>27</v>
      </c>
      <c r="D7" s="198" t="s">
        <v>28</v>
      </c>
      <c r="E7" s="198" t="s">
        <v>29</v>
      </c>
      <c r="F7" s="198" t="s">
        <v>30</v>
      </c>
      <c r="G7" s="198" t="s">
        <v>31</v>
      </c>
      <c r="H7" s="198" t="s">
        <v>32</v>
      </c>
      <c r="I7" s="198" t="s">
        <v>33</v>
      </c>
      <c r="J7" s="198" t="s">
        <v>34</v>
      </c>
      <c r="K7" s="198" t="s">
        <v>35</v>
      </c>
      <c r="L7" s="198" t="s">
        <v>36</v>
      </c>
      <c r="M7" s="198" t="s">
        <v>37</v>
      </c>
      <c r="N7" s="198" t="s">
        <v>38</v>
      </c>
      <c r="P7" s="199"/>
      <c r="Q7" s="198" t="s">
        <v>26</v>
      </c>
      <c r="R7" s="198" t="s">
        <v>27</v>
      </c>
      <c r="S7" s="198" t="s">
        <v>28</v>
      </c>
      <c r="T7" s="198" t="s">
        <v>29</v>
      </c>
      <c r="U7" s="198" t="s">
        <v>30</v>
      </c>
      <c r="V7" s="198" t="s">
        <v>31</v>
      </c>
      <c r="W7" s="198" t="s">
        <v>32</v>
      </c>
      <c r="X7" s="198" t="s">
        <v>33</v>
      </c>
      <c r="Y7" s="198" t="s">
        <v>34</v>
      </c>
      <c r="Z7" s="198" t="s">
        <v>35</v>
      </c>
      <c r="AA7" s="198" t="s">
        <v>36</v>
      </c>
      <c r="AB7" s="198" t="s">
        <v>37</v>
      </c>
      <c r="AC7" s="198" t="s">
        <v>38</v>
      </c>
    </row>
    <row r="8" spans="1:29" hidden="1" x14ac:dyDescent="0.25">
      <c r="A8" s="200">
        <v>2000</v>
      </c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2"/>
      <c r="P8" s="200">
        <v>2000</v>
      </c>
      <c r="Q8" s="203"/>
      <c r="R8" s="204"/>
      <c r="S8" s="204"/>
      <c r="T8" s="204"/>
      <c r="U8" s="204"/>
      <c r="V8" s="204"/>
      <c r="W8" s="204"/>
      <c r="X8" s="204"/>
      <c r="Y8" s="204"/>
      <c r="Z8" s="204"/>
      <c r="AA8" s="205"/>
      <c r="AB8" s="204"/>
      <c r="AC8" s="204"/>
    </row>
    <row r="9" spans="1:29" hidden="1" x14ac:dyDescent="0.25">
      <c r="A9" s="200">
        <v>2001</v>
      </c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2"/>
      <c r="P9" s="200">
        <v>2001</v>
      </c>
      <c r="Q9" s="206" t="str">
        <f>IF(B9&lt;&gt;"",IF(B8&lt;&gt;"",(B9/B8-1)*100,"-"),"-")</f>
        <v>-</v>
      </c>
      <c r="R9" s="206" t="str">
        <f t="shared" ref="R9:AC23" si="0">IF(C9&lt;&gt;"",IF(C8&lt;&gt;"",(C9/C8-1)*100,"-"),"-")</f>
        <v>-</v>
      </c>
      <c r="S9" s="206" t="str">
        <f t="shared" si="0"/>
        <v>-</v>
      </c>
      <c r="T9" s="206" t="str">
        <f t="shared" si="0"/>
        <v>-</v>
      </c>
      <c r="U9" s="206" t="str">
        <f t="shared" si="0"/>
        <v>-</v>
      </c>
      <c r="V9" s="206" t="str">
        <f t="shared" si="0"/>
        <v>-</v>
      </c>
      <c r="W9" s="206" t="str">
        <f t="shared" si="0"/>
        <v>-</v>
      </c>
      <c r="X9" s="206" t="str">
        <f t="shared" si="0"/>
        <v>-</v>
      </c>
      <c r="Y9" s="206" t="str">
        <f t="shared" si="0"/>
        <v>-</v>
      </c>
      <c r="Z9" s="206" t="str">
        <f t="shared" si="0"/>
        <v>-</v>
      </c>
      <c r="AA9" s="206" t="str">
        <f t="shared" si="0"/>
        <v>-</v>
      </c>
      <c r="AB9" s="206" t="str">
        <f t="shared" si="0"/>
        <v>-</v>
      </c>
      <c r="AC9" s="207" t="str">
        <f>IF(M9&lt;&gt;"",IF(N9&lt;&gt;"",IF(N8&lt;&gt;"",(N9/N8-1)*100,"-"),"-"),"-")</f>
        <v>-</v>
      </c>
    </row>
    <row r="10" spans="1:29" hidden="1" x14ac:dyDescent="0.25">
      <c r="A10" s="200">
        <v>2002</v>
      </c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2"/>
      <c r="P10" s="200">
        <v>2002</v>
      </c>
      <c r="Q10" s="206" t="str">
        <f t="shared" ref="Q10:AC25" si="1">IF(B10&lt;&gt;"",IF(B9&lt;&gt;"",(B10/B9-1)*100,"-"),"-")</f>
        <v>-</v>
      </c>
      <c r="R10" s="206" t="str">
        <f t="shared" si="0"/>
        <v>-</v>
      </c>
      <c r="S10" s="206" t="str">
        <f t="shared" si="0"/>
        <v>-</v>
      </c>
      <c r="T10" s="206" t="str">
        <f t="shared" si="0"/>
        <v>-</v>
      </c>
      <c r="U10" s="206" t="str">
        <f t="shared" si="0"/>
        <v>-</v>
      </c>
      <c r="V10" s="206" t="str">
        <f t="shared" si="0"/>
        <v>-</v>
      </c>
      <c r="W10" s="206" t="str">
        <f t="shared" si="0"/>
        <v>-</v>
      </c>
      <c r="X10" s="206" t="str">
        <f t="shared" si="0"/>
        <v>-</v>
      </c>
      <c r="Y10" s="206" t="str">
        <f t="shared" si="0"/>
        <v>-</v>
      </c>
      <c r="Z10" s="206" t="str">
        <f t="shared" si="0"/>
        <v>-</v>
      </c>
      <c r="AA10" s="206" t="str">
        <f t="shared" si="0"/>
        <v>-</v>
      </c>
      <c r="AB10" s="206" t="str">
        <f t="shared" si="0"/>
        <v>-</v>
      </c>
      <c r="AC10" s="207" t="str">
        <f t="shared" ref="AC10:AC20" si="2">IF(M10&lt;&gt;"",IF(N10&lt;&gt;"",IF(N9&lt;&gt;"",(N10/N9-1)*100,"-"),"-"),"-")</f>
        <v>-</v>
      </c>
    </row>
    <row r="11" spans="1:29" hidden="1" x14ac:dyDescent="0.25">
      <c r="A11" s="200">
        <v>2003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  <c r="P11" s="200">
        <v>2003</v>
      </c>
      <c r="Q11" s="206" t="str">
        <f t="shared" si="1"/>
        <v>-</v>
      </c>
      <c r="R11" s="206" t="str">
        <f t="shared" si="0"/>
        <v>-</v>
      </c>
      <c r="S11" s="206" t="str">
        <f t="shared" si="0"/>
        <v>-</v>
      </c>
      <c r="T11" s="206" t="str">
        <f t="shared" si="0"/>
        <v>-</v>
      </c>
      <c r="U11" s="206" t="str">
        <f t="shared" si="0"/>
        <v>-</v>
      </c>
      <c r="V11" s="206" t="str">
        <f t="shared" si="0"/>
        <v>-</v>
      </c>
      <c r="W11" s="206" t="str">
        <f t="shared" si="0"/>
        <v>-</v>
      </c>
      <c r="X11" s="206" t="str">
        <f t="shared" si="0"/>
        <v>-</v>
      </c>
      <c r="Y11" s="206" t="str">
        <f t="shared" si="0"/>
        <v>-</v>
      </c>
      <c r="Z11" s="206" t="str">
        <f t="shared" si="0"/>
        <v>-</v>
      </c>
      <c r="AA11" s="206" t="str">
        <f t="shared" si="0"/>
        <v>-</v>
      </c>
      <c r="AB11" s="206" t="str">
        <f t="shared" si="0"/>
        <v>-</v>
      </c>
      <c r="AC11" s="207" t="str">
        <f t="shared" si="2"/>
        <v>-</v>
      </c>
    </row>
    <row r="12" spans="1:29" hidden="1" x14ac:dyDescent="0.25">
      <c r="A12" s="200">
        <v>2004</v>
      </c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2"/>
      <c r="P12" s="200">
        <v>2004</v>
      </c>
      <c r="Q12" s="206" t="str">
        <f t="shared" si="1"/>
        <v>-</v>
      </c>
      <c r="R12" s="206" t="str">
        <f t="shared" si="0"/>
        <v>-</v>
      </c>
      <c r="S12" s="206" t="str">
        <f t="shared" si="0"/>
        <v>-</v>
      </c>
      <c r="T12" s="206" t="str">
        <f t="shared" si="0"/>
        <v>-</v>
      </c>
      <c r="U12" s="206" t="str">
        <f t="shared" si="0"/>
        <v>-</v>
      </c>
      <c r="V12" s="206" t="str">
        <f t="shared" si="0"/>
        <v>-</v>
      </c>
      <c r="W12" s="206" t="str">
        <f t="shared" si="0"/>
        <v>-</v>
      </c>
      <c r="X12" s="206" t="str">
        <f t="shared" si="0"/>
        <v>-</v>
      </c>
      <c r="Y12" s="206" t="str">
        <f t="shared" si="0"/>
        <v>-</v>
      </c>
      <c r="Z12" s="206" t="str">
        <f t="shared" si="0"/>
        <v>-</v>
      </c>
      <c r="AA12" s="206" t="str">
        <f t="shared" si="0"/>
        <v>-</v>
      </c>
      <c r="AB12" s="206" t="str">
        <f t="shared" si="0"/>
        <v>-</v>
      </c>
      <c r="AC12" s="207" t="str">
        <f t="shared" si="2"/>
        <v>-</v>
      </c>
    </row>
    <row r="13" spans="1:29" hidden="1" x14ac:dyDescent="0.25">
      <c r="A13" s="200">
        <v>2005</v>
      </c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2"/>
      <c r="P13" s="200">
        <v>2005</v>
      </c>
      <c r="Q13" s="206" t="str">
        <f t="shared" si="1"/>
        <v>-</v>
      </c>
      <c r="R13" s="206" t="str">
        <f t="shared" si="0"/>
        <v>-</v>
      </c>
      <c r="S13" s="206" t="str">
        <f t="shared" si="0"/>
        <v>-</v>
      </c>
      <c r="T13" s="206" t="str">
        <f t="shared" si="0"/>
        <v>-</v>
      </c>
      <c r="U13" s="206" t="str">
        <f t="shared" si="0"/>
        <v>-</v>
      </c>
      <c r="V13" s="206" t="str">
        <f t="shared" si="0"/>
        <v>-</v>
      </c>
      <c r="W13" s="206" t="str">
        <f t="shared" si="0"/>
        <v>-</v>
      </c>
      <c r="X13" s="206" t="str">
        <f t="shared" si="0"/>
        <v>-</v>
      </c>
      <c r="Y13" s="206" t="str">
        <f t="shared" si="0"/>
        <v>-</v>
      </c>
      <c r="Z13" s="206" t="str">
        <f t="shared" si="0"/>
        <v>-</v>
      </c>
      <c r="AA13" s="206" t="str">
        <f t="shared" si="0"/>
        <v>-</v>
      </c>
      <c r="AB13" s="206" t="str">
        <f t="shared" si="0"/>
        <v>-</v>
      </c>
      <c r="AC13" s="207" t="str">
        <f t="shared" si="2"/>
        <v>-</v>
      </c>
    </row>
    <row r="14" spans="1:29" hidden="1" x14ac:dyDescent="0.25">
      <c r="A14" s="200">
        <v>2006</v>
      </c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2"/>
      <c r="P14" s="200">
        <v>2006</v>
      </c>
      <c r="Q14" s="206" t="str">
        <f t="shared" si="1"/>
        <v>-</v>
      </c>
      <c r="R14" s="206" t="str">
        <f t="shared" si="0"/>
        <v>-</v>
      </c>
      <c r="S14" s="206" t="str">
        <f t="shared" si="0"/>
        <v>-</v>
      </c>
      <c r="T14" s="206" t="str">
        <f t="shared" si="0"/>
        <v>-</v>
      </c>
      <c r="U14" s="206" t="str">
        <f t="shared" si="0"/>
        <v>-</v>
      </c>
      <c r="V14" s="206" t="str">
        <f t="shared" si="0"/>
        <v>-</v>
      </c>
      <c r="W14" s="206" t="str">
        <f t="shared" si="0"/>
        <v>-</v>
      </c>
      <c r="X14" s="206" t="str">
        <f t="shared" si="0"/>
        <v>-</v>
      </c>
      <c r="Y14" s="206" t="str">
        <f t="shared" si="0"/>
        <v>-</v>
      </c>
      <c r="Z14" s="206" t="str">
        <f t="shared" si="0"/>
        <v>-</v>
      </c>
      <c r="AA14" s="206" t="str">
        <f t="shared" si="0"/>
        <v>-</v>
      </c>
      <c r="AB14" s="206" t="str">
        <f t="shared" si="0"/>
        <v>-</v>
      </c>
      <c r="AC14" s="207" t="str">
        <f t="shared" si="2"/>
        <v>-</v>
      </c>
    </row>
    <row r="15" spans="1:29" hidden="1" x14ac:dyDescent="0.25">
      <c r="A15" s="200">
        <v>2007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2"/>
      <c r="P15" s="200">
        <v>2007</v>
      </c>
      <c r="Q15" s="206" t="str">
        <f t="shared" si="1"/>
        <v>-</v>
      </c>
      <c r="R15" s="206" t="str">
        <f t="shared" si="0"/>
        <v>-</v>
      </c>
      <c r="S15" s="206" t="str">
        <f t="shared" si="0"/>
        <v>-</v>
      </c>
      <c r="T15" s="206" t="str">
        <f t="shared" si="0"/>
        <v>-</v>
      </c>
      <c r="U15" s="206" t="str">
        <f t="shared" si="0"/>
        <v>-</v>
      </c>
      <c r="V15" s="206" t="str">
        <f t="shared" si="0"/>
        <v>-</v>
      </c>
      <c r="W15" s="206" t="str">
        <f t="shared" si="0"/>
        <v>-</v>
      </c>
      <c r="X15" s="206" t="str">
        <f t="shared" si="0"/>
        <v>-</v>
      </c>
      <c r="Y15" s="206" t="str">
        <f t="shared" si="0"/>
        <v>-</v>
      </c>
      <c r="Z15" s="206" t="str">
        <f t="shared" si="0"/>
        <v>-</v>
      </c>
      <c r="AA15" s="206" t="str">
        <f t="shared" si="0"/>
        <v>-</v>
      </c>
      <c r="AB15" s="206" t="str">
        <f t="shared" si="0"/>
        <v>-</v>
      </c>
      <c r="AC15" s="207" t="str">
        <f t="shared" si="2"/>
        <v>-</v>
      </c>
    </row>
    <row r="16" spans="1:29" hidden="1" x14ac:dyDescent="0.25">
      <c r="A16" s="200">
        <v>2008</v>
      </c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2"/>
      <c r="P16" s="200">
        <v>2008</v>
      </c>
      <c r="Q16" s="206" t="str">
        <f t="shared" si="1"/>
        <v>-</v>
      </c>
      <c r="R16" s="206" t="str">
        <f t="shared" si="0"/>
        <v>-</v>
      </c>
      <c r="S16" s="206" t="str">
        <f t="shared" si="0"/>
        <v>-</v>
      </c>
      <c r="T16" s="206" t="str">
        <f t="shared" si="0"/>
        <v>-</v>
      </c>
      <c r="U16" s="206" t="str">
        <f t="shared" si="0"/>
        <v>-</v>
      </c>
      <c r="V16" s="206" t="str">
        <f t="shared" si="0"/>
        <v>-</v>
      </c>
      <c r="W16" s="206" t="str">
        <f t="shared" si="0"/>
        <v>-</v>
      </c>
      <c r="X16" s="206" t="str">
        <f t="shared" si="0"/>
        <v>-</v>
      </c>
      <c r="Y16" s="206" t="str">
        <f t="shared" si="0"/>
        <v>-</v>
      </c>
      <c r="Z16" s="206" t="str">
        <f t="shared" si="0"/>
        <v>-</v>
      </c>
      <c r="AA16" s="206" t="str">
        <f t="shared" si="0"/>
        <v>-</v>
      </c>
      <c r="AB16" s="206" t="str">
        <f t="shared" si="0"/>
        <v>-</v>
      </c>
      <c r="AC16" s="207" t="str">
        <f t="shared" si="2"/>
        <v>-</v>
      </c>
    </row>
    <row r="17" spans="1:32" hidden="1" x14ac:dyDescent="0.25">
      <c r="A17" s="200">
        <v>2009</v>
      </c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2"/>
      <c r="P17" s="200">
        <v>2009</v>
      </c>
      <c r="Q17" s="206" t="str">
        <f t="shared" si="1"/>
        <v>-</v>
      </c>
      <c r="R17" s="206" t="str">
        <f t="shared" si="0"/>
        <v>-</v>
      </c>
      <c r="S17" s="206" t="str">
        <f t="shared" si="0"/>
        <v>-</v>
      </c>
      <c r="T17" s="206" t="str">
        <f t="shared" si="0"/>
        <v>-</v>
      </c>
      <c r="U17" s="206" t="str">
        <f t="shared" si="0"/>
        <v>-</v>
      </c>
      <c r="V17" s="206" t="str">
        <f t="shared" si="0"/>
        <v>-</v>
      </c>
      <c r="W17" s="206" t="str">
        <f t="shared" si="0"/>
        <v>-</v>
      </c>
      <c r="X17" s="206" t="str">
        <f t="shared" si="0"/>
        <v>-</v>
      </c>
      <c r="Y17" s="206" t="str">
        <f t="shared" si="0"/>
        <v>-</v>
      </c>
      <c r="Z17" s="206" t="str">
        <f t="shared" si="0"/>
        <v>-</v>
      </c>
      <c r="AA17" s="206" t="str">
        <f t="shared" si="0"/>
        <v>-</v>
      </c>
      <c r="AB17" s="206" t="str">
        <f t="shared" si="0"/>
        <v>-</v>
      </c>
      <c r="AC17" s="207" t="str">
        <f t="shared" si="2"/>
        <v>-</v>
      </c>
    </row>
    <row r="18" spans="1:32" hidden="1" x14ac:dyDescent="0.25">
      <c r="A18" s="200">
        <v>2010</v>
      </c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2"/>
      <c r="P18" s="200">
        <v>2010</v>
      </c>
      <c r="Q18" s="206" t="str">
        <f t="shared" si="1"/>
        <v>-</v>
      </c>
      <c r="R18" s="206" t="str">
        <f t="shared" si="0"/>
        <v>-</v>
      </c>
      <c r="S18" s="206" t="str">
        <f t="shared" si="0"/>
        <v>-</v>
      </c>
      <c r="T18" s="206" t="str">
        <f t="shared" si="0"/>
        <v>-</v>
      </c>
      <c r="U18" s="206" t="str">
        <f t="shared" si="0"/>
        <v>-</v>
      </c>
      <c r="V18" s="206" t="str">
        <f t="shared" si="0"/>
        <v>-</v>
      </c>
      <c r="W18" s="206" t="str">
        <f t="shared" si="0"/>
        <v>-</v>
      </c>
      <c r="X18" s="206" t="str">
        <f t="shared" si="0"/>
        <v>-</v>
      </c>
      <c r="Y18" s="206" t="str">
        <f t="shared" si="0"/>
        <v>-</v>
      </c>
      <c r="Z18" s="206" t="str">
        <f t="shared" si="0"/>
        <v>-</v>
      </c>
      <c r="AA18" s="206" t="str">
        <f t="shared" si="0"/>
        <v>-</v>
      </c>
      <c r="AB18" s="206" t="str">
        <f t="shared" si="0"/>
        <v>-</v>
      </c>
      <c r="AC18" s="207" t="str">
        <f t="shared" si="2"/>
        <v>-</v>
      </c>
    </row>
    <row r="19" spans="1:32" hidden="1" x14ac:dyDescent="0.25">
      <c r="A19" s="200">
        <v>2011</v>
      </c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2"/>
      <c r="P19" s="200">
        <v>2011</v>
      </c>
      <c r="Q19" s="206" t="str">
        <f t="shared" si="1"/>
        <v>-</v>
      </c>
      <c r="R19" s="206" t="str">
        <f t="shared" si="0"/>
        <v>-</v>
      </c>
      <c r="S19" s="206" t="str">
        <f t="shared" si="0"/>
        <v>-</v>
      </c>
      <c r="T19" s="206" t="str">
        <f t="shared" si="0"/>
        <v>-</v>
      </c>
      <c r="U19" s="206" t="str">
        <f t="shared" si="0"/>
        <v>-</v>
      </c>
      <c r="V19" s="206" t="str">
        <f t="shared" si="0"/>
        <v>-</v>
      </c>
      <c r="W19" s="206" t="str">
        <f t="shared" si="0"/>
        <v>-</v>
      </c>
      <c r="X19" s="206" t="str">
        <f t="shared" si="0"/>
        <v>-</v>
      </c>
      <c r="Y19" s="206" t="str">
        <f t="shared" si="0"/>
        <v>-</v>
      </c>
      <c r="Z19" s="206" t="str">
        <f t="shared" si="0"/>
        <v>-</v>
      </c>
      <c r="AA19" s="206" t="str">
        <f t="shared" si="0"/>
        <v>-</v>
      </c>
      <c r="AB19" s="206" t="str">
        <f t="shared" si="0"/>
        <v>-</v>
      </c>
      <c r="AC19" s="207" t="str">
        <f t="shared" si="2"/>
        <v>-</v>
      </c>
    </row>
    <row r="20" spans="1:32" hidden="1" x14ac:dyDescent="0.25">
      <c r="A20" s="200">
        <v>2012</v>
      </c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2"/>
      <c r="P20" s="200">
        <v>2012</v>
      </c>
      <c r="Q20" s="206" t="str">
        <f t="shared" si="1"/>
        <v>-</v>
      </c>
      <c r="R20" s="206" t="str">
        <f t="shared" si="0"/>
        <v>-</v>
      </c>
      <c r="S20" s="206" t="str">
        <f t="shared" si="0"/>
        <v>-</v>
      </c>
      <c r="T20" s="206" t="str">
        <f t="shared" si="0"/>
        <v>-</v>
      </c>
      <c r="U20" s="206" t="str">
        <f t="shared" si="0"/>
        <v>-</v>
      </c>
      <c r="V20" s="206" t="str">
        <f t="shared" si="0"/>
        <v>-</v>
      </c>
      <c r="W20" s="206" t="str">
        <f t="shared" si="0"/>
        <v>-</v>
      </c>
      <c r="X20" s="206" t="str">
        <f t="shared" si="0"/>
        <v>-</v>
      </c>
      <c r="Y20" s="206" t="str">
        <f t="shared" si="0"/>
        <v>-</v>
      </c>
      <c r="Z20" s="206" t="str">
        <f t="shared" si="0"/>
        <v>-</v>
      </c>
      <c r="AA20" s="206" t="str">
        <f t="shared" si="0"/>
        <v>-</v>
      </c>
      <c r="AB20" s="206" t="str">
        <f t="shared" si="0"/>
        <v>-</v>
      </c>
      <c r="AC20" s="207" t="str">
        <f t="shared" si="2"/>
        <v>-</v>
      </c>
    </row>
    <row r="21" spans="1:32" x14ac:dyDescent="0.25">
      <c r="A21" s="198">
        <v>2013</v>
      </c>
      <c r="B21" s="201">
        <f>'[1]Jan 13'!$B$14</f>
        <v>10282807.044000002</v>
      </c>
      <c r="C21" s="201">
        <f>'[1]Fev 13'!$B$14</f>
        <v>8798615.8350000009</v>
      </c>
      <c r="D21" s="201">
        <f>'[1]Mar 13'!$B$14</f>
        <v>9573864.3010000009</v>
      </c>
      <c r="E21" s="201">
        <f>'[1]Abr 13'!$B$14</f>
        <v>9376591.1549999993</v>
      </c>
      <c r="F21" s="201">
        <f>'[1]Mai 13'!$B$14</f>
        <v>9513417.591</v>
      </c>
      <c r="G21" s="201">
        <f>'[1]Jun 13'!$B$14</f>
        <v>9246358.4389999993</v>
      </c>
      <c r="H21" s="201">
        <f>'[1]Jul 13'!$B$14</f>
        <v>10409190.480000002</v>
      </c>
      <c r="I21" s="201">
        <f>'[1]Ago 13'!$B$14</f>
        <v>9817902.5700000003</v>
      </c>
      <c r="J21" s="201">
        <f>'[1]Set 13'!$B$14</f>
        <v>9304048.3990000002</v>
      </c>
      <c r="K21" s="201">
        <f>'[1]Out 13'!$B$14</f>
        <v>9752292.0989999995</v>
      </c>
      <c r="L21" s="201">
        <f>'[1]Nov 13'!$B$14</f>
        <v>9397235.3729999997</v>
      </c>
      <c r="M21" s="201">
        <f>'[1]Dez 13'!$B$14</f>
        <v>10433974.884</v>
      </c>
      <c r="N21" s="208">
        <f t="shared" ref="N21:N26" si="3">SUM(B21:M21)</f>
        <v>115906298.16999999</v>
      </c>
      <c r="P21" s="198">
        <v>2013</v>
      </c>
      <c r="Q21" s="206" t="str">
        <f t="shared" si="1"/>
        <v>-</v>
      </c>
      <c r="R21" s="206" t="str">
        <f t="shared" si="0"/>
        <v>-</v>
      </c>
      <c r="S21" s="206" t="str">
        <f t="shared" si="0"/>
        <v>-</v>
      </c>
      <c r="T21" s="206" t="str">
        <f t="shared" si="0"/>
        <v>-</v>
      </c>
      <c r="U21" s="206" t="str">
        <f t="shared" si="0"/>
        <v>-</v>
      </c>
      <c r="V21" s="206" t="str">
        <f t="shared" si="0"/>
        <v>-</v>
      </c>
      <c r="W21" s="206" t="str">
        <f t="shared" si="0"/>
        <v>-</v>
      </c>
      <c r="X21" s="206" t="str">
        <f t="shared" si="0"/>
        <v>-</v>
      </c>
      <c r="Y21" s="206" t="str">
        <f t="shared" si="0"/>
        <v>-</v>
      </c>
      <c r="Z21" s="206" t="str">
        <f t="shared" si="0"/>
        <v>-</v>
      </c>
      <c r="AA21" s="206" t="str">
        <f t="shared" si="0"/>
        <v>-</v>
      </c>
      <c r="AB21" s="206" t="str">
        <f t="shared" si="0"/>
        <v>-</v>
      </c>
      <c r="AC21" s="209" t="str">
        <f t="shared" si="0"/>
        <v>-</v>
      </c>
    </row>
    <row r="22" spans="1:32" x14ac:dyDescent="0.25">
      <c r="A22" s="198">
        <v>2014</v>
      </c>
      <c r="B22" s="201">
        <f>'[1]Jan 14'!$B$14</f>
        <v>10902022.413000003</v>
      </c>
      <c r="C22" s="201">
        <f>'[1]Fev 14'!$B$14</f>
        <v>8760976.1309999991</v>
      </c>
      <c r="D22" s="201">
        <f>'[1]Mar 14'!$B$14</f>
        <v>9535365.2620000001</v>
      </c>
      <c r="E22" s="201">
        <f>'[1]Abr 14'!$B$14</f>
        <v>9239836.9710000008</v>
      </c>
      <c r="F22" s="201">
        <f>'[1]Mai 14'!$B$14</f>
        <v>9361116.7890000008</v>
      </c>
      <c r="G22" s="201">
        <f>'[1]Jun 14'!$B$14</f>
        <v>9116206.4169999994</v>
      </c>
      <c r="H22" s="201">
        <f>'[1]Jul 14'!$B$14</f>
        <v>10108756.991</v>
      </c>
      <c r="I22" s="201">
        <f>'[1]Ago 14'!$B$14</f>
        <v>9757979.4989999998</v>
      </c>
      <c r="J22" s="201">
        <f>'[1]Set 14'!$B$14</f>
        <v>9462285.4399999976</v>
      </c>
      <c r="K22" s="201">
        <f>'[1]Out 14'!$B$14</f>
        <v>10032857.822000001</v>
      </c>
      <c r="L22" s="201">
        <f>'[1]Nov 14'!$B$14</f>
        <v>9805695.8210000023</v>
      </c>
      <c r="M22" s="201">
        <f>'[1]Dez 14'!$B$14</f>
        <v>10976021.106000001</v>
      </c>
      <c r="N22" s="208">
        <f t="shared" si="3"/>
        <v>117059120.662</v>
      </c>
      <c r="P22" s="198">
        <v>2014</v>
      </c>
      <c r="Q22" s="206">
        <f t="shared" si="1"/>
        <v>6.0218514881236862</v>
      </c>
      <c r="R22" s="206">
        <f t="shared" si="0"/>
        <v>-0.42779119700027124</v>
      </c>
      <c r="S22" s="206">
        <f t="shared" si="0"/>
        <v>-0.40212643285512106</v>
      </c>
      <c r="T22" s="206">
        <f t="shared" si="0"/>
        <v>-1.4584637608634043</v>
      </c>
      <c r="U22" s="206">
        <f t="shared" si="0"/>
        <v>-1.600905253481999</v>
      </c>
      <c r="V22" s="206">
        <f t="shared" si="0"/>
        <v>-1.4076030348448842</v>
      </c>
      <c r="W22" s="206">
        <f t="shared" si="0"/>
        <v>-2.88623298398899</v>
      </c>
      <c r="X22" s="206">
        <f t="shared" si="0"/>
        <v>-0.61034493439672266</v>
      </c>
      <c r="Y22" s="210">
        <f t="shared" si="0"/>
        <v>1.7007332100400951</v>
      </c>
      <c r="Z22" s="210">
        <f t="shared" si="0"/>
        <v>2.8769208320654327</v>
      </c>
      <c r="AA22" s="210">
        <f t="shared" si="0"/>
        <v>4.3466022908565716</v>
      </c>
      <c r="AB22" s="210">
        <f t="shared" si="0"/>
        <v>5.1950117575153776</v>
      </c>
      <c r="AC22" s="209">
        <f t="shared" si="0"/>
        <v>0.99461591837672891</v>
      </c>
    </row>
    <row r="23" spans="1:32" x14ac:dyDescent="0.25">
      <c r="A23" s="198">
        <v>2015</v>
      </c>
      <c r="B23" s="201">
        <f>'[1]Jan 15'!$B$14</f>
        <v>11339560.551000003</v>
      </c>
      <c r="C23" s="201">
        <f>'[1]Fev 15'!$B$14</f>
        <v>9178137.4269999992</v>
      </c>
      <c r="D23" s="201">
        <f>'[1]Mar 15'!$B$14</f>
        <v>9848726.8910000026</v>
      </c>
      <c r="E23" s="201">
        <f>'[1]Abr 15'!$B$14</f>
        <v>9360607.4560000002</v>
      </c>
      <c r="F23" s="201">
        <f>'[1]Mai 15'!$B$14</f>
        <v>9529039.4910000004</v>
      </c>
      <c r="G23" s="201">
        <f>'[1]Jun 15'!$B$14</f>
        <v>9393161.8120000008</v>
      </c>
      <c r="H23" s="201">
        <f>'[1]Jul 15'!$B$14</f>
        <v>10743967.241</v>
      </c>
      <c r="I23" s="201">
        <f>'[1]Ago 15'!$B$14</f>
        <v>9795962.2550000008</v>
      </c>
      <c r="J23" s="201">
        <f>'[1]Set 15'!$B$14</f>
        <v>9307636.3110000007</v>
      </c>
      <c r="K23" s="201">
        <f>'[1]Out 15'!$B$14</f>
        <v>9676727.8210000005</v>
      </c>
      <c r="L23" s="201">
        <f>'[1]Nov 15'!$B$14</f>
        <v>9443357.0989999995</v>
      </c>
      <c r="M23" s="201">
        <f>'[1]Dez 15'!$B$14</f>
        <v>10604310.630999999</v>
      </c>
      <c r="N23" s="208">
        <f t="shared" si="3"/>
        <v>118221194.98599999</v>
      </c>
      <c r="P23" s="198">
        <v>2015</v>
      </c>
      <c r="Q23" s="206">
        <f t="shared" si="1"/>
        <v>4.0133667077978386</v>
      </c>
      <c r="R23" s="206">
        <f t="shared" si="0"/>
        <v>4.7615846654793348</v>
      </c>
      <c r="S23" s="206">
        <f t="shared" si="0"/>
        <v>3.2863096524346158</v>
      </c>
      <c r="T23" s="206">
        <f t="shared" si="0"/>
        <v>1.3070629425502522</v>
      </c>
      <c r="U23" s="206">
        <f t="shared" si="0"/>
        <v>1.793831930366685</v>
      </c>
      <c r="V23" s="206">
        <f t="shared" si="0"/>
        <v>3.0380553305981772</v>
      </c>
      <c r="W23" s="206">
        <f t="shared" si="0"/>
        <v>6.2837621931711052</v>
      </c>
      <c r="X23" s="206">
        <f t="shared" si="0"/>
        <v>0.38924816355572212</v>
      </c>
      <c r="Y23" s="210">
        <f t="shared" si="0"/>
        <v>-1.634373957334323</v>
      </c>
      <c r="Z23" s="210">
        <f t="shared" si="0"/>
        <v>-3.5496366769902754</v>
      </c>
      <c r="AA23" s="210">
        <f t="shared" si="0"/>
        <v>-3.6951862327201046</v>
      </c>
      <c r="AB23" s="210">
        <f t="shared" si="0"/>
        <v>-3.3865685152227654</v>
      </c>
      <c r="AC23" s="209">
        <f t="shared" si="0"/>
        <v>0.99272428959669146</v>
      </c>
      <c r="AD23" s="211"/>
      <c r="AE23" s="211"/>
      <c r="AF23" s="211"/>
    </row>
    <row r="24" spans="1:32" x14ac:dyDescent="0.25">
      <c r="A24" s="198">
        <v>2016</v>
      </c>
      <c r="B24" s="201">
        <f>'[1]Jan 16'!$B$14</f>
        <v>11086801.785</v>
      </c>
      <c r="C24" s="201">
        <f>'[1]Fev 16'!$B$14</f>
        <v>9100043.6209999993</v>
      </c>
      <c r="D24" s="201">
        <f>'[1]Mar 16'!$B$14</f>
        <v>9118010.7119999994</v>
      </c>
      <c r="E24" s="201">
        <f>'[1]Abr 16'!$B$14</f>
        <v>8399173.8790000007</v>
      </c>
      <c r="F24" s="201">
        <f>'[1]Mai 16'!$B$14</f>
        <v>8750993.4550000001</v>
      </c>
      <c r="G24" s="201">
        <f>'[1]Jun 16'!$B$14</f>
        <v>8757270.8509999998</v>
      </c>
      <c r="H24" s="201">
        <f>'[1]Jul 16'!$B$14</f>
        <v>9874910.7689999975</v>
      </c>
      <c r="I24" s="201">
        <f>'[1]Ago 16'!$B$14</f>
        <v>9183066.6499999985</v>
      </c>
      <c r="J24" s="201">
        <f>'[1]Set 16'!$B$14</f>
        <v>8799281.5669999998</v>
      </c>
      <c r="K24" s="201">
        <f>'[1]Out 16'!$B$14</f>
        <v>9138082.0850000009</v>
      </c>
      <c r="L24" s="201">
        <f>'[1]Nov 16'!$B$14</f>
        <v>8924186.0720000006</v>
      </c>
      <c r="M24" s="201">
        <f>'[1]Dez 16'!$B$14</f>
        <v>10120647.241</v>
      </c>
      <c r="N24" s="208">
        <f t="shared" si="3"/>
        <v>111252468.68700001</v>
      </c>
      <c r="P24" s="198">
        <v>2016</v>
      </c>
      <c r="Q24" s="206">
        <f t="shared" si="1"/>
        <v>-2.2289996588775396</v>
      </c>
      <c r="R24" s="206">
        <f t="shared" si="1"/>
        <v>-0.85086769097906245</v>
      </c>
      <c r="S24" s="206">
        <f t="shared" si="1"/>
        <v>-7.4193973199495389</v>
      </c>
      <c r="T24" s="206">
        <f t="shared" si="1"/>
        <v>-10.271059667006288</v>
      </c>
      <c r="U24" s="206">
        <f t="shared" si="1"/>
        <v>-8.1649995965999533</v>
      </c>
      <c r="V24" s="206">
        <f t="shared" si="1"/>
        <v>-6.7697222056542721</v>
      </c>
      <c r="W24" s="206">
        <f t="shared" si="1"/>
        <v>-8.0887855715307886</v>
      </c>
      <c r="X24" s="206">
        <f t="shared" si="1"/>
        <v>-6.2566146035033077</v>
      </c>
      <c r="Y24" s="210">
        <f t="shared" si="1"/>
        <v>-5.4616953973503968</v>
      </c>
      <c r="Z24" s="210">
        <f t="shared" si="1"/>
        <v>-5.5664037055072946</v>
      </c>
      <c r="AA24" s="210">
        <f t="shared" si="1"/>
        <v>-5.497737950150972</v>
      </c>
      <c r="AB24" s="210">
        <f t="shared" si="1"/>
        <v>-4.5610073754920659</v>
      </c>
      <c r="AC24" s="209">
        <f t="shared" si="1"/>
        <v>-5.8946505318485665</v>
      </c>
      <c r="AD24" s="211"/>
      <c r="AE24" s="211"/>
      <c r="AF24" s="211"/>
    </row>
    <row r="25" spans="1:32" x14ac:dyDescent="0.25">
      <c r="A25" s="198">
        <v>2017</v>
      </c>
      <c r="B25" s="201">
        <f>'[1]Jan 17'!$B$14</f>
        <v>10741804.806</v>
      </c>
      <c r="C25" s="201">
        <f>'[1]Fev 17'!$B$14</f>
        <v>8538742.6539999992</v>
      </c>
      <c r="D25" s="201">
        <f>'[1]Mar 17'!$B$14</f>
        <v>9440447.4959999993</v>
      </c>
      <c r="E25" s="201">
        <f>'[1]Abr 17'!$B$14</f>
        <v>8532338.9859999996</v>
      </c>
      <c r="F25" s="201">
        <f>'[1]Mai 17'!$B$14</f>
        <v>9006885.8609999996</v>
      </c>
      <c r="G25" s="201">
        <f>'[1]Jun 17'!$B$14</f>
        <v>8670161.8210000005</v>
      </c>
      <c r="H25" s="201">
        <f>'[1]Jul 17'!$B$14</f>
        <v>10310870.314999999</v>
      </c>
      <c r="I25" s="201">
        <f>'[1]Ago 17'!$B$14</f>
        <v>9504812.8090000004</v>
      </c>
      <c r="J25" s="201">
        <f>'[1]Set 17'!$B$14</f>
        <v>9038128.387000002</v>
      </c>
      <c r="K25" s="201">
        <f>'[1]Out 17'!$B$14</f>
        <v>9364456.9220000003</v>
      </c>
      <c r="L25" s="201">
        <f>'[1]Nov 17'!$B$14</f>
        <v>9216034.4910000004</v>
      </c>
      <c r="M25" s="201">
        <f>'[1]Dez 17'!$B$14</f>
        <v>10448105.049000001</v>
      </c>
      <c r="N25" s="208">
        <f t="shared" si="3"/>
        <v>112812789.59699999</v>
      </c>
      <c r="P25" s="198">
        <v>2017</v>
      </c>
      <c r="Q25" s="206">
        <f t="shared" si="1"/>
        <v>-3.1117808876746311</v>
      </c>
      <c r="R25" s="206">
        <f t="shared" si="1"/>
        <v>-6.1681129275545032</v>
      </c>
      <c r="S25" s="206">
        <f t="shared" si="1"/>
        <v>3.536262395213563</v>
      </c>
      <c r="T25" s="206">
        <f t="shared" si="1"/>
        <v>1.5854548187524076</v>
      </c>
      <c r="U25" s="206">
        <f t="shared" si="1"/>
        <v>2.924152638393207</v>
      </c>
      <c r="V25" s="206">
        <f t="shared" si="1"/>
        <v>-0.99470521675200096</v>
      </c>
      <c r="W25" s="206">
        <f t="shared" si="1"/>
        <v>4.4148201051962488</v>
      </c>
      <c r="X25" s="206">
        <f t="shared" si="1"/>
        <v>3.5036896851881272</v>
      </c>
      <c r="Y25" s="210">
        <f t="shared" si="1"/>
        <v>2.7143900121999742</v>
      </c>
      <c r="Z25" s="210">
        <f t="shared" si="1"/>
        <v>2.4772685875911415</v>
      </c>
      <c r="AA25" s="210">
        <f t="shared" si="1"/>
        <v>3.2703085373319007</v>
      </c>
      <c r="AB25" s="210">
        <f t="shared" si="1"/>
        <v>3.235542156567095</v>
      </c>
      <c r="AC25" s="209">
        <f t="shared" si="1"/>
        <v>1.4025045272386905</v>
      </c>
      <c r="AD25" s="211"/>
      <c r="AE25" s="211"/>
      <c r="AF25" s="211"/>
    </row>
    <row r="26" spans="1:32" x14ac:dyDescent="0.25">
      <c r="A26" s="198">
        <v>2018</v>
      </c>
      <c r="B26" s="201">
        <f>'[1]Jan 18'!$B$14</f>
        <v>10985876.888</v>
      </c>
      <c r="C26" s="201">
        <f>'[1]Fev 18'!$B$14</f>
        <v>8884239.6079999991</v>
      </c>
      <c r="D26" s="201">
        <f>'[1]Mar 18'!$B$14</f>
        <v>9486166.9790000021</v>
      </c>
      <c r="E26" s="201">
        <f>'[1]Abr 18'!$B$14</f>
        <v>9025088.8570000008</v>
      </c>
      <c r="F26" s="201">
        <f>'[1]Mai 18'!$B$14</f>
        <v>9464591.6420000009</v>
      </c>
      <c r="G26" s="201">
        <f>'[1]Jun 18'!$B$14</f>
        <v>9372426.3239999991</v>
      </c>
      <c r="H26" s="201">
        <f>'[1]Jul 18'!$B$14</f>
        <v>11068488.456</v>
      </c>
      <c r="I26" s="201">
        <f>'[1]Ago 18'!$B$14</f>
        <v>9948126.5299999993</v>
      </c>
      <c r="J26" s="201">
        <f>'[1]Set 18'!$B$14</f>
        <v>9527427.1889999993</v>
      </c>
      <c r="K26" s="201">
        <f>'[1]Out 18'!$B$14</f>
        <v>9885448.9460000005</v>
      </c>
      <c r="L26" s="201">
        <f>'[1]Nov 18'!$B$14</f>
        <v>9585492.4110000003</v>
      </c>
      <c r="M26" s="201">
        <f>'[1]Dez 18'!$B$14</f>
        <v>10731116.649000002</v>
      </c>
      <c r="N26" s="208">
        <f t="shared" si="3"/>
        <v>117964490.479</v>
      </c>
      <c r="P26" s="198">
        <v>2018</v>
      </c>
      <c r="Q26" s="206">
        <f t="shared" ref="Q26:AC28" si="4">IF(B26&lt;&gt;"",IF(B25&lt;&gt;"",(B26/B25-1)*100,"-"),"-")</f>
        <v>2.2721701465257427</v>
      </c>
      <c r="R26" s="206">
        <f t="shared" si="4"/>
        <v>4.0462275067881359</v>
      </c>
      <c r="S26" s="206">
        <f t="shared" si="4"/>
        <v>0.48429359963471086</v>
      </c>
      <c r="T26" s="206">
        <f t="shared" si="4"/>
        <v>5.7750854930695317</v>
      </c>
      <c r="U26" s="206">
        <f t="shared" si="4"/>
        <v>5.081731777926457</v>
      </c>
      <c r="V26" s="206">
        <f t="shared" si="4"/>
        <v>8.0997854192184082</v>
      </c>
      <c r="W26" s="206">
        <f t="shared" si="4"/>
        <v>7.3477613223186022</v>
      </c>
      <c r="X26" s="206">
        <f t="shared" si="4"/>
        <v>4.6640973358279103</v>
      </c>
      <c r="Y26" s="210">
        <f t="shared" si="4"/>
        <v>5.4137182063465739</v>
      </c>
      <c r="Z26" s="210">
        <f t="shared" si="4"/>
        <v>5.5635049457703145</v>
      </c>
      <c r="AA26" s="210">
        <f t="shared" si="4"/>
        <v>4.0088599967892602</v>
      </c>
      <c r="AB26" s="210">
        <f t="shared" si="4"/>
        <v>2.7087361648138186</v>
      </c>
      <c r="AC26" s="209">
        <f t="shared" si="4"/>
        <v>4.5665929372045388</v>
      </c>
      <c r="AD26" s="211"/>
      <c r="AE26" s="211"/>
      <c r="AF26" s="211"/>
    </row>
    <row r="27" spans="1:32" x14ac:dyDescent="0.25">
      <c r="A27" s="198">
        <v>2019</v>
      </c>
      <c r="B27" s="201">
        <f>'[1]Jan 19'!$B$14</f>
        <v>11434556.205999997</v>
      </c>
      <c r="C27" s="201">
        <f>'[1]Fev 19'!$B$14</f>
        <v>9230290.5639999993</v>
      </c>
      <c r="D27" s="201">
        <f>'[1]Mar 19'!$B$14</f>
        <v>9697764.4230000004</v>
      </c>
      <c r="E27" s="201">
        <f>'[1]Abr 19'!$B$14</f>
        <v>8936187.7530000005</v>
      </c>
      <c r="F27" s="201">
        <f>'[1]Mai 19'!$B$14</f>
        <v>8596678.7650000006</v>
      </c>
      <c r="G27" s="201">
        <f>'[1]Jun 19'!$B$14</f>
        <v>8509759.9839999992</v>
      </c>
      <c r="H27" s="201">
        <f>'[1]Jul 19'!$B$14</f>
        <v>10492945.464000002</v>
      </c>
      <c r="I27" s="201">
        <f>'[1]Ago 19'!$B$14</f>
        <v>9614173</v>
      </c>
      <c r="J27" s="201">
        <f>'[1]Set 19'!$B$14</f>
        <v>9575322</v>
      </c>
      <c r="K27" s="201">
        <f>'[1]Out 19'!$B$14</f>
        <v>9953107</v>
      </c>
      <c r="L27" s="201">
        <f>'[1]Nov 19'!$B$14</f>
        <v>9871717.1720000003</v>
      </c>
      <c r="M27" s="201">
        <f>'[1]Dez 19'!$B$14</f>
        <v>10933862.231000001</v>
      </c>
      <c r="N27" s="208">
        <f>SUM(B27:M27)</f>
        <v>116846364.56200001</v>
      </c>
      <c r="P27" s="198">
        <v>2019</v>
      </c>
      <c r="Q27" s="206">
        <f t="shared" si="4"/>
        <v>4.0841466054484465</v>
      </c>
      <c r="R27" s="206">
        <f t="shared" si="4"/>
        <v>3.8951105696022781</v>
      </c>
      <c r="S27" s="206">
        <f t="shared" si="4"/>
        <v>2.2305894938221327</v>
      </c>
      <c r="T27" s="206">
        <f t="shared" si="4"/>
        <v>-0.98504408553325984</v>
      </c>
      <c r="U27" s="206">
        <f t="shared" si="4"/>
        <v>-9.1701037913622834</v>
      </c>
      <c r="V27" s="206">
        <f t="shared" si="4"/>
        <v>-9.2043011081449411</v>
      </c>
      <c r="W27" s="206">
        <f t="shared" si="4"/>
        <v>-5.19983369263044</v>
      </c>
      <c r="X27" s="206">
        <f t="shared" si="4"/>
        <v>-3.3569489591121937</v>
      </c>
      <c r="Y27" s="210">
        <f t="shared" si="4"/>
        <v>0.50270456073699954</v>
      </c>
      <c r="Z27" s="210">
        <f t="shared" si="4"/>
        <v>0.6844206506916084</v>
      </c>
      <c r="AA27" s="210">
        <f t="shared" si="4"/>
        <v>2.9860204226080045</v>
      </c>
      <c r="AB27" s="210">
        <f t="shared" si="4"/>
        <v>1.8893241834146979</v>
      </c>
      <c r="AC27" s="209">
        <f t="shared" si="4"/>
        <v>-0.94784957105294998</v>
      </c>
      <c r="AD27" s="211"/>
      <c r="AE27" s="211"/>
      <c r="AF27" s="211"/>
    </row>
    <row r="28" spans="1:32" x14ac:dyDescent="0.25">
      <c r="A28" s="198">
        <v>2020</v>
      </c>
      <c r="B28" s="201">
        <f>'[1]Jan 20'!$B$14</f>
        <v>11482329.316</v>
      </c>
      <c r="C28" s="201">
        <f>'[1]Fev 20'!$B$14</f>
        <v>9655832.818</v>
      </c>
      <c r="D28" s="201">
        <f>'[1]Mar 20'!$B$14</f>
        <v>7314412.0769999996</v>
      </c>
      <c r="E28" s="201">
        <f>'[1]Abr 20'!$B$14</f>
        <v>772794.25100000005</v>
      </c>
      <c r="F28" s="201">
        <f>'[1]Mai 20'!$B$14</f>
        <v>0</v>
      </c>
      <c r="G28" s="201">
        <f>'[1]Jun 20'!$B$14</f>
        <v>0</v>
      </c>
      <c r="H28" s="201">
        <f>'[1]Jul 20'!$B$14</f>
        <v>0</v>
      </c>
      <c r="I28" s="201">
        <f>'[1]Ago 20'!$B$14</f>
        <v>0</v>
      </c>
      <c r="J28" s="201">
        <f>'[1]Set 20'!$B$14</f>
        <v>0</v>
      </c>
      <c r="K28" s="201">
        <f>'[1]Out 20'!$B$14</f>
        <v>0</v>
      </c>
      <c r="L28" s="201">
        <f>'[1]Nov 20'!$B$14</f>
        <v>0</v>
      </c>
      <c r="M28" s="201">
        <f>'[1]Dez 20'!$B$14</f>
        <v>0</v>
      </c>
      <c r="N28" s="208"/>
      <c r="P28" s="198">
        <v>2020</v>
      </c>
      <c r="Q28" s="206">
        <f t="shared" si="4"/>
        <v>0.41779592613253591</v>
      </c>
      <c r="R28" s="206">
        <f t="shared" si="4"/>
        <v>4.6102801536898719</v>
      </c>
      <c r="S28" s="206">
        <f t="shared" si="4"/>
        <v>-24.576306889322353</v>
      </c>
      <c r="T28" s="206">
        <f t="shared" si="4"/>
        <v>-91.352081308491279</v>
      </c>
      <c r="U28" s="206">
        <f t="shared" si="4"/>
        <v>-100</v>
      </c>
      <c r="V28" s="206">
        <f t="shared" si="4"/>
        <v>-100</v>
      </c>
      <c r="W28" s="206">
        <f t="shared" si="4"/>
        <v>-100</v>
      </c>
      <c r="X28" s="206">
        <f t="shared" si="4"/>
        <v>-100</v>
      </c>
      <c r="Y28" s="210">
        <f t="shared" si="4"/>
        <v>-100</v>
      </c>
      <c r="Z28" s="210">
        <f t="shared" si="4"/>
        <v>-100</v>
      </c>
      <c r="AA28" s="210">
        <f t="shared" si="4"/>
        <v>-100</v>
      </c>
      <c r="AB28" s="210">
        <f t="shared" si="4"/>
        <v>-100</v>
      </c>
      <c r="AC28" s="209"/>
      <c r="AD28" s="211"/>
      <c r="AE28" s="211"/>
      <c r="AF28" s="211"/>
    </row>
    <row r="29" spans="1:32" s="212" customFormat="1" ht="14.4" x14ac:dyDescent="0.3"/>
    <row r="30" spans="1:32" s="212" customFormat="1" ht="14.4" x14ac:dyDescent="0.3"/>
    <row r="31" spans="1:32" ht="15.6" x14ac:dyDescent="0.25">
      <c r="A31" s="195" t="s">
        <v>1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P31" s="196" t="s">
        <v>39</v>
      </c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</row>
    <row r="32" spans="1:32" x14ac:dyDescent="0.25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</row>
    <row r="33" spans="1:29" ht="15" x14ac:dyDescent="0.25">
      <c r="A33" s="199"/>
      <c r="B33" s="198" t="s">
        <v>26</v>
      </c>
      <c r="C33" s="198" t="s">
        <v>27</v>
      </c>
      <c r="D33" s="198" t="s">
        <v>28</v>
      </c>
      <c r="E33" s="198" t="s">
        <v>29</v>
      </c>
      <c r="F33" s="198" t="s">
        <v>30</v>
      </c>
      <c r="G33" s="198" t="s">
        <v>31</v>
      </c>
      <c r="H33" s="198" t="s">
        <v>32</v>
      </c>
      <c r="I33" s="198" t="s">
        <v>33</v>
      </c>
      <c r="J33" s="198" t="s">
        <v>34</v>
      </c>
      <c r="K33" s="198" t="s">
        <v>35</v>
      </c>
      <c r="L33" s="198" t="s">
        <v>36</v>
      </c>
      <c r="M33" s="198" t="s">
        <v>37</v>
      </c>
      <c r="N33" s="198" t="s">
        <v>38</v>
      </c>
      <c r="P33" s="199"/>
      <c r="Q33" s="198" t="s">
        <v>26</v>
      </c>
      <c r="R33" s="198" t="s">
        <v>27</v>
      </c>
      <c r="S33" s="198" t="s">
        <v>28</v>
      </c>
      <c r="T33" s="198" t="s">
        <v>29</v>
      </c>
      <c r="U33" s="198" t="s">
        <v>30</v>
      </c>
      <c r="V33" s="198" t="s">
        <v>31</v>
      </c>
      <c r="W33" s="198" t="s">
        <v>32</v>
      </c>
      <c r="X33" s="198" t="s">
        <v>33</v>
      </c>
      <c r="Y33" s="198" t="s">
        <v>34</v>
      </c>
      <c r="Z33" s="198" t="s">
        <v>35</v>
      </c>
      <c r="AA33" s="198" t="s">
        <v>36</v>
      </c>
      <c r="AB33" s="198" t="s">
        <v>37</v>
      </c>
      <c r="AC33" s="198" t="s">
        <v>38</v>
      </c>
    </row>
    <row r="34" spans="1:29" hidden="1" x14ac:dyDescent="0.25">
      <c r="A34" s="200">
        <v>2000</v>
      </c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4"/>
      <c r="P34" s="200">
        <v>2000</v>
      </c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15"/>
      <c r="AB34" s="203"/>
      <c r="AC34" s="203"/>
    </row>
    <row r="35" spans="1:29" hidden="1" x14ac:dyDescent="0.25">
      <c r="A35" s="200">
        <v>2001</v>
      </c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16"/>
      <c r="P35" s="200">
        <v>2001</v>
      </c>
      <c r="Q35" s="206" t="str">
        <f>IF(B35&lt;&gt;"",IF(B34&lt;&gt;"",(B35/B34-1)*100,"-"),"-")</f>
        <v>-</v>
      </c>
      <c r="R35" s="206" t="str">
        <f t="shared" ref="R35:AC50" si="5">IF(C35&lt;&gt;"",IF(C34&lt;&gt;"",(C35/C34-1)*100,"-"),"-")</f>
        <v>-</v>
      </c>
      <c r="S35" s="206" t="str">
        <f t="shared" si="5"/>
        <v>-</v>
      </c>
      <c r="T35" s="206" t="str">
        <f t="shared" si="5"/>
        <v>-</v>
      </c>
      <c r="U35" s="206" t="str">
        <f t="shared" si="5"/>
        <v>-</v>
      </c>
      <c r="V35" s="206" t="str">
        <f t="shared" si="5"/>
        <v>-</v>
      </c>
      <c r="W35" s="206" t="str">
        <f t="shared" si="5"/>
        <v>-</v>
      </c>
      <c r="X35" s="206" t="str">
        <f t="shared" si="5"/>
        <v>-</v>
      </c>
      <c r="Y35" s="206" t="str">
        <f t="shared" si="5"/>
        <v>-</v>
      </c>
      <c r="Z35" s="206" t="str">
        <f t="shared" si="5"/>
        <v>-</v>
      </c>
      <c r="AA35" s="206" t="str">
        <f t="shared" si="5"/>
        <v>-</v>
      </c>
      <c r="AB35" s="206" t="str">
        <f t="shared" si="5"/>
        <v>-</v>
      </c>
      <c r="AC35" s="207" t="str">
        <f>IF(M35&lt;&gt;"",IF(N35&lt;&gt;"",IF(N34&lt;&gt;"",(N35/N34-1)*100,"-"),"-"),"-")</f>
        <v>-</v>
      </c>
    </row>
    <row r="36" spans="1:29" hidden="1" x14ac:dyDescent="0.25">
      <c r="A36" s="200">
        <v>2002</v>
      </c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16"/>
      <c r="P36" s="200">
        <v>2002</v>
      </c>
      <c r="Q36" s="206" t="str">
        <f t="shared" ref="Q36:AC51" si="6">IF(B36&lt;&gt;"",IF(B35&lt;&gt;"",(B36/B35-1)*100,"-"),"-")</f>
        <v>-</v>
      </c>
      <c r="R36" s="206" t="str">
        <f t="shared" si="5"/>
        <v>-</v>
      </c>
      <c r="S36" s="206" t="str">
        <f t="shared" si="5"/>
        <v>-</v>
      </c>
      <c r="T36" s="206" t="str">
        <f t="shared" si="5"/>
        <v>-</v>
      </c>
      <c r="U36" s="206" t="str">
        <f t="shared" si="5"/>
        <v>-</v>
      </c>
      <c r="V36" s="206" t="str">
        <f t="shared" si="5"/>
        <v>-</v>
      </c>
      <c r="W36" s="206" t="str">
        <f t="shared" si="5"/>
        <v>-</v>
      </c>
      <c r="X36" s="206" t="str">
        <f t="shared" si="5"/>
        <v>-</v>
      </c>
      <c r="Y36" s="206" t="str">
        <f t="shared" si="5"/>
        <v>-</v>
      </c>
      <c r="Z36" s="206" t="str">
        <f t="shared" si="5"/>
        <v>-</v>
      </c>
      <c r="AA36" s="206" t="str">
        <f t="shared" si="5"/>
        <v>-</v>
      </c>
      <c r="AB36" s="206" t="str">
        <f t="shared" si="5"/>
        <v>-</v>
      </c>
      <c r="AC36" s="207" t="str">
        <f t="shared" ref="AC36:AC46" si="7">IF(M36&lt;&gt;"",IF(N36&lt;&gt;"",IF(N35&lt;&gt;"",(N36/N35-1)*100,"-"),"-"),"-")</f>
        <v>-</v>
      </c>
    </row>
    <row r="37" spans="1:29" hidden="1" x14ac:dyDescent="0.25">
      <c r="A37" s="200">
        <v>2003</v>
      </c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16"/>
      <c r="P37" s="200">
        <v>2003</v>
      </c>
      <c r="Q37" s="206" t="str">
        <f t="shared" si="6"/>
        <v>-</v>
      </c>
      <c r="R37" s="206" t="str">
        <f t="shared" si="5"/>
        <v>-</v>
      </c>
      <c r="S37" s="206" t="str">
        <f t="shared" si="5"/>
        <v>-</v>
      </c>
      <c r="T37" s="206" t="str">
        <f t="shared" si="5"/>
        <v>-</v>
      </c>
      <c r="U37" s="206" t="str">
        <f t="shared" si="5"/>
        <v>-</v>
      </c>
      <c r="V37" s="206" t="str">
        <f t="shared" si="5"/>
        <v>-</v>
      </c>
      <c r="W37" s="206" t="str">
        <f t="shared" si="5"/>
        <v>-</v>
      </c>
      <c r="X37" s="206" t="str">
        <f t="shared" si="5"/>
        <v>-</v>
      </c>
      <c r="Y37" s="206" t="str">
        <f t="shared" si="5"/>
        <v>-</v>
      </c>
      <c r="Z37" s="206" t="str">
        <f t="shared" si="5"/>
        <v>-</v>
      </c>
      <c r="AA37" s="206" t="str">
        <f t="shared" si="5"/>
        <v>-</v>
      </c>
      <c r="AB37" s="206" t="str">
        <f t="shared" si="5"/>
        <v>-</v>
      </c>
      <c r="AC37" s="207" t="str">
        <f t="shared" si="7"/>
        <v>-</v>
      </c>
    </row>
    <row r="38" spans="1:29" hidden="1" x14ac:dyDescent="0.25">
      <c r="A38" s="200">
        <v>2004</v>
      </c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16"/>
      <c r="P38" s="200">
        <v>2004</v>
      </c>
      <c r="Q38" s="206" t="str">
        <f t="shared" si="6"/>
        <v>-</v>
      </c>
      <c r="R38" s="206" t="str">
        <f t="shared" si="5"/>
        <v>-</v>
      </c>
      <c r="S38" s="206" t="str">
        <f t="shared" si="5"/>
        <v>-</v>
      </c>
      <c r="T38" s="206" t="str">
        <f t="shared" si="5"/>
        <v>-</v>
      </c>
      <c r="U38" s="206" t="str">
        <f t="shared" si="5"/>
        <v>-</v>
      </c>
      <c r="V38" s="206" t="str">
        <f t="shared" si="5"/>
        <v>-</v>
      </c>
      <c r="W38" s="206" t="str">
        <f t="shared" si="5"/>
        <v>-</v>
      </c>
      <c r="X38" s="206" t="str">
        <f t="shared" si="5"/>
        <v>-</v>
      </c>
      <c r="Y38" s="206" t="str">
        <f t="shared" si="5"/>
        <v>-</v>
      </c>
      <c r="Z38" s="206" t="str">
        <f t="shared" si="5"/>
        <v>-</v>
      </c>
      <c r="AA38" s="206" t="str">
        <f t="shared" si="5"/>
        <v>-</v>
      </c>
      <c r="AB38" s="206" t="str">
        <f t="shared" si="5"/>
        <v>-</v>
      </c>
      <c r="AC38" s="207" t="str">
        <f t="shared" si="7"/>
        <v>-</v>
      </c>
    </row>
    <row r="39" spans="1:29" hidden="1" x14ac:dyDescent="0.25">
      <c r="A39" s="200">
        <v>2005</v>
      </c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16"/>
      <c r="P39" s="200">
        <v>2005</v>
      </c>
      <c r="Q39" s="206" t="str">
        <f t="shared" si="6"/>
        <v>-</v>
      </c>
      <c r="R39" s="206" t="str">
        <f t="shared" si="5"/>
        <v>-</v>
      </c>
      <c r="S39" s="206" t="str">
        <f t="shared" si="5"/>
        <v>-</v>
      </c>
      <c r="T39" s="206" t="str">
        <f t="shared" si="5"/>
        <v>-</v>
      </c>
      <c r="U39" s="206" t="str">
        <f t="shared" si="5"/>
        <v>-</v>
      </c>
      <c r="V39" s="206" t="str">
        <f t="shared" si="5"/>
        <v>-</v>
      </c>
      <c r="W39" s="206" t="str">
        <f t="shared" si="5"/>
        <v>-</v>
      </c>
      <c r="X39" s="206" t="str">
        <f t="shared" si="5"/>
        <v>-</v>
      </c>
      <c r="Y39" s="206" t="str">
        <f t="shared" si="5"/>
        <v>-</v>
      </c>
      <c r="Z39" s="206" t="str">
        <f t="shared" si="5"/>
        <v>-</v>
      </c>
      <c r="AA39" s="206" t="str">
        <f t="shared" si="5"/>
        <v>-</v>
      </c>
      <c r="AB39" s="206" t="str">
        <f t="shared" si="5"/>
        <v>-</v>
      </c>
      <c r="AC39" s="207" t="str">
        <f t="shared" si="7"/>
        <v>-</v>
      </c>
    </row>
    <row r="40" spans="1:29" hidden="1" x14ac:dyDescent="0.25">
      <c r="A40" s="200">
        <v>2006</v>
      </c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16"/>
      <c r="P40" s="200">
        <v>2006</v>
      </c>
      <c r="Q40" s="206" t="str">
        <f t="shared" si="6"/>
        <v>-</v>
      </c>
      <c r="R40" s="206" t="str">
        <f t="shared" si="5"/>
        <v>-</v>
      </c>
      <c r="S40" s="206" t="str">
        <f t="shared" si="5"/>
        <v>-</v>
      </c>
      <c r="T40" s="206" t="str">
        <f t="shared" si="5"/>
        <v>-</v>
      </c>
      <c r="U40" s="206" t="str">
        <f t="shared" si="5"/>
        <v>-</v>
      </c>
      <c r="V40" s="206" t="str">
        <f t="shared" si="5"/>
        <v>-</v>
      </c>
      <c r="W40" s="206" t="str">
        <f t="shared" si="5"/>
        <v>-</v>
      </c>
      <c r="X40" s="206" t="str">
        <f t="shared" si="5"/>
        <v>-</v>
      </c>
      <c r="Y40" s="206" t="str">
        <f t="shared" si="5"/>
        <v>-</v>
      </c>
      <c r="Z40" s="206" t="str">
        <f t="shared" si="5"/>
        <v>-</v>
      </c>
      <c r="AA40" s="206" t="str">
        <f t="shared" si="5"/>
        <v>-</v>
      </c>
      <c r="AB40" s="206" t="str">
        <f t="shared" si="5"/>
        <v>-</v>
      </c>
      <c r="AC40" s="207" t="str">
        <f t="shared" si="7"/>
        <v>-</v>
      </c>
    </row>
    <row r="41" spans="1:29" hidden="1" x14ac:dyDescent="0.25">
      <c r="A41" s="200">
        <v>2007</v>
      </c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16"/>
      <c r="P41" s="200">
        <v>2007</v>
      </c>
      <c r="Q41" s="206" t="str">
        <f t="shared" si="6"/>
        <v>-</v>
      </c>
      <c r="R41" s="206" t="str">
        <f t="shared" si="5"/>
        <v>-</v>
      </c>
      <c r="S41" s="206" t="str">
        <f t="shared" si="5"/>
        <v>-</v>
      </c>
      <c r="T41" s="206" t="str">
        <f t="shared" si="5"/>
        <v>-</v>
      </c>
      <c r="U41" s="206" t="str">
        <f t="shared" si="5"/>
        <v>-</v>
      </c>
      <c r="V41" s="206" t="str">
        <f t="shared" si="5"/>
        <v>-</v>
      </c>
      <c r="W41" s="206" t="str">
        <f t="shared" si="5"/>
        <v>-</v>
      </c>
      <c r="X41" s="206" t="str">
        <f t="shared" si="5"/>
        <v>-</v>
      </c>
      <c r="Y41" s="206" t="str">
        <f t="shared" si="5"/>
        <v>-</v>
      </c>
      <c r="Z41" s="206" t="str">
        <f t="shared" si="5"/>
        <v>-</v>
      </c>
      <c r="AA41" s="206" t="str">
        <f t="shared" si="5"/>
        <v>-</v>
      </c>
      <c r="AB41" s="206" t="str">
        <f t="shared" si="5"/>
        <v>-</v>
      </c>
      <c r="AC41" s="207" t="str">
        <f t="shared" si="7"/>
        <v>-</v>
      </c>
    </row>
    <row r="42" spans="1:29" hidden="1" x14ac:dyDescent="0.25">
      <c r="A42" s="200">
        <v>2008</v>
      </c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16"/>
      <c r="P42" s="200">
        <v>2008</v>
      </c>
      <c r="Q42" s="206" t="str">
        <f t="shared" si="6"/>
        <v>-</v>
      </c>
      <c r="R42" s="206" t="str">
        <f t="shared" si="5"/>
        <v>-</v>
      </c>
      <c r="S42" s="206" t="str">
        <f t="shared" si="5"/>
        <v>-</v>
      </c>
      <c r="T42" s="206" t="str">
        <f t="shared" si="5"/>
        <v>-</v>
      </c>
      <c r="U42" s="206" t="str">
        <f t="shared" si="5"/>
        <v>-</v>
      </c>
      <c r="V42" s="206" t="str">
        <f t="shared" si="5"/>
        <v>-</v>
      </c>
      <c r="W42" s="206" t="str">
        <f t="shared" si="5"/>
        <v>-</v>
      </c>
      <c r="X42" s="206" t="str">
        <f t="shared" si="5"/>
        <v>-</v>
      </c>
      <c r="Y42" s="206" t="str">
        <f t="shared" si="5"/>
        <v>-</v>
      </c>
      <c r="Z42" s="206" t="str">
        <f t="shared" si="5"/>
        <v>-</v>
      </c>
      <c r="AA42" s="206" t="str">
        <f t="shared" si="5"/>
        <v>-</v>
      </c>
      <c r="AB42" s="206" t="str">
        <f t="shared" si="5"/>
        <v>-</v>
      </c>
      <c r="AC42" s="207" t="str">
        <f t="shared" si="7"/>
        <v>-</v>
      </c>
    </row>
    <row r="43" spans="1:29" hidden="1" x14ac:dyDescent="0.25">
      <c r="A43" s="200">
        <v>2009</v>
      </c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16"/>
      <c r="P43" s="200">
        <v>2009</v>
      </c>
      <c r="Q43" s="206" t="str">
        <f t="shared" si="6"/>
        <v>-</v>
      </c>
      <c r="R43" s="206" t="str">
        <f t="shared" si="5"/>
        <v>-</v>
      </c>
      <c r="S43" s="206" t="str">
        <f t="shared" si="5"/>
        <v>-</v>
      </c>
      <c r="T43" s="206" t="str">
        <f t="shared" si="5"/>
        <v>-</v>
      </c>
      <c r="U43" s="206" t="str">
        <f t="shared" si="5"/>
        <v>-</v>
      </c>
      <c r="V43" s="206" t="str">
        <f t="shared" si="5"/>
        <v>-</v>
      </c>
      <c r="W43" s="206" t="str">
        <f t="shared" si="5"/>
        <v>-</v>
      </c>
      <c r="X43" s="206" t="str">
        <f t="shared" si="5"/>
        <v>-</v>
      </c>
      <c r="Y43" s="206" t="str">
        <f t="shared" si="5"/>
        <v>-</v>
      </c>
      <c r="Z43" s="206" t="str">
        <f t="shared" si="5"/>
        <v>-</v>
      </c>
      <c r="AA43" s="206" t="str">
        <f t="shared" si="5"/>
        <v>-</v>
      </c>
      <c r="AB43" s="206" t="str">
        <f t="shared" si="5"/>
        <v>-</v>
      </c>
      <c r="AC43" s="207" t="str">
        <f t="shared" si="7"/>
        <v>-</v>
      </c>
    </row>
    <row r="44" spans="1:29" hidden="1" x14ac:dyDescent="0.25">
      <c r="A44" s="200">
        <v>2010</v>
      </c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16"/>
      <c r="P44" s="200">
        <v>2010</v>
      </c>
      <c r="Q44" s="206" t="str">
        <f t="shared" si="6"/>
        <v>-</v>
      </c>
      <c r="R44" s="206" t="str">
        <f t="shared" si="5"/>
        <v>-</v>
      </c>
      <c r="S44" s="206" t="str">
        <f t="shared" si="5"/>
        <v>-</v>
      </c>
      <c r="T44" s="206" t="str">
        <f t="shared" si="5"/>
        <v>-</v>
      </c>
      <c r="U44" s="206" t="str">
        <f t="shared" si="5"/>
        <v>-</v>
      </c>
      <c r="V44" s="206" t="str">
        <f t="shared" si="5"/>
        <v>-</v>
      </c>
      <c r="W44" s="206" t="str">
        <f t="shared" si="5"/>
        <v>-</v>
      </c>
      <c r="X44" s="206" t="str">
        <f t="shared" si="5"/>
        <v>-</v>
      </c>
      <c r="Y44" s="206" t="str">
        <f t="shared" si="5"/>
        <v>-</v>
      </c>
      <c r="Z44" s="206" t="str">
        <f t="shared" si="5"/>
        <v>-</v>
      </c>
      <c r="AA44" s="206" t="str">
        <f t="shared" si="5"/>
        <v>-</v>
      </c>
      <c r="AB44" s="206" t="str">
        <f t="shared" si="5"/>
        <v>-</v>
      </c>
      <c r="AC44" s="207" t="str">
        <f t="shared" si="7"/>
        <v>-</v>
      </c>
    </row>
    <row r="45" spans="1:29" hidden="1" x14ac:dyDescent="0.25">
      <c r="A45" s="200">
        <v>2011</v>
      </c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16"/>
      <c r="P45" s="200">
        <v>2011</v>
      </c>
      <c r="Q45" s="206" t="str">
        <f t="shared" si="6"/>
        <v>-</v>
      </c>
      <c r="R45" s="206" t="str">
        <f t="shared" si="5"/>
        <v>-</v>
      </c>
      <c r="S45" s="206" t="str">
        <f t="shared" si="5"/>
        <v>-</v>
      </c>
      <c r="T45" s="206" t="str">
        <f t="shared" si="5"/>
        <v>-</v>
      </c>
      <c r="U45" s="206" t="str">
        <f t="shared" si="5"/>
        <v>-</v>
      </c>
      <c r="V45" s="206" t="str">
        <f t="shared" si="5"/>
        <v>-</v>
      </c>
      <c r="W45" s="206" t="str">
        <f t="shared" si="5"/>
        <v>-</v>
      </c>
      <c r="X45" s="206" t="str">
        <f t="shared" si="5"/>
        <v>-</v>
      </c>
      <c r="Y45" s="206" t="str">
        <f t="shared" si="5"/>
        <v>-</v>
      </c>
      <c r="Z45" s="206" t="str">
        <f t="shared" si="5"/>
        <v>-</v>
      </c>
      <c r="AA45" s="206" t="str">
        <f t="shared" si="5"/>
        <v>-</v>
      </c>
      <c r="AB45" s="206" t="str">
        <f t="shared" si="5"/>
        <v>-</v>
      </c>
      <c r="AC45" s="207" t="str">
        <f t="shared" si="7"/>
        <v>-</v>
      </c>
    </row>
    <row r="46" spans="1:29" hidden="1" x14ac:dyDescent="0.25">
      <c r="A46" s="200">
        <v>2012</v>
      </c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17"/>
      <c r="P46" s="200">
        <v>2012</v>
      </c>
      <c r="Q46" s="206" t="str">
        <f t="shared" si="6"/>
        <v>-</v>
      </c>
      <c r="R46" s="206" t="str">
        <f t="shared" si="5"/>
        <v>-</v>
      </c>
      <c r="S46" s="206" t="str">
        <f t="shared" si="5"/>
        <v>-</v>
      </c>
      <c r="T46" s="206" t="str">
        <f t="shared" si="5"/>
        <v>-</v>
      </c>
      <c r="U46" s="206" t="str">
        <f t="shared" si="5"/>
        <v>-</v>
      </c>
      <c r="V46" s="206" t="str">
        <f t="shared" si="5"/>
        <v>-</v>
      </c>
      <c r="W46" s="206" t="str">
        <f t="shared" si="5"/>
        <v>-</v>
      </c>
      <c r="X46" s="206" t="str">
        <f t="shared" si="5"/>
        <v>-</v>
      </c>
      <c r="Y46" s="206" t="str">
        <f t="shared" si="5"/>
        <v>-</v>
      </c>
      <c r="Z46" s="206" t="str">
        <f t="shared" si="5"/>
        <v>-</v>
      </c>
      <c r="AA46" s="206" t="str">
        <f t="shared" si="5"/>
        <v>-</v>
      </c>
      <c r="AB46" s="206" t="str">
        <f t="shared" si="5"/>
        <v>-</v>
      </c>
      <c r="AC46" s="207" t="str">
        <f t="shared" si="7"/>
        <v>-</v>
      </c>
    </row>
    <row r="47" spans="1:29" x14ac:dyDescent="0.25">
      <c r="A47" s="198">
        <v>2013</v>
      </c>
      <c r="B47" s="201">
        <f>'[1]Jan 13'!$C$14</f>
        <v>8158934.4479999989</v>
      </c>
      <c r="C47" s="201">
        <f>'[1]Fev 13'!$C$14</f>
        <v>6337497.6219999995</v>
      </c>
      <c r="D47" s="201">
        <f>'[1]Mar 13'!$C$14</f>
        <v>6830505.0250000004</v>
      </c>
      <c r="E47" s="201">
        <f>'[1]Abr 13'!$C$14</f>
        <v>6783612.716</v>
      </c>
      <c r="F47" s="201">
        <f>'[1]Mai 13'!$C$14</f>
        <v>7046306.4220000003</v>
      </c>
      <c r="G47" s="201">
        <f>'[1]Jun 13'!$C$14</f>
        <v>7106740.6330000013</v>
      </c>
      <c r="H47" s="201">
        <f>'[1]Jul 13'!$C$14</f>
        <v>8192626.6629999997</v>
      </c>
      <c r="I47" s="201">
        <f>'[1]Ago 13'!$C$14</f>
        <v>7284259.7759999996</v>
      </c>
      <c r="J47" s="201">
        <f>'[1]Set 13'!$C$14</f>
        <v>7201732.3020000001</v>
      </c>
      <c r="K47" s="201">
        <f>'[1]Out 13'!$C$14</f>
        <v>7598910.7439999999</v>
      </c>
      <c r="L47" s="201">
        <f>'[1]Nov 13'!$C$14</f>
        <v>7449857.4029999999</v>
      </c>
      <c r="M47" s="201">
        <f>'[1]Dez 13'!$C$14</f>
        <v>8252325.8159999996</v>
      </c>
      <c r="N47" s="208">
        <f t="shared" ref="N47:N52" si="8">SUM(B47:M47)</f>
        <v>88243309.569999993</v>
      </c>
      <c r="P47" s="198">
        <v>2013</v>
      </c>
      <c r="Q47" s="206" t="str">
        <f t="shared" si="6"/>
        <v>-</v>
      </c>
      <c r="R47" s="206" t="str">
        <f t="shared" si="5"/>
        <v>-</v>
      </c>
      <c r="S47" s="206" t="str">
        <f t="shared" si="5"/>
        <v>-</v>
      </c>
      <c r="T47" s="206" t="str">
        <f t="shared" si="5"/>
        <v>-</v>
      </c>
      <c r="U47" s="206" t="str">
        <f t="shared" si="5"/>
        <v>-</v>
      </c>
      <c r="V47" s="206" t="str">
        <f t="shared" si="5"/>
        <v>-</v>
      </c>
      <c r="W47" s="206" t="str">
        <f t="shared" si="5"/>
        <v>-</v>
      </c>
      <c r="X47" s="206" t="str">
        <f t="shared" si="5"/>
        <v>-</v>
      </c>
      <c r="Y47" s="206" t="str">
        <f t="shared" si="5"/>
        <v>-</v>
      </c>
      <c r="Z47" s="206" t="str">
        <f t="shared" si="5"/>
        <v>-</v>
      </c>
      <c r="AA47" s="206" t="str">
        <f t="shared" si="5"/>
        <v>-</v>
      </c>
      <c r="AB47" s="206" t="str">
        <f t="shared" si="5"/>
        <v>-</v>
      </c>
      <c r="AC47" s="209" t="str">
        <f t="shared" si="5"/>
        <v>-</v>
      </c>
    </row>
    <row r="48" spans="1:29" x14ac:dyDescent="0.25">
      <c r="A48" s="198">
        <v>2014</v>
      </c>
      <c r="B48" s="201">
        <f>'[1]Jan 14'!$C$14</f>
        <v>8781346.5199999996</v>
      </c>
      <c r="C48" s="201">
        <f>'[1]Fev 14'!$C$14</f>
        <v>7044267.5710000014</v>
      </c>
      <c r="D48" s="201">
        <f>'[1]Mar 14'!$C$14</f>
        <v>7389513.2630000003</v>
      </c>
      <c r="E48" s="201">
        <f>'[1]Abr 14'!$C$14</f>
        <v>7332704.404000001</v>
      </c>
      <c r="F48" s="201">
        <f>'[1]Mai 14'!$C$14</f>
        <v>7339591.8020000001</v>
      </c>
      <c r="G48" s="201">
        <f>'[1]Jun 14'!$C$14</f>
        <v>7138071.6540000001</v>
      </c>
      <c r="H48" s="201">
        <f>'[1]Jul 14'!$C$14</f>
        <v>8240871.5460000001</v>
      </c>
      <c r="I48" s="201">
        <f>'[1]Ago 14'!$C$14</f>
        <v>7726626.2709999997</v>
      </c>
      <c r="J48" s="201">
        <f>'[1]Set 14'!$C$14</f>
        <v>7431100.8700000001</v>
      </c>
      <c r="K48" s="201">
        <f>'[1]Out 14'!$C$14</f>
        <v>8091870.4289999995</v>
      </c>
      <c r="L48" s="201">
        <f>'[1]Nov 14'!$C$14</f>
        <v>7954140.04</v>
      </c>
      <c r="M48" s="201">
        <f>'[1]Dez 14'!$C$14</f>
        <v>8867941.0449999999</v>
      </c>
      <c r="N48" s="208">
        <f t="shared" si="8"/>
        <v>93338045.415000021</v>
      </c>
      <c r="P48" s="198">
        <v>2014</v>
      </c>
      <c r="Q48" s="206">
        <f t="shared" si="6"/>
        <v>7.6285950814640069</v>
      </c>
      <c r="R48" s="206">
        <f t="shared" si="5"/>
        <v>11.152192728980603</v>
      </c>
      <c r="S48" s="206">
        <f t="shared" si="5"/>
        <v>8.1839957068181803</v>
      </c>
      <c r="T48" s="206">
        <f t="shared" si="5"/>
        <v>8.0943843787676606</v>
      </c>
      <c r="U48" s="206">
        <f t="shared" si="5"/>
        <v>4.1622569674844678</v>
      </c>
      <c r="V48" s="206">
        <f t="shared" si="5"/>
        <v>0.44086343681255524</v>
      </c>
      <c r="W48" s="206">
        <f t="shared" si="5"/>
        <v>0.58888174677709237</v>
      </c>
      <c r="X48" s="206">
        <f t="shared" si="5"/>
        <v>6.0729093772506459</v>
      </c>
      <c r="Y48" s="210">
        <f t="shared" si="5"/>
        <v>3.1849082745869506</v>
      </c>
      <c r="Z48" s="210">
        <f t="shared" si="5"/>
        <v>6.4872414166627035</v>
      </c>
      <c r="AA48" s="210">
        <f t="shared" si="5"/>
        <v>6.7690240191299322</v>
      </c>
      <c r="AB48" s="210">
        <f t="shared" si="5"/>
        <v>7.4598997025349778</v>
      </c>
      <c r="AC48" s="209">
        <f t="shared" si="5"/>
        <v>5.7735094817115584</v>
      </c>
    </row>
    <row r="49" spans="1:29" x14ac:dyDescent="0.25">
      <c r="A49" s="198">
        <v>2015</v>
      </c>
      <c r="B49" s="201">
        <f>'[1]Jan 15'!$C$14</f>
        <v>9579995.8239999991</v>
      </c>
      <c r="C49" s="201">
        <f>'[1]Fev 15'!$C$14</f>
        <v>7338354.7860000003</v>
      </c>
      <c r="D49" s="201">
        <f>'[1]Mar 15'!$C$14</f>
        <v>7613081.8919999991</v>
      </c>
      <c r="E49" s="201">
        <f>'[1]Abr 15'!$C$14</f>
        <v>7571100.1739999996</v>
      </c>
      <c r="F49" s="201">
        <f>'[1]Mai 15'!$C$14</f>
        <v>7433660.7479999997</v>
      </c>
      <c r="G49" s="201">
        <f>'[1]Jun 15'!$C$14</f>
        <v>7296431.9979999997</v>
      </c>
      <c r="H49" s="201">
        <f>'[1]Jul 15'!$C$14</f>
        <v>8955845.1400000006</v>
      </c>
      <c r="I49" s="201">
        <f>'[1]Ago 15'!$C$14</f>
        <v>7701823.0670000007</v>
      </c>
      <c r="J49" s="201">
        <f>'[1]Set 15'!$C$14</f>
        <v>7399009.1880000001</v>
      </c>
      <c r="K49" s="201">
        <f>'[1]Out 15'!$C$14</f>
        <v>7666885.807</v>
      </c>
      <c r="L49" s="201">
        <f>'[1]Nov 15'!$C$14</f>
        <v>7353737.4369999999</v>
      </c>
      <c r="M49" s="201">
        <f>'[1]Dez 15'!$C$14</f>
        <v>8463936.7119999994</v>
      </c>
      <c r="N49" s="208">
        <f t="shared" si="8"/>
        <v>94373862.772999987</v>
      </c>
      <c r="P49" s="198">
        <v>2015</v>
      </c>
      <c r="Q49" s="206">
        <f t="shared" si="6"/>
        <v>9.0948387263961372</v>
      </c>
      <c r="R49" s="206">
        <f t="shared" si="5"/>
        <v>4.1748444680140162</v>
      </c>
      <c r="S49" s="206">
        <f t="shared" si="5"/>
        <v>3.0254851847878683</v>
      </c>
      <c r="T49" s="206">
        <f t="shared" si="5"/>
        <v>3.2511302360688887</v>
      </c>
      <c r="U49" s="206">
        <f t="shared" si="5"/>
        <v>1.2816645467172538</v>
      </c>
      <c r="V49" s="206">
        <f t="shared" si="5"/>
        <v>2.2185311618615922</v>
      </c>
      <c r="W49" s="206">
        <f t="shared" si="5"/>
        <v>8.6759463487455779</v>
      </c>
      <c r="X49" s="206">
        <f t="shared" si="5"/>
        <v>-0.32100949534846768</v>
      </c>
      <c r="Y49" s="210">
        <f t="shared" si="5"/>
        <v>-0.43185636369917901</v>
      </c>
      <c r="Z49" s="210">
        <f t="shared" si="5"/>
        <v>-5.2519948969637635</v>
      </c>
      <c r="AA49" s="210">
        <f t="shared" si="5"/>
        <v>-7.5483031475518274</v>
      </c>
      <c r="AB49" s="210">
        <f t="shared" si="5"/>
        <v>-4.5557850570938303</v>
      </c>
      <c r="AC49" s="209">
        <f t="shared" si="5"/>
        <v>1.1097482847369555</v>
      </c>
    </row>
    <row r="50" spans="1:29" x14ac:dyDescent="0.25">
      <c r="A50" s="198">
        <v>2016</v>
      </c>
      <c r="B50" s="201">
        <f>'[1]Jan 16'!$C$14</f>
        <v>9213759.248999998</v>
      </c>
      <c r="C50" s="201">
        <f>'[1]Fev 16'!$C$14</f>
        <v>7128485.4169999994</v>
      </c>
      <c r="D50" s="201">
        <f>'[1]Mar 16'!$C$14</f>
        <v>7067301.54</v>
      </c>
      <c r="E50" s="201">
        <f>'[1]Abr 16'!$C$14</f>
        <v>6646937.3939999994</v>
      </c>
      <c r="F50" s="201">
        <f>'[1]Mai 16'!$C$14</f>
        <v>6854451.5590000004</v>
      </c>
      <c r="G50" s="201">
        <f>'[1]Jun 16'!$C$14</f>
        <v>6836089.8830000013</v>
      </c>
      <c r="H50" s="201">
        <f>'[1]Jul 16'!$C$14</f>
        <v>8344050.1299999999</v>
      </c>
      <c r="I50" s="201">
        <f>'[1]Ago 16'!$C$14</f>
        <v>7234103.1390000004</v>
      </c>
      <c r="J50" s="201">
        <f>'[1]Set 16'!$C$14</f>
        <v>7038127.8480000002</v>
      </c>
      <c r="K50" s="201">
        <f>'[1]Out 16'!$C$14</f>
        <v>7236289.5429999996</v>
      </c>
      <c r="L50" s="201">
        <f>'[1]Nov 16'!$C$14</f>
        <v>7200644.6110000005</v>
      </c>
      <c r="M50" s="201">
        <f>'[1]Dez 16'!$C$14</f>
        <v>8226623.824</v>
      </c>
      <c r="N50" s="208">
        <f t="shared" si="8"/>
        <v>89026864.136999995</v>
      </c>
      <c r="P50" s="198">
        <v>2016</v>
      </c>
      <c r="Q50" s="206">
        <f t="shared" si="6"/>
        <v>-3.822930424275317</v>
      </c>
      <c r="R50" s="206">
        <f t="shared" si="6"/>
        <v>-2.8598967359875549</v>
      </c>
      <c r="S50" s="206">
        <f t="shared" si="6"/>
        <v>-7.168980443695439</v>
      </c>
      <c r="T50" s="206">
        <f t="shared" si="6"/>
        <v>-12.206452942911493</v>
      </c>
      <c r="U50" s="206">
        <f t="shared" si="6"/>
        <v>-7.7917086699959226</v>
      </c>
      <c r="V50" s="206">
        <f t="shared" si="6"/>
        <v>-6.3091400718348511</v>
      </c>
      <c r="W50" s="206">
        <f t="shared" si="6"/>
        <v>-6.8312370349896456</v>
      </c>
      <c r="X50" s="206">
        <f t="shared" si="5"/>
        <v>-6.0728469601442736</v>
      </c>
      <c r="Y50" s="210">
        <f t="shared" si="5"/>
        <v>-4.8774279208260936</v>
      </c>
      <c r="Z50" s="210">
        <f t="shared" si="5"/>
        <v>-5.6163124747059427</v>
      </c>
      <c r="AA50" s="210">
        <f t="shared" si="5"/>
        <v>-2.0818369884913146</v>
      </c>
      <c r="AB50" s="210">
        <f t="shared" si="5"/>
        <v>-2.8038121748186318</v>
      </c>
      <c r="AC50" s="209">
        <f t="shared" si="5"/>
        <v>-5.6657621918700833</v>
      </c>
    </row>
    <row r="51" spans="1:29" x14ac:dyDescent="0.25">
      <c r="A51" s="198">
        <v>2017</v>
      </c>
      <c r="B51" s="201">
        <f>'[1]Jan 17'!$C$14</f>
        <v>9049018.6500000004</v>
      </c>
      <c r="C51" s="201">
        <f>'[1]Fev 17'!$C$14</f>
        <v>6754690.8890000004</v>
      </c>
      <c r="D51" s="201">
        <f>'[1]Mar 17'!$C$14</f>
        <v>7453369.1479999991</v>
      </c>
      <c r="E51" s="201">
        <f>'[1]Abr 17'!$C$14</f>
        <v>6833693.915</v>
      </c>
      <c r="F51" s="201">
        <f>'[1]Mai 17'!$C$14</f>
        <v>7006120.1449999996</v>
      </c>
      <c r="G51" s="201">
        <f>'[1]Jun 17'!$C$14</f>
        <v>6947783.097000001</v>
      </c>
      <c r="H51" s="201">
        <f>'[1]Jul 17'!$C$14</f>
        <v>8649658.9710000008</v>
      </c>
      <c r="I51" s="201">
        <f>'[1]Ago 17'!$C$14</f>
        <v>7626335.7489999998</v>
      </c>
      <c r="J51" s="201">
        <f>'[1]Set 17'!$C$14</f>
        <v>7491030.835</v>
      </c>
      <c r="K51" s="201">
        <f>'[1]Out 17'!$C$14</f>
        <v>7799247.6310000001</v>
      </c>
      <c r="L51" s="201">
        <f>'[1]Nov 17'!$C$14</f>
        <v>7610145.4230000004</v>
      </c>
      <c r="M51" s="201">
        <f>'[1]Dez 17'!$C$14</f>
        <v>8693226.8379999995</v>
      </c>
      <c r="N51" s="208">
        <f t="shared" si="8"/>
        <v>91914321.290999979</v>
      </c>
      <c r="P51" s="198">
        <v>2017</v>
      </c>
      <c r="Q51" s="206">
        <f t="shared" si="6"/>
        <v>-1.7879846276412925</v>
      </c>
      <c r="R51" s="206">
        <f t="shared" si="6"/>
        <v>-5.2436738820924589</v>
      </c>
      <c r="S51" s="206">
        <f t="shared" si="6"/>
        <v>5.462730093160828</v>
      </c>
      <c r="T51" s="206">
        <f t="shared" si="6"/>
        <v>2.8096627052419665</v>
      </c>
      <c r="U51" s="206">
        <f t="shared" si="6"/>
        <v>2.2127019892766775</v>
      </c>
      <c r="V51" s="206">
        <f t="shared" si="6"/>
        <v>1.6338757376165969</v>
      </c>
      <c r="W51" s="206">
        <f t="shared" si="6"/>
        <v>3.662595936489188</v>
      </c>
      <c r="X51" s="206">
        <f t="shared" si="6"/>
        <v>5.4219936108654831</v>
      </c>
      <c r="Y51" s="210">
        <f t="shared" si="6"/>
        <v>6.4349923272379872</v>
      </c>
      <c r="Z51" s="210">
        <f t="shared" si="6"/>
        <v>7.7796512239421967</v>
      </c>
      <c r="AA51" s="210">
        <f t="shared" si="6"/>
        <v>5.6870021244268765</v>
      </c>
      <c r="AB51" s="210">
        <f t="shared" si="6"/>
        <v>5.6718652023294291</v>
      </c>
      <c r="AC51" s="209">
        <f t="shared" si="6"/>
        <v>3.2433548929192701</v>
      </c>
    </row>
    <row r="52" spans="1:29" x14ac:dyDescent="0.25">
      <c r="A52" s="198">
        <v>2018</v>
      </c>
      <c r="B52" s="201">
        <f>'[1]Jan 18'!$C$14</f>
        <v>9306106.8939999975</v>
      </c>
      <c r="C52" s="201">
        <f>'[1]Fev 18'!$C$14</f>
        <v>7137611.5810000002</v>
      </c>
      <c r="D52" s="201">
        <f>'[1]Mar 18'!$C$14</f>
        <v>7596149.9909999995</v>
      </c>
      <c r="E52" s="201">
        <f>'[1]Abr 18'!$C$14</f>
        <v>7264472.0409999993</v>
      </c>
      <c r="F52" s="201">
        <f>'[1]Mai 18'!$C$14</f>
        <v>7275727.4920000006</v>
      </c>
      <c r="G52" s="201">
        <f>'[1]Jun 18'!$C$14</f>
        <v>7302883.4690000005</v>
      </c>
      <c r="H52" s="201">
        <f>'[1]Jul 18'!$C$14</f>
        <v>9285931.2090000026</v>
      </c>
      <c r="I52" s="201">
        <f>'[1]Ago 18'!$C$14</f>
        <v>7958025.1059999987</v>
      </c>
      <c r="J52" s="201">
        <f>'[1]Set 18'!$C$14</f>
        <v>7690892.4730000012</v>
      </c>
      <c r="K52" s="201">
        <f>'[1]Out 18'!$C$14</f>
        <v>8052958.7980000004</v>
      </c>
      <c r="L52" s="201">
        <f>'[1]Nov 18'!$C$14</f>
        <v>8020475.4460000005</v>
      </c>
      <c r="M52" s="201">
        <f>'[1]Dez 18'!$C$14</f>
        <v>9050367.7459999993</v>
      </c>
      <c r="N52" s="208">
        <f t="shared" si="8"/>
        <v>95941602.245999992</v>
      </c>
      <c r="P52" s="198">
        <v>2018</v>
      </c>
      <c r="Q52" s="206">
        <f t="shared" ref="Q52:AC54" si="9">IF(B52&lt;&gt;"",IF(B51&lt;&gt;"",(B52/B51-1)*100,"-"),"-")</f>
        <v>2.8410621520820634</v>
      </c>
      <c r="R52" s="206">
        <f t="shared" si="9"/>
        <v>5.6689595170607232</v>
      </c>
      <c r="S52" s="206">
        <f t="shared" si="9"/>
        <v>1.91565505699276</v>
      </c>
      <c r="T52" s="206">
        <f t="shared" si="9"/>
        <v>6.3037375006574248</v>
      </c>
      <c r="U52" s="206">
        <f t="shared" si="9"/>
        <v>3.8481690496331211</v>
      </c>
      <c r="V52" s="206">
        <f t="shared" si="9"/>
        <v>5.1109881676261404</v>
      </c>
      <c r="W52" s="206">
        <f t="shared" si="9"/>
        <v>7.3560384303387405</v>
      </c>
      <c r="X52" s="206">
        <f t="shared" si="9"/>
        <v>4.3492624494468668</v>
      </c>
      <c r="Y52" s="210">
        <f t="shared" si="9"/>
        <v>2.6680124858944332</v>
      </c>
      <c r="Z52" s="210">
        <f t="shared" si="9"/>
        <v>3.2530210477170085</v>
      </c>
      <c r="AA52" s="210">
        <f t="shared" si="9"/>
        <v>5.3918814975580709</v>
      </c>
      <c r="AB52" s="210">
        <f t="shared" si="9"/>
        <v>4.1082662934649239</v>
      </c>
      <c r="AC52" s="209">
        <f t="shared" si="9"/>
        <v>4.3815598031232472</v>
      </c>
    </row>
    <row r="53" spans="1:29" x14ac:dyDescent="0.25">
      <c r="A53" s="198">
        <v>2019</v>
      </c>
      <c r="B53" s="201">
        <f>'[1]Jan 19'!$C$14</f>
        <v>9614756.9289999995</v>
      </c>
      <c r="C53" s="201">
        <f>'[1]Fev 19'!$C$14</f>
        <v>7605167.5559999999</v>
      </c>
      <c r="D53" s="201">
        <f>'[1]Mar 19'!$C$14</f>
        <v>7848552.0939999996</v>
      </c>
      <c r="E53" s="201">
        <f>'[1]Abr 19'!$C$14</f>
        <v>7315887.2869999995</v>
      </c>
      <c r="F53" s="201">
        <f>'[1]Mai 19'!$C$14</f>
        <v>7024844.8559999997</v>
      </c>
      <c r="G53" s="201">
        <f>'[1]Jun 19'!$C$14</f>
        <v>6957631.6919999998</v>
      </c>
      <c r="H53" s="201">
        <f>'[1]Jul 19'!$C$14</f>
        <v>8863445.9300000034</v>
      </c>
      <c r="I53" s="201">
        <f>'[1]Ago 19'!$C$14</f>
        <v>7922831</v>
      </c>
      <c r="J53" s="201">
        <f>'[1]Set 19'!$C$14</f>
        <v>7837029</v>
      </c>
      <c r="K53" s="201">
        <f>'[1]Out 19'!$C$14</f>
        <v>8360908</v>
      </c>
      <c r="L53" s="201">
        <f>'[1]Nov 19'!$C$14</f>
        <v>8146657.1380000003</v>
      </c>
      <c r="M53" s="201">
        <f>'[1]Dez 19'!$C$14</f>
        <v>9158592.7410000004</v>
      </c>
      <c r="N53" s="208">
        <f>SUM(B53:M53)</f>
        <v>96656304.223000005</v>
      </c>
      <c r="P53" s="198">
        <v>2019</v>
      </c>
      <c r="Q53" s="206">
        <f t="shared" si="9"/>
        <v>3.3166396917168495</v>
      </c>
      <c r="R53" s="206">
        <f t="shared" si="9"/>
        <v>6.550594266639731</v>
      </c>
      <c r="S53" s="206">
        <f t="shared" si="9"/>
        <v>3.3227635486272611</v>
      </c>
      <c r="T53" s="206">
        <f t="shared" si="9"/>
        <v>0.70776301030297528</v>
      </c>
      <c r="U53" s="206">
        <f t="shared" si="9"/>
        <v>-3.4482137528633161</v>
      </c>
      <c r="V53" s="206">
        <f t="shared" si="9"/>
        <v>-4.7276090117767788</v>
      </c>
      <c r="W53" s="206">
        <f t="shared" si="9"/>
        <v>-4.5497351799302921</v>
      </c>
      <c r="X53" s="206">
        <f t="shared" si="9"/>
        <v>-0.44224673246461288</v>
      </c>
      <c r="Y53" s="210">
        <f t="shared" si="9"/>
        <v>1.9001244330620004</v>
      </c>
      <c r="Z53" s="210">
        <f t="shared" si="9"/>
        <v>3.8240503860081931</v>
      </c>
      <c r="AA53" s="210">
        <f t="shared" si="9"/>
        <v>1.5732445395482131</v>
      </c>
      <c r="AB53" s="210">
        <f t="shared" si="9"/>
        <v>1.195807706795482</v>
      </c>
      <c r="AC53" s="209">
        <f t="shared" si="9"/>
        <v>0.74493437702600751</v>
      </c>
    </row>
    <row r="54" spans="1:29" x14ac:dyDescent="0.25">
      <c r="A54" s="198">
        <v>2020</v>
      </c>
      <c r="B54" s="201">
        <f>'[1]Jan 20'!$C$14</f>
        <v>9808601.3260000013</v>
      </c>
      <c r="C54" s="201">
        <f>'[1]Fev 20'!$C$14</f>
        <v>7903623.2539999997</v>
      </c>
      <c r="D54" s="201">
        <f>'[1]Mar 20'!$C$14</f>
        <v>5271459.8830000004</v>
      </c>
      <c r="E54" s="201">
        <f>'[1]Abr 20'!$C$14</f>
        <v>505760.75400000002</v>
      </c>
      <c r="F54" s="201">
        <f>'[1]Mai 20'!$C$14</f>
        <v>0</v>
      </c>
      <c r="G54" s="201">
        <f>'[1]Jun 20'!$C$14</f>
        <v>0</v>
      </c>
      <c r="H54" s="201">
        <f>'[1]Jul 20'!$C$14</f>
        <v>0</v>
      </c>
      <c r="I54" s="201">
        <f>'[1]Ago 20'!$C$14</f>
        <v>0</v>
      </c>
      <c r="J54" s="201">
        <f>'[1]Set 20'!$C$14</f>
        <v>0</v>
      </c>
      <c r="K54" s="201">
        <f>'[1]Out 20'!$C$14</f>
        <v>0</v>
      </c>
      <c r="L54" s="201">
        <f>'[1]Nov 20'!$C$14</f>
        <v>0</v>
      </c>
      <c r="M54" s="201">
        <f>'[1]Dez 20'!$C$14</f>
        <v>0</v>
      </c>
      <c r="N54" s="208"/>
      <c r="P54" s="198">
        <v>2020</v>
      </c>
      <c r="Q54" s="206">
        <f t="shared" si="9"/>
        <v>2.016113339436898</v>
      </c>
      <c r="R54" s="206">
        <f t="shared" si="9"/>
        <v>3.9243803085513562</v>
      </c>
      <c r="S54" s="206">
        <f t="shared" si="9"/>
        <v>-32.835256492342261</v>
      </c>
      <c r="T54" s="206">
        <f t="shared" si="9"/>
        <v>-93.08681593688965</v>
      </c>
      <c r="U54" s="206">
        <f t="shared" si="9"/>
        <v>-100</v>
      </c>
      <c r="V54" s="206">
        <f t="shared" si="9"/>
        <v>-100</v>
      </c>
      <c r="W54" s="206">
        <f t="shared" si="9"/>
        <v>-100</v>
      </c>
      <c r="X54" s="206">
        <f t="shared" si="9"/>
        <v>-100</v>
      </c>
      <c r="Y54" s="210">
        <f t="shared" si="9"/>
        <v>-100</v>
      </c>
      <c r="Z54" s="210">
        <f t="shared" si="9"/>
        <v>-100</v>
      </c>
      <c r="AA54" s="210">
        <f t="shared" si="9"/>
        <v>-100</v>
      </c>
      <c r="AB54" s="210">
        <f t="shared" si="9"/>
        <v>-100</v>
      </c>
      <c r="AC54" s="209"/>
    </row>
    <row r="55" spans="1:29" x14ac:dyDescent="0.25">
      <c r="A55" s="194"/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</row>
    <row r="56" spans="1:29" x14ac:dyDescent="0.25">
      <c r="A56" s="194"/>
      <c r="B56" s="194"/>
      <c r="C56" s="194"/>
      <c r="D56" s="194"/>
      <c r="E56" s="218"/>
      <c r="F56" s="194"/>
      <c r="G56" s="194"/>
      <c r="H56" s="194"/>
      <c r="I56" s="194"/>
      <c r="J56" s="194"/>
      <c r="K56" s="194"/>
      <c r="L56" s="194"/>
      <c r="M56" s="194"/>
    </row>
    <row r="57" spans="1:29" ht="15.6" x14ac:dyDescent="0.25">
      <c r="A57" s="195" t="s">
        <v>40</v>
      </c>
      <c r="B57" s="219"/>
      <c r="C57" s="194"/>
      <c r="D57" s="194"/>
      <c r="E57" s="218"/>
      <c r="F57" s="194"/>
      <c r="G57" s="194"/>
      <c r="H57" s="194"/>
      <c r="I57" s="194"/>
      <c r="J57" s="194"/>
      <c r="K57" s="194"/>
      <c r="L57" s="194"/>
      <c r="M57" s="194"/>
      <c r="P57" s="196" t="s">
        <v>41</v>
      </c>
    </row>
    <row r="58" spans="1:29" x14ac:dyDescent="0.25">
      <c r="A58" s="194"/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</row>
    <row r="59" spans="1:29" ht="15" x14ac:dyDescent="0.25">
      <c r="A59" s="197"/>
      <c r="B59" s="198" t="s">
        <v>26</v>
      </c>
      <c r="C59" s="198" t="s">
        <v>27</v>
      </c>
      <c r="D59" s="198" t="s">
        <v>28</v>
      </c>
      <c r="E59" s="198" t="s">
        <v>29</v>
      </c>
      <c r="F59" s="198" t="s">
        <v>30</v>
      </c>
      <c r="G59" s="198" t="s">
        <v>31</v>
      </c>
      <c r="H59" s="198" t="s">
        <v>32</v>
      </c>
      <c r="I59" s="198" t="s">
        <v>33</v>
      </c>
      <c r="J59" s="198" t="s">
        <v>34</v>
      </c>
      <c r="K59" s="198" t="s">
        <v>35</v>
      </c>
      <c r="L59" s="198" t="s">
        <v>36</v>
      </c>
      <c r="M59" s="198" t="s">
        <v>37</v>
      </c>
      <c r="N59" s="198" t="s">
        <v>38</v>
      </c>
      <c r="P59" s="199"/>
      <c r="Q59" s="198" t="s">
        <v>26</v>
      </c>
      <c r="R59" s="198" t="s">
        <v>27</v>
      </c>
      <c r="S59" s="198" t="s">
        <v>28</v>
      </c>
      <c r="T59" s="198" t="s">
        <v>29</v>
      </c>
      <c r="U59" s="198" t="s">
        <v>30</v>
      </c>
      <c r="V59" s="198" t="s">
        <v>31</v>
      </c>
      <c r="W59" s="198" t="s">
        <v>32</v>
      </c>
      <c r="X59" s="198" t="s">
        <v>33</v>
      </c>
      <c r="Y59" s="198" t="s">
        <v>34</v>
      </c>
      <c r="Z59" s="198" t="s">
        <v>35</v>
      </c>
      <c r="AA59" s="198" t="s">
        <v>36</v>
      </c>
      <c r="AB59" s="198" t="s">
        <v>37</v>
      </c>
      <c r="AC59" s="198" t="s">
        <v>38</v>
      </c>
    </row>
    <row r="60" spans="1:29" hidden="1" x14ac:dyDescent="0.25">
      <c r="A60" s="200">
        <v>2000</v>
      </c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1"/>
      <c r="P60" s="200">
        <v>2000</v>
      </c>
      <c r="Q60" s="203"/>
      <c r="R60" s="204"/>
      <c r="S60" s="204"/>
      <c r="T60" s="204"/>
      <c r="U60" s="204"/>
      <c r="V60" s="204"/>
      <c r="W60" s="204"/>
      <c r="X60" s="204"/>
      <c r="Y60" s="204"/>
      <c r="Z60" s="204"/>
      <c r="AA60" s="205"/>
      <c r="AB60" s="204"/>
      <c r="AC60" s="204"/>
    </row>
    <row r="61" spans="1:29" hidden="1" x14ac:dyDescent="0.25">
      <c r="A61" s="200">
        <v>2001</v>
      </c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1"/>
      <c r="P61" s="200">
        <v>2001</v>
      </c>
      <c r="Q61" s="206" t="str">
        <f>IF(B61&lt;&gt;"",IF(B60&lt;&gt;"",(B61/B60-1)*100,"-"),"-")</f>
        <v>-</v>
      </c>
      <c r="R61" s="206" t="str">
        <f t="shared" ref="R61:AB71" si="10">IF(C61&lt;&gt;"",IF(C60&lt;&gt;"",(C61/C60-1)*100,"-"),"-")</f>
        <v>-</v>
      </c>
      <c r="S61" s="206" t="str">
        <f t="shared" si="10"/>
        <v>-</v>
      </c>
      <c r="T61" s="206" t="str">
        <f t="shared" si="10"/>
        <v>-</v>
      </c>
      <c r="U61" s="206" t="str">
        <f t="shared" si="10"/>
        <v>-</v>
      </c>
      <c r="V61" s="206" t="str">
        <f t="shared" si="10"/>
        <v>-</v>
      </c>
      <c r="W61" s="206" t="str">
        <f t="shared" si="10"/>
        <v>-</v>
      </c>
      <c r="X61" s="206" t="str">
        <f t="shared" si="10"/>
        <v>-</v>
      </c>
      <c r="Y61" s="206" t="str">
        <f t="shared" si="10"/>
        <v>-</v>
      </c>
      <c r="Z61" s="206" t="str">
        <f t="shared" si="10"/>
        <v>-</v>
      </c>
      <c r="AA61" s="206" t="str">
        <f t="shared" si="10"/>
        <v>-</v>
      </c>
      <c r="AB61" s="206" t="str">
        <f t="shared" si="10"/>
        <v>-</v>
      </c>
      <c r="AC61" s="207" t="str">
        <f>IF(M61&lt;&gt;"",IF(N61&lt;&gt;"",IF(N60&lt;&gt;"",(N61/N60-1)*100,"-"),"-"),"-")</f>
        <v>-</v>
      </c>
    </row>
    <row r="62" spans="1:29" hidden="1" x14ac:dyDescent="0.25">
      <c r="A62" s="200">
        <v>2002</v>
      </c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1"/>
      <c r="P62" s="200">
        <v>2002</v>
      </c>
      <c r="Q62" s="206" t="str">
        <f t="shared" ref="Q62:Q71" si="11">IF(B62&lt;&gt;"",IF(B61&lt;&gt;"",(B62/B61-1)*100,"-"),"-")</f>
        <v>-</v>
      </c>
      <c r="R62" s="206" t="str">
        <f t="shared" si="10"/>
        <v>-</v>
      </c>
      <c r="S62" s="206" t="str">
        <f t="shared" si="10"/>
        <v>-</v>
      </c>
      <c r="T62" s="206" t="str">
        <f t="shared" si="10"/>
        <v>-</v>
      </c>
      <c r="U62" s="206" t="str">
        <f t="shared" si="10"/>
        <v>-</v>
      </c>
      <c r="V62" s="206" t="str">
        <f t="shared" si="10"/>
        <v>-</v>
      </c>
      <c r="W62" s="206" t="str">
        <f t="shared" si="10"/>
        <v>-</v>
      </c>
      <c r="X62" s="206" t="str">
        <f t="shared" si="10"/>
        <v>-</v>
      </c>
      <c r="Y62" s="206" t="str">
        <f t="shared" si="10"/>
        <v>-</v>
      </c>
      <c r="Z62" s="206" t="str">
        <f t="shared" si="10"/>
        <v>-</v>
      </c>
      <c r="AA62" s="206" t="str">
        <f t="shared" si="10"/>
        <v>-</v>
      </c>
      <c r="AB62" s="206" t="str">
        <f t="shared" si="10"/>
        <v>-</v>
      </c>
      <c r="AC62" s="207" t="str">
        <f t="shared" ref="AC62:AC71" si="12">IF(M62&lt;&gt;"",IF(N62&lt;&gt;"",IF(N61&lt;&gt;"",(N62/N61-1)*100,"-"),"-"),"-")</f>
        <v>-</v>
      </c>
    </row>
    <row r="63" spans="1:29" hidden="1" x14ac:dyDescent="0.25">
      <c r="A63" s="200">
        <v>2003</v>
      </c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1"/>
      <c r="P63" s="200">
        <v>2003</v>
      </c>
      <c r="Q63" s="206" t="str">
        <f t="shared" si="11"/>
        <v>-</v>
      </c>
      <c r="R63" s="206" t="str">
        <f t="shared" si="10"/>
        <v>-</v>
      </c>
      <c r="S63" s="206" t="str">
        <f t="shared" si="10"/>
        <v>-</v>
      </c>
      <c r="T63" s="206" t="str">
        <f t="shared" si="10"/>
        <v>-</v>
      </c>
      <c r="U63" s="206" t="str">
        <f t="shared" si="10"/>
        <v>-</v>
      </c>
      <c r="V63" s="206" t="str">
        <f t="shared" si="10"/>
        <v>-</v>
      </c>
      <c r="W63" s="206" t="str">
        <f t="shared" si="10"/>
        <v>-</v>
      </c>
      <c r="X63" s="206" t="str">
        <f t="shared" si="10"/>
        <v>-</v>
      </c>
      <c r="Y63" s="206" t="str">
        <f t="shared" si="10"/>
        <v>-</v>
      </c>
      <c r="Z63" s="206" t="str">
        <f t="shared" si="10"/>
        <v>-</v>
      </c>
      <c r="AA63" s="206" t="str">
        <f t="shared" si="10"/>
        <v>-</v>
      </c>
      <c r="AB63" s="206" t="str">
        <f t="shared" si="10"/>
        <v>-</v>
      </c>
      <c r="AC63" s="207" t="str">
        <f t="shared" si="12"/>
        <v>-</v>
      </c>
    </row>
    <row r="64" spans="1:29" hidden="1" x14ac:dyDescent="0.25">
      <c r="A64" s="200">
        <v>2004</v>
      </c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1"/>
      <c r="P64" s="200">
        <v>2004</v>
      </c>
      <c r="Q64" s="206" t="str">
        <f t="shared" si="11"/>
        <v>-</v>
      </c>
      <c r="R64" s="206" t="str">
        <f t="shared" si="10"/>
        <v>-</v>
      </c>
      <c r="S64" s="206" t="str">
        <f t="shared" si="10"/>
        <v>-</v>
      </c>
      <c r="T64" s="206" t="str">
        <f t="shared" si="10"/>
        <v>-</v>
      </c>
      <c r="U64" s="206" t="str">
        <f t="shared" si="10"/>
        <v>-</v>
      </c>
      <c r="V64" s="206" t="str">
        <f t="shared" si="10"/>
        <v>-</v>
      </c>
      <c r="W64" s="206" t="str">
        <f t="shared" si="10"/>
        <v>-</v>
      </c>
      <c r="X64" s="206" t="str">
        <f t="shared" si="10"/>
        <v>-</v>
      </c>
      <c r="Y64" s="206" t="str">
        <f t="shared" si="10"/>
        <v>-</v>
      </c>
      <c r="Z64" s="206" t="str">
        <f t="shared" si="10"/>
        <v>-</v>
      </c>
      <c r="AA64" s="206" t="str">
        <f t="shared" si="10"/>
        <v>-</v>
      </c>
      <c r="AB64" s="206" t="str">
        <f t="shared" si="10"/>
        <v>-</v>
      </c>
      <c r="AC64" s="207" t="str">
        <f t="shared" si="12"/>
        <v>-</v>
      </c>
    </row>
    <row r="65" spans="1:29" hidden="1" x14ac:dyDescent="0.25">
      <c r="A65" s="200">
        <v>2005</v>
      </c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1"/>
      <c r="P65" s="200">
        <v>2005</v>
      </c>
      <c r="Q65" s="206" t="str">
        <f t="shared" si="11"/>
        <v>-</v>
      </c>
      <c r="R65" s="206" t="str">
        <f t="shared" si="10"/>
        <v>-</v>
      </c>
      <c r="S65" s="206" t="str">
        <f t="shared" si="10"/>
        <v>-</v>
      </c>
      <c r="T65" s="206" t="str">
        <f t="shared" si="10"/>
        <v>-</v>
      </c>
      <c r="U65" s="206" t="str">
        <f t="shared" si="10"/>
        <v>-</v>
      </c>
      <c r="V65" s="206" t="str">
        <f t="shared" si="10"/>
        <v>-</v>
      </c>
      <c r="W65" s="206" t="str">
        <f t="shared" si="10"/>
        <v>-</v>
      </c>
      <c r="X65" s="206" t="str">
        <f t="shared" si="10"/>
        <v>-</v>
      </c>
      <c r="Y65" s="206" t="str">
        <f t="shared" si="10"/>
        <v>-</v>
      </c>
      <c r="Z65" s="206" t="str">
        <f t="shared" si="10"/>
        <v>-</v>
      </c>
      <c r="AA65" s="206" t="str">
        <f t="shared" si="10"/>
        <v>-</v>
      </c>
      <c r="AB65" s="206" t="str">
        <f t="shared" si="10"/>
        <v>-</v>
      </c>
      <c r="AC65" s="207" t="str">
        <f t="shared" si="12"/>
        <v>-</v>
      </c>
    </row>
    <row r="66" spans="1:29" hidden="1" x14ac:dyDescent="0.25">
      <c r="A66" s="200">
        <v>2006</v>
      </c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1"/>
      <c r="P66" s="200">
        <v>2006</v>
      </c>
      <c r="Q66" s="206" t="str">
        <f t="shared" si="11"/>
        <v>-</v>
      </c>
      <c r="R66" s="206" t="str">
        <f t="shared" si="10"/>
        <v>-</v>
      </c>
      <c r="S66" s="206" t="str">
        <f t="shared" si="10"/>
        <v>-</v>
      </c>
      <c r="T66" s="206" t="str">
        <f t="shared" si="10"/>
        <v>-</v>
      </c>
      <c r="U66" s="206" t="str">
        <f t="shared" si="10"/>
        <v>-</v>
      </c>
      <c r="V66" s="206" t="str">
        <f t="shared" si="10"/>
        <v>-</v>
      </c>
      <c r="W66" s="206" t="str">
        <f t="shared" si="10"/>
        <v>-</v>
      </c>
      <c r="X66" s="206" t="str">
        <f t="shared" si="10"/>
        <v>-</v>
      </c>
      <c r="Y66" s="206" t="str">
        <f t="shared" si="10"/>
        <v>-</v>
      </c>
      <c r="Z66" s="206" t="str">
        <f t="shared" si="10"/>
        <v>-</v>
      </c>
      <c r="AA66" s="206" t="str">
        <f t="shared" si="10"/>
        <v>-</v>
      </c>
      <c r="AB66" s="206" t="str">
        <f t="shared" si="10"/>
        <v>-</v>
      </c>
      <c r="AC66" s="207" t="str">
        <f t="shared" si="12"/>
        <v>-</v>
      </c>
    </row>
    <row r="67" spans="1:29" hidden="1" x14ac:dyDescent="0.25">
      <c r="A67" s="200">
        <v>2007</v>
      </c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1"/>
      <c r="P67" s="200">
        <v>2007</v>
      </c>
      <c r="Q67" s="206" t="str">
        <f t="shared" si="11"/>
        <v>-</v>
      </c>
      <c r="R67" s="206" t="str">
        <f t="shared" si="10"/>
        <v>-</v>
      </c>
      <c r="S67" s="206" t="str">
        <f t="shared" si="10"/>
        <v>-</v>
      </c>
      <c r="T67" s="206" t="str">
        <f t="shared" si="10"/>
        <v>-</v>
      </c>
      <c r="U67" s="206" t="str">
        <f t="shared" si="10"/>
        <v>-</v>
      </c>
      <c r="V67" s="206" t="str">
        <f t="shared" si="10"/>
        <v>-</v>
      </c>
      <c r="W67" s="206" t="str">
        <f t="shared" si="10"/>
        <v>-</v>
      </c>
      <c r="X67" s="206" t="str">
        <f t="shared" si="10"/>
        <v>-</v>
      </c>
      <c r="Y67" s="206" t="str">
        <f t="shared" si="10"/>
        <v>-</v>
      </c>
      <c r="Z67" s="206" t="str">
        <f t="shared" si="10"/>
        <v>-</v>
      </c>
      <c r="AA67" s="206" t="str">
        <f t="shared" si="10"/>
        <v>-</v>
      </c>
      <c r="AB67" s="206" t="str">
        <f t="shared" si="10"/>
        <v>-</v>
      </c>
      <c r="AC67" s="207" t="str">
        <f t="shared" si="12"/>
        <v>-</v>
      </c>
    </row>
    <row r="68" spans="1:29" hidden="1" x14ac:dyDescent="0.25">
      <c r="A68" s="200">
        <v>2008</v>
      </c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1"/>
      <c r="P68" s="200">
        <v>2008</v>
      </c>
      <c r="Q68" s="206" t="str">
        <f t="shared" si="11"/>
        <v>-</v>
      </c>
      <c r="R68" s="206" t="str">
        <f t="shared" si="10"/>
        <v>-</v>
      </c>
      <c r="S68" s="206" t="str">
        <f t="shared" si="10"/>
        <v>-</v>
      </c>
      <c r="T68" s="206" t="str">
        <f t="shared" si="10"/>
        <v>-</v>
      </c>
      <c r="U68" s="206" t="str">
        <f t="shared" si="10"/>
        <v>-</v>
      </c>
      <c r="V68" s="206" t="str">
        <f t="shared" si="10"/>
        <v>-</v>
      </c>
      <c r="W68" s="206" t="str">
        <f t="shared" si="10"/>
        <v>-</v>
      </c>
      <c r="X68" s="206" t="str">
        <f t="shared" si="10"/>
        <v>-</v>
      </c>
      <c r="Y68" s="206" t="str">
        <f t="shared" si="10"/>
        <v>-</v>
      </c>
      <c r="Z68" s="206" t="str">
        <f t="shared" si="10"/>
        <v>-</v>
      </c>
      <c r="AA68" s="206" t="str">
        <f t="shared" si="10"/>
        <v>-</v>
      </c>
      <c r="AB68" s="206" t="str">
        <f t="shared" si="10"/>
        <v>-</v>
      </c>
      <c r="AC68" s="207" t="str">
        <f t="shared" si="12"/>
        <v>-</v>
      </c>
    </row>
    <row r="69" spans="1:29" hidden="1" x14ac:dyDescent="0.25">
      <c r="A69" s="200">
        <v>2009</v>
      </c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1"/>
      <c r="P69" s="200">
        <v>2009</v>
      </c>
      <c r="Q69" s="206" t="str">
        <f t="shared" si="11"/>
        <v>-</v>
      </c>
      <c r="R69" s="206" t="str">
        <f t="shared" si="10"/>
        <v>-</v>
      </c>
      <c r="S69" s="206" t="str">
        <f t="shared" si="10"/>
        <v>-</v>
      </c>
      <c r="T69" s="206" t="str">
        <f t="shared" si="10"/>
        <v>-</v>
      </c>
      <c r="U69" s="206" t="str">
        <f t="shared" si="10"/>
        <v>-</v>
      </c>
      <c r="V69" s="206" t="str">
        <f t="shared" si="10"/>
        <v>-</v>
      </c>
      <c r="W69" s="206" t="str">
        <f t="shared" si="10"/>
        <v>-</v>
      </c>
      <c r="X69" s="206" t="str">
        <f t="shared" si="10"/>
        <v>-</v>
      </c>
      <c r="Y69" s="206" t="str">
        <f t="shared" si="10"/>
        <v>-</v>
      </c>
      <c r="Z69" s="206" t="str">
        <f t="shared" si="10"/>
        <v>-</v>
      </c>
      <c r="AA69" s="206" t="str">
        <f t="shared" si="10"/>
        <v>-</v>
      </c>
      <c r="AB69" s="206" t="str">
        <f t="shared" si="10"/>
        <v>-</v>
      </c>
      <c r="AC69" s="207" t="str">
        <f t="shared" si="12"/>
        <v>-</v>
      </c>
    </row>
    <row r="70" spans="1:29" hidden="1" x14ac:dyDescent="0.25">
      <c r="A70" s="200">
        <v>2010</v>
      </c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1"/>
      <c r="P70" s="200">
        <v>2010</v>
      </c>
      <c r="Q70" s="206" t="str">
        <f t="shared" si="11"/>
        <v>-</v>
      </c>
      <c r="R70" s="206" t="str">
        <f>IF(C70&lt;&gt;"",IF(C69&lt;&gt;"",(C70/C69-1)*100,"-"),"-")</f>
        <v>-</v>
      </c>
      <c r="S70" s="206" t="str">
        <f t="shared" si="10"/>
        <v>-</v>
      </c>
      <c r="T70" s="206" t="str">
        <f t="shared" si="10"/>
        <v>-</v>
      </c>
      <c r="U70" s="206" t="str">
        <f t="shared" si="10"/>
        <v>-</v>
      </c>
      <c r="V70" s="206" t="str">
        <f t="shared" si="10"/>
        <v>-</v>
      </c>
      <c r="W70" s="206" t="str">
        <f t="shared" si="10"/>
        <v>-</v>
      </c>
      <c r="X70" s="206" t="str">
        <f t="shared" si="10"/>
        <v>-</v>
      </c>
      <c r="Y70" s="206" t="str">
        <f t="shared" si="10"/>
        <v>-</v>
      </c>
      <c r="Z70" s="206" t="str">
        <f t="shared" si="10"/>
        <v>-</v>
      </c>
      <c r="AA70" s="206" t="str">
        <f t="shared" si="10"/>
        <v>-</v>
      </c>
      <c r="AB70" s="206" t="str">
        <f t="shared" si="10"/>
        <v>-</v>
      </c>
      <c r="AC70" s="207" t="str">
        <f t="shared" si="12"/>
        <v>-</v>
      </c>
    </row>
    <row r="71" spans="1:29" hidden="1" x14ac:dyDescent="0.25">
      <c r="A71" s="200">
        <v>2011</v>
      </c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1"/>
      <c r="P71" s="200">
        <v>2011</v>
      </c>
      <c r="Q71" s="206" t="str">
        <f t="shared" si="11"/>
        <v>-</v>
      </c>
      <c r="R71" s="206" t="str">
        <f t="shared" si="10"/>
        <v>-</v>
      </c>
      <c r="S71" s="206" t="str">
        <f t="shared" si="10"/>
        <v>-</v>
      </c>
      <c r="T71" s="206" t="str">
        <f t="shared" si="10"/>
        <v>-</v>
      </c>
      <c r="U71" s="206" t="str">
        <f t="shared" si="10"/>
        <v>-</v>
      </c>
      <c r="V71" s="206" t="str">
        <f t="shared" si="10"/>
        <v>-</v>
      </c>
      <c r="W71" s="206" t="str">
        <f t="shared" si="10"/>
        <v>-</v>
      </c>
      <c r="X71" s="206" t="str">
        <f t="shared" si="10"/>
        <v>-</v>
      </c>
      <c r="Y71" s="206" t="str">
        <f t="shared" si="10"/>
        <v>-</v>
      </c>
      <c r="Z71" s="206" t="str">
        <f t="shared" si="10"/>
        <v>-</v>
      </c>
      <c r="AA71" s="206" t="str">
        <f t="shared" si="10"/>
        <v>-</v>
      </c>
      <c r="AB71" s="206" t="str">
        <f t="shared" si="10"/>
        <v>-</v>
      </c>
      <c r="AC71" s="207" t="str">
        <f t="shared" si="12"/>
        <v>-</v>
      </c>
    </row>
    <row r="72" spans="1:29" hidden="1" x14ac:dyDescent="0.25">
      <c r="A72" s="200">
        <v>2012</v>
      </c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21"/>
      <c r="P72" s="200">
        <v>2012</v>
      </c>
      <c r="Q72" s="206" t="str">
        <f t="shared" ref="Q72:AC80" si="13">IF(B72&lt;&gt;"",IF(B71&lt;&gt;"",(B72-B71),"-"),"-")</f>
        <v>-</v>
      </c>
      <c r="R72" s="206" t="str">
        <f t="shared" si="13"/>
        <v>-</v>
      </c>
      <c r="S72" s="206" t="str">
        <f t="shared" si="13"/>
        <v>-</v>
      </c>
      <c r="T72" s="206" t="str">
        <f t="shared" si="13"/>
        <v>-</v>
      </c>
      <c r="U72" s="206" t="str">
        <f t="shared" si="13"/>
        <v>-</v>
      </c>
      <c r="V72" s="206" t="str">
        <f t="shared" si="13"/>
        <v>-</v>
      </c>
      <c r="W72" s="206" t="str">
        <f t="shared" si="13"/>
        <v>-</v>
      </c>
      <c r="X72" s="206" t="str">
        <f t="shared" si="13"/>
        <v>-</v>
      </c>
      <c r="Y72" s="206" t="str">
        <f t="shared" si="13"/>
        <v>-</v>
      </c>
      <c r="Z72" s="206" t="str">
        <f t="shared" si="13"/>
        <v>-</v>
      </c>
      <c r="AA72" s="206" t="str">
        <f t="shared" si="13"/>
        <v>-</v>
      </c>
      <c r="AB72" s="206" t="str">
        <f t="shared" si="13"/>
        <v>-</v>
      </c>
      <c r="AC72" s="206" t="str">
        <f t="shared" si="13"/>
        <v>-</v>
      </c>
    </row>
    <row r="73" spans="1:29" x14ac:dyDescent="0.25">
      <c r="A73" s="198">
        <v>2013</v>
      </c>
      <c r="B73" s="220">
        <f t="shared" ref="B73:N79" si="14">(B47/B21)*100</f>
        <v>79.345400658477999</v>
      </c>
      <c r="C73" s="220">
        <f t="shared" si="14"/>
        <v>72.028347877061265</v>
      </c>
      <c r="D73" s="220">
        <f t="shared" si="14"/>
        <v>71.345329432824172</v>
      </c>
      <c r="E73" s="220">
        <f t="shared" si="14"/>
        <v>72.346256799121363</v>
      </c>
      <c r="F73" s="220">
        <f t="shared" si="14"/>
        <v>74.067035895344617</v>
      </c>
      <c r="G73" s="220">
        <f t="shared" si="14"/>
        <v>76.85988683960862</v>
      </c>
      <c r="H73" s="220">
        <f t="shared" si="14"/>
        <v>78.705704144247719</v>
      </c>
      <c r="I73" s="220">
        <f t="shared" si="14"/>
        <v>74.193644967083841</v>
      </c>
      <c r="J73" s="220">
        <f t="shared" si="14"/>
        <v>77.404286748702248</v>
      </c>
      <c r="K73" s="220">
        <f t="shared" si="14"/>
        <v>77.919228288693205</v>
      </c>
      <c r="L73" s="220">
        <f t="shared" si="14"/>
        <v>79.277118293799703</v>
      </c>
      <c r="M73" s="220">
        <f t="shared" si="14"/>
        <v>79.090911256213062</v>
      </c>
      <c r="N73" s="223">
        <f t="shared" si="14"/>
        <v>76.133317139137134</v>
      </c>
      <c r="P73" s="198">
        <v>2013</v>
      </c>
      <c r="Q73" s="206" t="str">
        <f t="shared" si="13"/>
        <v>-</v>
      </c>
      <c r="R73" s="206" t="str">
        <f t="shared" si="13"/>
        <v>-</v>
      </c>
      <c r="S73" s="206" t="str">
        <f t="shared" si="13"/>
        <v>-</v>
      </c>
      <c r="T73" s="206" t="str">
        <f t="shared" si="13"/>
        <v>-</v>
      </c>
      <c r="U73" s="206" t="str">
        <f t="shared" si="13"/>
        <v>-</v>
      </c>
      <c r="V73" s="206" t="str">
        <f t="shared" si="13"/>
        <v>-</v>
      </c>
      <c r="W73" s="206" t="str">
        <f t="shared" si="13"/>
        <v>-</v>
      </c>
      <c r="X73" s="206" t="str">
        <f t="shared" si="13"/>
        <v>-</v>
      </c>
      <c r="Y73" s="206" t="str">
        <f t="shared" si="13"/>
        <v>-</v>
      </c>
      <c r="Z73" s="206" t="str">
        <f t="shared" si="13"/>
        <v>-</v>
      </c>
      <c r="AA73" s="206" t="str">
        <f t="shared" si="13"/>
        <v>-</v>
      </c>
      <c r="AB73" s="206" t="str">
        <f t="shared" si="13"/>
        <v>-</v>
      </c>
      <c r="AC73" s="209" t="str">
        <f t="shared" si="13"/>
        <v>-</v>
      </c>
    </row>
    <row r="74" spans="1:29" x14ac:dyDescent="0.25">
      <c r="A74" s="198">
        <v>2014</v>
      </c>
      <c r="B74" s="220">
        <f t="shared" si="14"/>
        <v>80.547867059315294</v>
      </c>
      <c r="C74" s="220">
        <f t="shared" si="14"/>
        <v>80.405053793885315</v>
      </c>
      <c r="D74" s="220">
        <f t="shared" si="14"/>
        <v>77.495859465902441</v>
      </c>
      <c r="E74" s="220">
        <f t="shared" si="14"/>
        <v>79.359672979234432</v>
      </c>
      <c r="F74" s="220">
        <f t="shared" si="14"/>
        <v>78.405087421028213</v>
      </c>
      <c r="G74" s="220">
        <f t="shared" si="14"/>
        <v>78.300899820443377</v>
      </c>
      <c r="H74" s="220">
        <f t="shared" si="14"/>
        <v>81.522105569824149</v>
      </c>
      <c r="I74" s="220">
        <f t="shared" si="14"/>
        <v>79.182645052613879</v>
      </c>
      <c r="J74" s="220">
        <f t="shared" si="14"/>
        <v>78.533890328296863</v>
      </c>
      <c r="K74" s="220">
        <f t="shared" si="14"/>
        <v>80.653693818486957</v>
      </c>
      <c r="L74" s="220">
        <f t="shared" si="14"/>
        <v>81.117548261749178</v>
      </c>
      <c r="M74" s="220">
        <f t="shared" si="14"/>
        <v>80.793768154767605</v>
      </c>
      <c r="N74" s="223">
        <f t="shared" si="14"/>
        <v>79.735816301326139</v>
      </c>
      <c r="P74" s="198">
        <v>2014</v>
      </c>
      <c r="Q74" s="206">
        <f t="shared" si="13"/>
        <v>1.2024664008372952</v>
      </c>
      <c r="R74" s="206">
        <f t="shared" si="13"/>
        <v>8.3767059168240507</v>
      </c>
      <c r="S74" s="206">
        <f t="shared" si="13"/>
        <v>6.1505300330782688</v>
      </c>
      <c r="T74" s="206">
        <f t="shared" si="13"/>
        <v>7.0134161801130688</v>
      </c>
      <c r="U74" s="206">
        <f t="shared" si="13"/>
        <v>4.3380515256835963</v>
      </c>
      <c r="V74" s="206">
        <f t="shared" si="13"/>
        <v>1.4410129808347563</v>
      </c>
      <c r="W74" s="206">
        <f t="shared" si="13"/>
        <v>2.81640142557643</v>
      </c>
      <c r="X74" s="206">
        <f t="shared" si="13"/>
        <v>4.9890000855300372</v>
      </c>
      <c r="Y74" s="206">
        <f t="shared" si="13"/>
        <v>1.1296035795946153</v>
      </c>
      <c r="Z74" s="206">
        <f t="shared" si="13"/>
        <v>2.7344655297937521</v>
      </c>
      <c r="AA74" s="206">
        <f t="shared" si="13"/>
        <v>1.8404299679494756</v>
      </c>
      <c r="AB74" s="206">
        <f t="shared" si="13"/>
        <v>1.7028568985545434</v>
      </c>
      <c r="AC74" s="209">
        <f t="shared" si="13"/>
        <v>3.6024991621890052</v>
      </c>
    </row>
    <row r="75" spans="1:29" x14ac:dyDescent="0.25">
      <c r="A75" s="198">
        <v>2015</v>
      </c>
      <c r="B75" s="220">
        <f t="shared" si="14"/>
        <v>84.48295488095583</v>
      </c>
      <c r="C75" s="220">
        <f t="shared" si="14"/>
        <v>79.954727681590654</v>
      </c>
      <c r="D75" s="220">
        <f t="shared" si="14"/>
        <v>77.300162510923229</v>
      </c>
      <c r="E75" s="220">
        <f t="shared" si="14"/>
        <v>80.88257316192707</v>
      </c>
      <c r="F75" s="220">
        <f t="shared" si="14"/>
        <v>78.010598602523928</v>
      </c>
      <c r="G75" s="220">
        <f t="shared" si="14"/>
        <v>77.678125257872424</v>
      </c>
      <c r="H75" s="220">
        <f t="shared" si="14"/>
        <v>83.356966184926961</v>
      </c>
      <c r="I75" s="220">
        <f t="shared" si="14"/>
        <v>78.62242489826744</v>
      </c>
      <c r="J75" s="220">
        <f t="shared" si="14"/>
        <v>79.493965393293934</v>
      </c>
      <c r="K75" s="220">
        <f t="shared" si="14"/>
        <v>79.23014833962435</v>
      </c>
      <c r="L75" s="220">
        <f t="shared" si="14"/>
        <v>77.872067739328855</v>
      </c>
      <c r="M75" s="220">
        <f t="shared" si="14"/>
        <v>79.816001308534283</v>
      </c>
      <c r="N75" s="223">
        <f t="shared" si="14"/>
        <v>79.828209133037404</v>
      </c>
      <c r="P75" s="198">
        <v>2015</v>
      </c>
      <c r="Q75" s="206">
        <f t="shared" si="13"/>
        <v>3.9350878216405363</v>
      </c>
      <c r="R75" s="206">
        <f t="shared" si="13"/>
        <v>-0.45032611229466113</v>
      </c>
      <c r="S75" s="206">
        <f t="shared" si="13"/>
        <v>-0.19569695497921202</v>
      </c>
      <c r="T75" s="206">
        <f t="shared" si="13"/>
        <v>1.5229001826926378</v>
      </c>
      <c r="U75" s="206">
        <f t="shared" si="13"/>
        <v>-0.39448881850428563</v>
      </c>
      <c r="V75" s="206">
        <f t="shared" si="13"/>
        <v>-0.62277456257095309</v>
      </c>
      <c r="W75" s="206">
        <f t="shared" si="13"/>
        <v>1.8348606151028122</v>
      </c>
      <c r="X75" s="206">
        <f t="shared" si="13"/>
        <v>-0.5602201543464389</v>
      </c>
      <c r="Y75" s="206">
        <f t="shared" si="13"/>
        <v>0.96007506499707063</v>
      </c>
      <c r="Z75" s="206">
        <f t="shared" si="13"/>
        <v>-1.4235454788626072</v>
      </c>
      <c r="AA75" s="206">
        <f t="shared" si="13"/>
        <v>-3.2454805224203227</v>
      </c>
      <c r="AB75" s="206">
        <f t="shared" si="13"/>
        <v>-0.97776684623332244</v>
      </c>
      <c r="AC75" s="209">
        <f t="shared" si="13"/>
        <v>9.2392831711265444E-2</v>
      </c>
    </row>
    <row r="76" spans="1:29" x14ac:dyDescent="0.25">
      <c r="A76" s="198">
        <v>2016</v>
      </c>
      <c r="B76" s="220">
        <f t="shared" si="14"/>
        <v>83.105655063355115</v>
      </c>
      <c r="C76" s="220">
        <f t="shared" si="14"/>
        <v>78.33462908408184</v>
      </c>
      <c r="D76" s="220">
        <f t="shared" si="14"/>
        <v>77.509248050113513</v>
      </c>
      <c r="E76" s="220">
        <f t="shared" si="14"/>
        <v>79.137990113753659</v>
      </c>
      <c r="F76" s="220">
        <f t="shared" si="14"/>
        <v>78.327696098134041</v>
      </c>
      <c r="G76" s="220">
        <f t="shared" si="14"/>
        <v>78.061875660947294</v>
      </c>
      <c r="H76" s="220">
        <f t="shared" si="14"/>
        <v>84.497473700665921</v>
      </c>
      <c r="I76" s="220">
        <f t="shared" si="14"/>
        <v>78.776550521932691</v>
      </c>
      <c r="J76" s="220">
        <f t="shared" si="14"/>
        <v>79.985255550806954</v>
      </c>
      <c r="K76" s="220">
        <f t="shared" si="14"/>
        <v>79.188274691450189</v>
      </c>
      <c r="L76" s="220">
        <f t="shared" si="14"/>
        <v>80.686849791179483</v>
      </c>
      <c r="M76" s="220">
        <f t="shared" si="14"/>
        <v>81.285550499902058</v>
      </c>
      <c r="N76" s="223">
        <f t="shared" si="14"/>
        <v>80.022371806840539</v>
      </c>
      <c r="P76" s="198">
        <v>2016</v>
      </c>
      <c r="Q76" s="206">
        <f t="shared" si="13"/>
        <v>-1.377299817600715</v>
      </c>
      <c r="R76" s="206">
        <f t="shared" si="13"/>
        <v>-1.6200985975088145</v>
      </c>
      <c r="S76" s="206">
        <f t="shared" si="13"/>
        <v>0.2090855391902835</v>
      </c>
      <c r="T76" s="206">
        <f t="shared" si="13"/>
        <v>-1.7445830481734106</v>
      </c>
      <c r="U76" s="206">
        <f t="shared" si="13"/>
        <v>0.31709749561011336</v>
      </c>
      <c r="V76" s="206">
        <f t="shared" si="13"/>
        <v>0.38375040307487041</v>
      </c>
      <c r="W76" s="206">
        <f t="shared" si="13"/>
        <v>1.1405075157389604</v>
      </c>
      <c r="X76" s="206">
        <f t="shared" si="13"/>
        <v>0.15412562366525151</v>
      </c>
      <c r="Y76" s="206">
        <f t="shared" si="13"/>
        <v>0.49129015751302063</v>
      </c>
      <c r="Z76" s="206">
        <f t="shared" si="13"/>
        <v>-4.1873648174160394E-2</v>
      </c>
      <c r="AA76" s="206">
        <f t="shared" si="13"/>
        <v>2.8147820518506279</v>
      </c>
      <c r="AB76" s="206">
        <f t="shared" si="13"/>
        <v>1.4695491913677756</v>
      </c>
      <c r="AC76" s="209">
        <f t="shared" si="13"/>
        <v>0.19416267380313457</v>
      </c>
    </row>
    <row r="77" spans="1:29" x14ac:dyDescent="0.25">
      <c r="A77" s="198">
        <v>2017</v>
      </c>
      <c r="B77" s="220">
        <f t="shared" si="14"/>
        <v>84.241138369462192</v>
      </c>
      <c r="C77" s="220">
        <f t="shared" si="14"/>
        <v>79.106387939162744</v>
      </c>
      <c r="D77" s="220">
        <f t="shared" si="14"/>
        <v>78.951439019792829</v>
      </c>
      <c r="E77" s="220">
        <f t="shared" si="14"/>
        <v>80.091683256054822</v>
      </c>
      <c r="F77" s="220">
        <f t="shared" si="14"/>
        <v>77.786265454263642</v>
      </c>
      <c r="G77" s="220">
        <f t="shared" si="14"/>
        <v>80.134410873067836</v>
      </c>
      <c r="H77" s="220">
        <f t="shared" si="14"/>
        <v>83.888737873239378</v>
      </c>
      <c r="I77" s="220">
        <f t="shared" si="14"/>
        <v>80.236569643735734</v>
      </c>
      <c r="J77" s="220">
        <f t="shared" si="14"/>
        <v>82.882545082837396</v>
      </c>
      <c r="K77" s="220">
        <f t="shared" si="14"/>
        <v>83.285637340881564</v>
      </c>
      <c r="L77" s="220">
        <f t="shared" si="14"/>
        <v>82.575053624547039</v>
      </c>
      <c r="M77" s="220">
        <f t="shared" si="14"/>
        <v>83.203861343565251</v>
      </c>
      <c r="N77" s="223">
        <f t="shared" si="14"/>
        <v>81.475089499465966</v>
      </c>
      <c r="P77" s="198">
        <v>2017</v>
      </c>
      <c r="Q77" s="206">
        <f t="shared" si="13"/>
        <v>1.1354833061070764</v>
      </c>
      <c r="R77" s="206">
        <f t="shared" si="13"/>
        <v>0.77175885508090403</v>
      </c>
      <c r="S77" s="206">
        <f t="shared" si="13"/>
        <v>1.4421909696793165</v>
      </c>
      <c r="T77" s="206">
        <f t="shared" si="13"/>
        <v>0.95369314230116231</v>
      </c>
      <c r="U77" s="206">
        <f t="shared" si="13"/>
        <v>-0.54143064387039885</v>
      </c>
      <c r="V77" s="206">
        <f t="shared" si="13"/>
        <v>2.0725352121205418</v>
      </c>
      <c r="W77" s="206">
        <f t="shared" si="13"/>
        <v>-0.60873582742654264</v>
      </c>
      <c r="X77" s="206">
        <f t="shared" si="13"/>
        <v>1.4600191218030432</v>
      </c>
      <c r="Y77" s="206">
        <f t="shared" si="13"/>
        <v>2.8972895320304417</v>
      </c>
      <c r="Z77" s="206">
        <f t="shared" si="13"/>
        <v>4.0973626494313748</v>
      </c>
      <c r="AA77" s="206">
        <f t="shared" si="13"/>
        <v>1.8882038333675553</v>
      </c>
      <c r="AB77" s="206">
        <f t="shared" si="13"/>
        <v>1.9183108436631926</v>
      </c>
      <c r="AC77" s="209">
        <f t="shared" si="13"/>
        <v>1.452717692625427</v>
      </c>
    </row>
    <row r="78" spans="1:29" x14ac:dyDescent="0.25">
      <c r="A78" s="198">
        <v>2018</v>
      </c>
      <c r="B78" s="220">
        <f t="shared" si="14"/>
        <v>84.709732221422996</v>
      </c>
      <c r="C78" s="220">
        <f t="shared" si="14"/>
        <v>80.340151728604752</v>
      </c>
      <c r="D78" s="220">
        <f t="shared" si="14"/>
        <v>80.076072957770748</v>
      </c>
      <c r="E78" s="220">
        <f t="shared" si="14"/>
        <v>80.49197250136281</v>
      </c>
      <c r="F78" s="220">
        <f t="shared" si="14"/>
        <v>76.873126355639982</v>
      </c>
      <c r="G78" s="220">
        <f t="shared" si="14"/>
        <v>77.918814366131485</v>
      </c>
      <c r="H78" s="220">
        <f t="shared" si="14"/>
        <v>83.895206160388497</v>
      </c>
      <c r="I78" s="220">
        <f t="shared" si="14"/>
        <v>79.995213993322608</v>
      </c>
      <c r="J78" s="220">
        <f t="shared" si="14"/>
        <v>80.723707675033296</v>
      </c>
      <c r="K78" s="220">
        <f t="shared" si="14"/>
        <v>81.462752394857191</v>
      </c>
      <c r="L78" s="220">
        <f t="shared" si="14"/>
        <v>83.673066568765549</v>
      </c>
      <c r="M78" s="220">
        <f t="shared" si="14"/>
        <v>84.337614080854991</v>
      </c>
      <c r="N78" s="223">
        <f t="shared" si="14"/>
        <v>81.330917343367389</v>
      </c>
      <c r="P78" s="198">
        <v>2018</v>
      </c>
      <c r="Q78" s="206">
        <f t="shared" si="13"/>
        <v>0.46859385196080439</v>
      </c>
      <c r="R78" s="206">
        <f t="shared" si="13"/>
        <v>1.2337637894420084</v>
      </c>
      <c r="S78" s="206">
        <f t="shared" si="13"/>
        <v>1.1246339379779187</v>
      </c>
      <c r="T78" s="206">
        <f t="shared" si="13"/>
        <v>0.40028924530798804</v>
      </c>
      <c r="U78" s="206">
        <f t="shared" si="13"/>
        <v>-0.91313909862365961</v>
      </c>
      <c r="V78" s="206">
        <f t="shared" si="13"/>
        <v>-2.2155965069363504</v>
      </c>
      <c r="W78" s="206">
        <f t="shared" si="13"/>
        <v>6.4682871491186233E-3</v>
      </c>
      <c r="X78" s="206">
        <f t="shared" si="13"/>
        <v>-0.24135565041312645</v>
      </c>
      <c r="Y78" s="206">
        <f t="shared" si="13"/>
        <v>-2.1588374078040999</v>
      </c>
      <c r="Z78" s="206">
        <f t="shared" si="13"/>
        <v>-1.8228849460243737</v>
      </c>
      <c r="AA78" s="206">
        <f t="shared" si="13"/>
        <v>1.0980129442185103</v>
      </c>
      <c r="AB78" s="206">
        <f t="shared" si="13"/>
        <v>1.1337527372897398</v>
      </c>
      <c r="AC78" s="209">
        <f t="shared" si="13"/>
        <v>-0.14417215609857692</v>
      </c>
    </row>
    <row r="79" spans="1:29" x14ac:dyDescent="0.25">
      <c r="A79" s="198">
        <v>2019</v>
      </c>
      <c r="B79" s="220">
        <f t="shared" si="14"/>
        <v>84.085090455499241</v>
      </c>
      <c r="C79" s="220">
        <f>(C53/C27)*100</f>
        <v>82.393587756182811</v>
      </c>
      <c r="D79" s="220">
        <f>(D53/D27)*100</f>
        <v>80.93156063252826</v>
      </c>
      <c r="E79" s="220">
        <f>IFERROR((E53/E27)*100, 0)</f>
        <v>81.868101803746868</v>
      </c>
      <c r="F79" s="220">
        <f>IFERROR((F53/F27)*100, 0)</f>
        <v>81.715800346065379</v>
      </c>
      <c r="G79" s="220">
        <f t="shared" ref="G79:M80" si="15">IFERROR((G53/G27)*100, 0)</f>
        <v>81.760610229685653</v>
      </c>
      <c r="H79" s="220">
        <f t="shared" si="15"/>
        <v>84.47052317587459</v>
      </c>
      <c r="I79" s="220">
        <f t="shared" si="15"/>
        <v>82.407826445394733</v>
      </c>
      <c r="J79" s="220">
        <f t="shared" si="15"/>
        <v>81.846114417875455</v>
      </c>
      <c r="K79" s="220">
        <f t="shared" si="15"/>
        <v>84.00299524560522</v>
      </c>
      <c r="L79" s="220">
        <f t="shared" si="15"/>
        <v>82.525228347374707</v>
      </c>
      <c r="M79" s="220">
        <f t="shared" si="15"/>
        <v>83.763564488980805</v>
      </c>
      <c r="N79" s="223">
        <f>(N53/N27)*100</f>
        <v>82.720848513616417</v>
      </c>
      <c r="P79" s="198">
        <v>2019</v>
      </c>
      <c r="Q79" s="206">
        <f t="shared" si="13"/>
        <v>-0.62464176592375509</v>
      </c>
      <c r="R79" s="206">
        <f t="shared" si="13"/>
        <v>2.0534360275780585</v>
      </c>
      <c r="S79" s="206">
        <f t="shared" si="13"/>
        <v>0.8554876747575122</v>
      </c>
      <c r="T79" s="206">
        <f t="shared" si="13"/>
        <v>1.376129302384058</v>
      </c>
      <c r="U79" s="206">
        <f t="shared" si="13"/>
        <v>4.8426739904253964</v>
      </c>
      <c r="V79" s="206">
        <f t="shared" si="13"/>
        <v>3.841795863554168</v>
      </c>
      <c r="W79" s="206">
        <f t="shared" si="13"/>
        <v>0.57531701548609249</v>
      </c>
      <c r="X79" s="206">
        <f t="shared" si="13"/>
        <v>2.4126124520721248</v>
      </c>
      <c r="Y79" s="206">
        <f t="shared" si="13"/>
        <v>1.1224067428421591</v>
      </c>
      <c r="Z79" s="206">
        <f t="shared" si="13"/>
        <v>2.5402428507480295</v>
      </c>
      <c r="AA79" s="206">
        <f t="shared" si="13"/>
        <v>-1.1478382213908418</v>
      </c>
      <c r="AB79" s="206">
        <f t="shared" si="13"/>
        <v>-0.57404959187418569</v>
      </c>
      <c r="AC79" s="209">
        <f t="shared" si="13"/>
        <v>1.389931170249028</v>
      </c>
    </row>
    <row r="80" spans="1:29" x14ac:dyDescent="0.25">
      <c r="A80" s="198">
        <v>2020</v>
      </c>
      <c r="B80" s="220">
        <f>IFERROR((B54/B28)*100,0)</f>
        <v>85.423445505366672</v>
      </c>
      <c r="C80" s="220">
        <f>IFERROR((C54/C28)*100,0)</f>
        <v>81.853356442402315</v>
      </c>
      <c r="D80" s="220">
        <f>IFERROR((D54/D28)*100,0)</f>
        <v>72.069495504306971</v>
      </c>
      <c r="E80" s="220">
        <f>IFERROR((E54/E28)*100, 0)</f>
        <v>65.445719005484676</v>
      </c>
      <c r="F80" s="220">
        <f>IFERROR((F54/F28)*100, 0)</f>
        <v>0</v>
      </c>
      <c r="G80" s="220">
        <f t="shared" si="15"/>
        <v>0</v>
      </c>
      <c r="H80" s="220">
        <f t="shared" si="15"/>
        <v>0</v>
      </c>
      <c r="I80" s="220">
        <f t="shared" si="15"/>
        <v>0</v>
      </c>
      <c r="J80" s="220">
        <f t="shared" si="15"/>
        <v>0</v>
      </c>
      <c r="K80" s="220">
        <f t="shared" si="15"/>
        <v>0</v>
      </c>
      <c r="L80" s="220">
        <f t="shared" si="15"/>
        <v>0</v>
      </c>
      <c r="M80" s="220">
        <f t="shared" si="15"/>
        <v>0</v>
      </c>
      <c r="N80" s="223"/>
      <c r="P80" s="198">
        <v>2020</v>
      </c>
      <c r="Q80" s="206">
        <f t="shared" si="13"/>
        <v>1.338355049867431</v>
      </c>
      <c r="R80" s="206">
        <f t="shared" si="13"/>
        <v>-0.54023131378049527</v>
      </c>
      <c r="S80" s="206">
        <f t="shared" si="13"/>
        <v>-8.862065128221289</v>
      </c>
      <c r="T80" s="206">
        <f t="shared" si="13"/>
        <v>-16.422382798262191</v>
      </c>
      <c r="U80" s="206">
        <f t="shared" si="13"/>
        <v>-81.715800346065379</v>
      </c>
      <c r="V80" s="206">
        <f t="shared" si="13"/>
        <v>-81.760610229685653</v>
      </c>
      <c r="W80" s="206">
        <f t="shared" si="13"/>
        <v>-84.47052317587459</v>
      </c>
      <c r="X80" s="206">
        <f t="shared" si="13"/>
        <v>-82.407826445394733</v>
      </c>
      <c r="Y80" s="206">
        <f t="shared" si="13"/>
        <v>-81.846114417875455</v>
      </c>
      <c r="Z80" s="206">
        <f t="shared" si="13"/>
        <v>-84.00299524560522</v>
      </c>
      <c r="AA80" s="206">
        <f t="shared" si="13"/>
        <v>-82.525228347374707</v>
      </c>
      <c r="AB80" s="206">
        <f t="shared" si="13"/>
        <v>-83.763564488980805</v>
      </c>
      <c r="AC80" s="209"/>
    </row>
    <row r="81" spans="1:29" x14ac:dyDescent="0.25"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</row>
    <row r="82" spans="1:29" x14ac:dyDescent="0.25"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  <c r="AB82" s="211"/>
      <c r="AC82" s="211"/>
    </row>
    <row r="83" spans="1:29" ht="15.6" x14ac:dyDescent="0.25">
      <c r="A83" s="195" t="s">
        <v>42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P83" s="196" t="s">
        <v>43</v>
      </c>
    </row>
    <row r="84" spans="1:29" x14ac:dyDescent="0.25">
      <c r="A84" s="194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</row>
    <row r="85" spans="1:29" ht="15" x14ac:dyDescent="0.25">
      <c r="A85" s="197"/>
      <c r="B85" s="198" t="s">
        <v>26</v>
      </c>
      <c r="C85" s="198" t="s">
        <v>27</v>
      </c>
      <c r="D85" s="198" t="s">
        <v>28</v>
      </c>
      <c r="E85" s="198" t="s">
        <v>29</v>
      </c>
      <c r="F85" s="198" t="s">
        <v>30</v>
      </c>
      <c r="G85" s="198" t="s">
        <v>31</v>
      </c>
      <c r="H85" s="198" t="s">
        <v>32</v>
      </c>
      <c r="I85" s="198" t="s">
        <v>33</v>
      </c>
      <c r="J85" s="198" t="s">
        <v>34</v>
      </c>
      <c r="K85" s="198" t="s">
        <v>35</v>
      </c>
      <c r="L85" s="198" t="s">
        <v>36</v>
      </c>
      <c r="M85" s="198" t="s">
        <v>37</v>
      </c>
      <c r="N85" s="198" t="s">
        <v>38</v>
      </c>
      <c r="P85" s="199"/>
      <c r="Q85" s="198" t="s">
        <v>26</v>
      </c>
      <c r="R85" s="198" t="s">
        <v>27</v>
      </c>
      <c r="S85" s="198" t="s">
        <v>28</v>
      </c>
      <c r="T85" s="198" t="s">
        <v>29</v>
      </c>
      <c r="U85" s="198" t="s">
        <v>30</v>
      </c>
      <c r="V85" s="198" t="s">
        <v>31</v>
      </c>
      <c r="W85" s="198" t="s">
        <v>32</v>
      </c>
      <c r="X85" s="198" t="s">
        <v>33</v>
      </c>
      <c r="Y85" s="198" t="s">
        <v>34</v>
      </c>
      <c r="Z85" s="198" t="s">
        <v>35</v>
      </c>
      <c r="AA85" s="198" t="s">
        <v>36</v>
      </c>
      <c r="AB85" s="198" t="s">
        <v>37</v>
      </c>
      <c r="AC85" s="198" t="s">
        <v>38</v>
      </c>
    </row>
    <row r="86" spans="1:29" hidden="1" x14ac:dyDescent="0.25">
      <c r="A86" s="200">
        <v>2000</v>
      </c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2"/>
      <c r="P86" s="200">
        <v>2000</v>
      </c>
      <c r="Q86" s="203"/>
      <c r="R86" s="204"/>
      <c r="S86" s="204"/>
      <c r="T86" s="204"/>
      <c r="U86" s="204"/>
      <c r="V86" s="204"/>
      <c r="W86" s="204"/>
      <c r="X86" s="204"/>
      <c r="Y86" s="204"/>
      <c r="Z86" s="204"/>
      <c r="AA86" s="205"/>
      <c r="AB86" s="204"/>
      <c r="AC86" s="204"/>
    </row>
    <row r="87" spans="1:29" hidden="1" x14ac:dyDescent="0.25">
      <c r="A87" s="200">
        <v>2001</v>
      </c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2"/>
      <c r="P87" s="200">
        <v>2001</v>
      </c>
      <c r="Q87" s="206" t="str">
        <f>IF(B87&lt;&gt;"",IF(B86&lt;&gt;"",(B87/B86-1)*100,"-"),"-")</f>
        <v>-</v>
      </c>
      <c r="R87" s="206" t="str">
        <f t="shared" ref="R87:AB106" si="16">IF(C87&lt;&gt;"",IF(C86&lt;&gt;"",(C87/C86-1)*100,"-"),"-")</f>
        <v>-</v>
      </c>
      <c r="S87" s="206" t="str">
        <f t="shared" si="16"/>
        <v>-</v>
      </c>
      <c r="T87" s="206" t="str">
        <f t="shared" si="16"/>
        <v>-</v>
      </c>
      <c r="U87" s="206" t="str">
        <f t="shared" si="16"/>
        <v>-</v>
      </c>
      <c r="V87" s="206" t="str">
        <f t="shared" si="16"/>
        <v>-</v>
      </c>
      <c r="W87" s="206" t="str">
        <f t="shared" si="16"/>
        <v>-</v>
      </c>
      <c r="X87" s="206" t="str">
        <f t="shared" si="16"/>
        <v>-</v>
      </c>
      <c r="Y87" s="206" t="str">
        <f t="shared" si="16"/>
        <v>-</v>
      </c>
      <c r="Z87" s="206" t="str">
        <f t="shared" si="16"/>
        <v>-</v>
      </c>
      <c r="AA87" s="206" t="str">
        <f t="shared" si="16"/>
        <v>-</v>
      </c>
      <c r="AB87" s="206" t="str">
        <f t="shared" si="16"/>
        <v>-</v>
      </c>
      <c r="AC87" s="207" t="str">
        <f>IF(M87&lt;&gt;"",IF(N87&lt;&gt;"",IF(N86&lt;&gt;"",(N87/N86-1)*100,"-"),"-"),"-")</f>
        <v>-</v>
      </c>
    </row>
    <row r="88" spans="1:29" hidden="1" x14ac:dyDescent="0.25">
      <c r="A88" s="200">
        <v>2002</v>
      </c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2"/>
      <c r="P88" s="200">
        <v>2002</v>
      </c>
      <c r="Q88" s="206" t="str">
        <f t="shared" ref="Q88:Q106" si="17">IF(B88&lt;&gt;"",IF(B87&lt;&gt;"",(B88/B87-1)*100,"-"),"-")</f>
        <v>-</v>
      </c>
      <c r="R88" s="206" t="str">
        <f t="shared" si="16"/>
        <v>-</v>
      </c>
      <c r="S88" s="206" t="str">
        <f t="shared" si="16"/>
        <v>-</v>
      </c>
      <c r="T88" s="206" t="str">
        <f t="shared" si="16"/>
        <v>-</v>
      </c>
      <c r="U88" s="206" t="str">
        <f t="shared" si="16"/>
        <v>-</v>
      </c>
      <c r="V88" s="206" t="str">
        <f t="shared" si="16"/>
        <v>-</v>
      </c>
      <c r="W88" s="206" t="str">
        <f t="shared" si="16"/>
        <v>-</v>
      </c>
      <c r="X88" s="206" t="str">
        <f t="shared" si="16"/>
        <v>-</v>
      </c>
      <c r="Y88" s="206" t="str">
        <f t="shared" si="16"/>
        <v>-</v>
      </c>
      <c r="Z88" s="206" t="str">
        <f t="shared" si="16"/>
        <v>-</v>
      </c>
      <c r="AA88" s="206" t="str">
        <f t="shared" si="16"/>
        <v>-</v>
      </c>
      <c r="AB88" s="206" t="str">
        <f t="shared" si="16"/>
        <v>-</v>
      </c>
      <c r="AC88" s="207" t="str">
        <f t="shared" ref="AC88:AC98" si="18">IF(M88&lt;&gt;"",IF(N88&lt;&gt;"",IF(N87&lt;&gt;"",(N88/N87-1)*100,"-"),"-"),"-")</f>
        <v>-</v>
      </c>
    </row>
    <row r="89" spans="1:29" hidden="1" x14ac:dyDescent="0.25">
      <c r="A89" s="200">
        <v>2003</v>
      </c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2"/>
      <c r="P89" s="200">
        <v>2003</v>
      </c>
      <c r="Q89" s="206" t="str">
        <f t="shared" si="17"/>
        <v>-</v>
      </c>
      <c r="R89" s="206" t="str">
        <f t="shared" si="16"/>
        <v>-</v>
      </c>
      <c r="S89" s="206" t="str">
        <f t="shared" si="16"/>
        <v>-</v>
      </c>
      <c r="T89" s="206" t="str">
        <f t="shared" si="16"/>
        <v>-</v>
      </c>
      <c r="U89" s="206" t="str">
        <f t="shared" si="16"/>
        <v>-</v>
      </c>
      <c r="V89" s="206" t="str">
        <f t="shared" si="16"/>
        <v>-</v>
      </c>
      <c r="W89" s="206" t="str">
        <f t="shared" si="16"/>
        <v>-</v>
      </c>
      <c r="X89" s="206" t="str">
        <f t="shared" si="16"/>
        <v>-</v>
      </c>
      <c r="Y89" s="206" t="str">
        <f t="shared" si="16"/>
        <v>-</v>
      </c>
      <c r="Z89" s="206" t="str">
        <f t="shared" si="16"/>
        <v>-</v>
      </c>
      <c r="AA89" s="206" t="str">
        <f t="shared" si="16"/>
        <v>-</v>
      </c>
      <c r="AB89" s="206" t="str">
        <f t="shared" si="16"/>
        <v>-</v>
      </c>
      <c r="AC89" s="207" t="str">
        <f t="shared" si="18"/>
        <v>-</v>
      </c>
    </row>
    <row r="90" spans="1:29" hidden="1" x14ac:dyDescent="0.25">
      <c r="A90" s="200">
        <v>2004</v>
      </c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2"/>
      <c r="P90" s="200">
        <v>2004</v>
      </c>
      <c r="Q90" s="206" t="str">
        <f t="shared" si="17"/>
        <v>-</v>
      </c>
      <c r="R90" s="206" t="str">
        <f t="shared" si="16"/>
        <v>-</v>
      </c>
      <c r="S90" s="206" t="str">
        <f t="shared" si="16"/>
        <v>-</v>
      </c>
      <c r="T90" s="206" t="str">
        <f t="shared" si="16"/>
        <v>-</v>
      </c>
      <c r="U90" s="206" t="str">
        <f t="shared" si="16"/>
        <v>-</v>
      </c>
      <c r="V90" s="206" t="str">
        <f t="shared" si="16"/>
        <v>-</v>
      </c>
      <c r="W90" s="206" t="str">
        <f t="shared" si="16"/>
        <v>-</v>
      </c>
      <c r="X90" s="206" t="str">
        <f t="shared" si="16"/>
        <v>-</v>
      </c>
      <c r="Y90" s="206" t="str">
        <f t="shared" si="16"/>
        <v>-</v>
      </c>
      <c r="Z90" s="206" t="str">
        <f t="shared" si="16"/>
        <v>-</v>
      </c>
      <c r="AA90" s="206" t="str">
        <f t="shared" si="16"/>
        <v>-</v>
      </c>
      <c r="AB90" s="206" t="str">
        <f t="shared" si="16"/>
        <v>-</v>
      </c>
      <c r="AC90" s="207" t="str">
        <f t="shared" si="18"/>
        <v>-</v>
      </c>
    </row>
    <row r="91" spans="1:29" hidden="1" x14ac:dyDescent="0.25">
      <c r="A91" s="200">
        <v>2005</v>
      </c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2"/>
      <c r="P91" s="200">
        <v>2005</v>
      </c>
      <c r="Q91" s="206" t="str">
        <f t="shared" si="17"/>
        <v>-</v>
      </c>
      <c r="R91" s="206" t="str">
        <f t="shared" si="16"/>
        <v>-</v>
      </c>
      <c r="S91" s="206" t="str">
        <f t="shared" si="16"/>
        <v>-</v>
      </c>
      <c r="T91" s="206" t="str">
        <f t="shared" si="16"/>
        <v>-</v>
      </c>
      <c r="U91" s="206" t="str">
        <f t="shared" si="16"/>
        <v>-</v>
      </c>
      <c r="V91" s="206" t="str">
        <f t="shared" si="16"/>
        <v>-</v>
      </c>
      <c r="W91" s="206" t="str">
        <f t="shared" si="16"/>
        <v>-</v>
      </c>
      <c r="X91" s="206" t="str">
        <f t="shared" si="16"/>
        <v>-</v>
      </c>
      <c r="Y91" s="206" t="str">
        <f t="shared" si="16"/>
        <v>-</v>
      </c>
      <c r="Z91" s="206" t="str">
        <f t="shared" si="16"/>
        <v>-</v>
      </c>
      <c r="AA91" s="206" t="str">
        <f t="shared" si="16"/>
        <v>-</v>
      </c>
      <c r="AB91" s="206" t="str">
        <f t="shared" si="16"/>
        <v>-</v>
      </c>
      <c r="AC91" s="207" t="str">
        <f t="shared" si="18"/>
        <v>-</v>
      </c>
    </row>
    <row r="92" spans="1:29" hidden="1" x14ac:dyDescent="0.25">
      <c r="A92" s="200">
        <v>2006</v>
      </c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2"/>
      <c r="P92" s="200">
        <v>2006</v>
      </c>
      <c r="Q92" s="206" t="str">
        <f t="shared" si="17"/>
        <v>-</v>
      </c>
      <c r="R92" s="206" t="str">
        <f t="shared" si="16"/>
        <v>-</v>
      </c>
      <c r="S92" s="206" t="str">
        <f t="shared" si="16"/>
        <v>-</v>
      </c>
      <c r="T92" s="206" t="str">
        <f t="shared" si="16"/>
        <v>-</v>
      </c>
      <c r="U92" s="206" t="str">
        <f t="shared" si="16"/>
        <v>-</v>
      </c>
      <c r="V92" s="206" t="str">
        <f t="shared" si="16"/>
        <v>-</v>
      </c>
      <c r="W92" s="206" t="str">
        <f t="shared" si="16"/>
        <v>-</v>
      </c>
      <c r="X92" s="206" t="str">
        <f t="shared" si="16"/>
        <v>-</v>
      </c>
      <c r="Y92" s="206" t="str">
        <f t="shared" si="16"/>
        <v>-</v>
      </c>
      <c r="Z92" s="206" t="str">
        <f t="shared" si="16"/>
        <v>-</v>
      </c>
      <c r="AA92" s="206" t="str">
        <f t="shared" si="16"/>
        <v>-</v>
      </c>
      <c r="AB92" s="206" t="str">
        <f t="shared" si="16"/>
        <v>-</v>
      </c>
      <c r="AC92" s="207" t="str">
        <f t="shared" si="18"/>
        <v>-</v>
      </c>
    </row>
    <row r="93" spans="1:29" hidden="1" x14ac:dyDescent="0.25">
      <c r="A93" s="200">
        <v>2007</v>
      </c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2"/>
      <c r="P93" s="200">
        <v>2007</v>
      </c>
      <c r="Q93" s="206" t="str">
        <f t="shared" si="17"/>
        <v>-</v>
      </c>
      <c r="R93" s="206" t="str">
        <f t="shared" si="16"/>
        <v>-</v>
      </c>
      <c r="S93" s="206" t="str">
        <f t="shared" si="16"/>
        <v>-</v>
      </c>
      <c r="T93" s="206" t="str">
        <f t="shared" si="16"/>
        <v>-</v>
      </c>
      <c r="U93" s="206" t="str">
        <f t="shared" si="16"/>
        <v>-</v>
      </c>
      <c r="V93" s="206" t="str">
        <f t="shared" si="16"/>
        <v>-</v>
      </c>
      <c r="W93" s="206" t="str">
        <f t="shared" si="16"/>
        <v>-</v>
      </c>
      <c r="X93" s="206" t="str">
        <f t="shared" si="16"/>
        <v>-</v>
      </c>
      <c r="Y93" s="206" t="str">
        <f t="shared" si="16"/>
        <v>-</v>
      </c>
      <c r="Z93" s="206" t="str">
        <f t="shared" si="16"/>
        <v>-</v>
      </c>
      <c r="AA93" s="206" t="str">
        <f t="shared" si="16"/>
        <v>-</v>
      </c>
      <c r="AB93" s="206" t="str">
        <f t="shared" si="16"/>
        <v>-</v>
      </c>
      <c r="AC93" s="207" t="str">
        <f t="shared" si="18"/>
        <v>-</v>
      </c>
    </row>
    <row r="94" spans="1:29" hidden="1" x14ac:dyDescent="0.25">
      <c r="A94" s="200">
        <v>2008</v>
      </c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2"/>
      <c r="P94" s="200">
        <v>2008</v>
      </c>
      <c r="Q94" s="206" t="str">
        <f t="shared" si="17"/>
        <v>-</v>
      </c>
      <c r="R94" s="206" t="str">
        <f t="shared" si="16"/>
        <v>-</v>
      </c>
      <c r="S94" s="206" t="str">
        <f t="shared" si="16"/>
        <v>-</v>
      </c>
      <c r="T94" s="206" t="str">
        <f t="shared" si="16"/>
        <v>-</v>
      </c>
      <c r="U94" s="206" t="str">
        <f t="shared" si="16"/>
        <v>-</v>
      </c>
      <c r="V94" s="206" t="str">
        <f t="shared" si="16"/>
        <v>-</v>
      </c>
      <c r="W94" s="206" t="str">
        <f t="shared" si="16"/>
        <v>-</v>
      </c>
      <c r="X94" s="206" t="str">
        <f t="shared" si="16"/>
        <v>-</v>
      </c>
      <c r="Y94" s="206" t="str">
        <f t="shared" si="16"/>
        <v>-</v>
      </c>
      <c r="Z94" s="206" t="str">
        <f t="shared" si="16"/>
        <v>-</v>
      </c>
      <c r="AA94" s="206" t="str">
        <f t="shared" si="16"/>
        <v>-</v>
      </c>
      <c r="AB94" s="206" t="str">
        <f t="shared" si="16"/>
        <v>-</v>
      </c>
      <c r="AC94" s="207" t="str">
        <f t="shared" si="18"/>
        <v>-</v>
      </c>
    </row>
    <row r="95" spans="1:29" hidden="1" x14ac:dyDescent="0.25">
      <c r="A95" s="200">
        <v>2009</v>
      </c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2"/>
      <c r="P95" s="200">
        <v>2009</v>
      </c>
      <c r="Q95" s="206" t="str">
        <f t="shared" si="17"/>
        <v>-</v>
      </c>
      <c r="R95" s="206" t="str">
        <f t="shared" si="16"/>
        <v>-</v>
      </c>
      <c r="S95" s="206" t="str">
        <f t="shared" si="16"/>
        <v>-</v>
      </c>
      <c r="T95" s="206" t="str">
        <f t="shared" si="16"/>
        <v>-</v>
      </c>
      <c r="U95" s="206" t="str">
        <f t="shared" si="16"/>
        <v>-</v>
      </c>
      <c r="V95" s="206" t="str">
        <f t="shared" si="16"/>
        <v>-</v>
      </c>
      <c r="W95" s="206" t="str">
        <f t="shared" si="16"/>
        <v>-</v>
      </c>
      <c r="X95" s="206" t="str">
        <f t="shared" si="16"/>
        <v>-</v>
      </c>
      <c r="Y95" s="206" t="str">
        <f t="shared" si="16"/>
        <v>-</v>
      </c>
      <c r="Z95" s="206" t="str">
        <f t="shared" si="16"/>
        <v>-</v>
      </c>
      <c r="AA95" s="206" t="str">
        <f t="shared" si="16"/>
        <v>-</v>
      </c>
      <c r="AB95" s="206" t="str">
        <f t="shared" si="16"/>
        <v>-</v>
      </c>
      <c r="AC95" s="207" t="str">
        <f t="shared" si="18"/>
        <v>-</v>
      </c>
    </row>
    <row r="96" spans="1:29" hidden="1" x14ac:dyDescent="0.25">
      <c r="A96" s="200">
        <v>2010</v>
      </c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2"/>
      <c r="P96" s="200">
        <v>2010</v>
      </c>
      <c r="Q96" s="206" t="str">
        <f t="shared" si="17"/>
        <v>-</v>
      </c>
      <c r="R96" s="206" t="str">
        <f t="shared" si="16"/>
        <v>-</v>
      </c>
      <c r="S96" s="206" t="str">
        <f t="shared" si="16"/>
        <v>-</v>
      </c>
      <c r="T96" s="206" t="str">
        <f t="shared" si="16"/>
        <v>-</v>
      </c>
      <c r="U96" s="206" t="str">
        <f t="shared" si="16"/>
        <v>-</v>
      </c>
      <c r="V96" s="206" t="str">
        <f t="shared" si="16"/>
        <v>-</v>
      </c>
      <c r="W96" s="206" t="str">
        <f t="shared" si="16"/>
        <v>-</v>
      </c>
      <c r="X96" s="206" t="str">
        <f t="shared" si="16"/>
        <v>-</v>
      </c>
      <c r="Y96" s="206" t="str">
        <f t="shared" si="16"/>
        <v>-</v>
      </c>
      <c r="Z96" s="206" t="str">
        <f t="shared" si="16"/>
        <v>-</v>
      </c>
      <c r="AA96" s="206" t="str">
        <f t="shared" si="16"/>
        <v>-</v>
      </c>
      <c r="AB96" s="206" t="str">
        <f t="shared" si="16"/>
        <v>-</v>
      </c>
      <c r="AC96" s="207" t="str">
        <f t="shared" si="18"/>
        <v>-</v>
      </c>
    </row>
    <row r="97" spans="1:32" hidden="1" x14ac:dyDescent="0.25">
      <c r="A97" s="200">
        <v>2011</v>
      </c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2"/>
      <c r="P97" s="200">
        <v>2011</v>
      </c>
      <c r="Q97" s="206" t="str">
        <f t="shared" si="17"/>
        <v>-</v>
      </c>
      <c r="R97" s="206" t="str">
        <f t="shared" si="16"/>
        <v>-</v>
      </c>
      <c r="S97" s="206" t="str">
        <f t="shared" si="16"/>
        <v>-</v>
      </c>
      <c r="T97" s="206" t="str">
        <f t="shared" si="16"/>
        <v>-</v>
      </c>
      <c r="U97" s="206" t="str">
        <f t="shared" si="16"/>
        <v>-</v>
      </c>
      <c r="V97" s="206" t="str">
        <f t="shared" si="16"/>
        <v>-</v>
      </c>
      <c r="W97" s="206" t="str">
        <f t="shared" si="16"/>
        <v>-</v>
      </c>
      <c r="X97" s="206" t="str">
        <f t="shared" si="16"/>
        <v>-</v>
      </c>
      <c r="Y97" s="206" t="str">
        <f t="shared" si="16"/>
        <v>-</v>
      </c>
      <c r="Z97" s="206" t="str">
        <f t="shared" si="16"/>
        <v>-</v>
      </c>
      <c r="AA97" s="206" t="str">
        <f t="shared" si="16"/>
        <v>-</v>
      </c>
      <c r="AB97" s="206" t="str">
        <f t="shared" si="16"/>
        <v>-</v>
      </c>
      <c r="AC97" s="207" t="str">
        <f t="shared" si="18"/>
        <v>-</v>
      </c>
    </row>
    <row r="98" spans="1:32" hidden="1" x14ac:dyDescent="0.25">
      <c r="A98" s="200">
        <v>2012</v>
      </c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2"/>
      <c r="P98" s="200">
        <v>2012</v>
      </c>
      <c r="Q98" s="206" t="str">
        <f t="shared" si="17"/>
        <v>-</v>
      </c>
      <c r="R98" s="206" t="str">
        <f t="shared" si="16"/>
        <v>-</v>
      </c>
      <c r="S98" s="206" t="str">
        <f t="shared" si="16"/>
        <v>-</v>
      </c>
      <c r="T98" s="206" t="str">
        <f t="shared" si="16"/>
        <v>-</v>
      </c>
      <c r="U98" s="206" t="str">
        <f t="shared" si="16"/>
        <v>-</v>
      </c>
      <c r="V98" s="206" t="str">
        <f t="shared" si="16"/>
        <v>-</v>
      </c>
      <c r="W98" s="206" t="str">
        <f t="shared" si="16"/>
        <v>-</v>
      </c>
      <c r="X98" s="206" t="str">
        <f t="shared" si="16"/>
        <v>-</v>
      </c>
      <c r="Y98" s="206" t="str">
        <f t="shared" si="16"/>
        <v>-</v>
      </c>
      <c r="Z98" s="206" t="str">
        <f t="shared" si="16"/>
        <v>-</v>
      </c>
      <c r="AA98" s="206" t="str">
        <f t="shared" si="16"/>
        <v>-</v>
      </c>
      <c r="AB98" s="206" t="str">
        <f t="shared" si="16"/>
        <v>-</v>
      </c>
      <c r="AC98" s="207" t="str">
        <f t="shared" si="18"/>
        <v>-</v>
      </c>
    </row>
    <row r="99" spans="1:32" x14ac:dyDescent="0.25">
      <c r="A99" s="198">
        <v>2013</v>
      </c>
      <c r="B99" s="201">
        <f>'[1]Jan 13'!$E$14</f>
        <v>7929308</v>
      </c>
      <c r="C99" s="201">
        <f>'[1]Fev 13'!$E$14</f>
        <v>6390397</v>
      </c>
      <c r="D99" s="201">
        <f>'[1]Mar 13'!$E$14</f>
        <v>7120575</v>
      </c>
      <c r="E99" s="201">
        <f>'[1]Abr 13'!$E$14</f>
        <v>7102470</v>
      </c>
      <c r="F99" s="201">
        <f>'[1]Mai 13'!$E$14</f>
        <v>7305942</v>
      </c>
      <c r="G99" s="201">
        <f>'[1]Jun 13'!$E$14</f>
        <v>7193346</v>
      </c>
      <c r="H99" s="201">
        <f>'[1]Jul 13'!$E$14</f>
        <v>8179828</v>
      </c>
      <c r="I99" s="201">
        <f>'[1]Ago 13'!$E$14</f>
        <v>7447621</v>
      </c>
      <c r="J99" s="201">
        <f>'[1]Set 13'!$E$14</f>
        <v>7485212</v>
      </c>
      <c r="K99" s="201">
        <f>'[1]Out 13'!$E$14</f>
        <v>7939731</v>
      </c>
      <c r="L99" s="201">
        <f>'[1]Nov 13'!$E$14</f>
        <v>7789294</v>
      </c>
      <c r="M99" s="201">
        <f>'[1]Dez 13'!$E$14</f>
        <v>8355747</v>
      </c>
      <c r="N99" s="208">
        <f t="shared" ref="N99:N104" si="19">SUM(B99:M99)</f>
        <v>90239471</v>
      </c>
      <c r="P99" s="198">
        <v>2013</v>
      </c>
      <c r="Q99" s="206" t="str">
        <f t="shared" si="17"/>
        <v>-</v>
      </c>
      <c r="R99" s="206" t="str">
        <f t="shared" si="16"/>
        <v>-</v>
      </c>
      <c r="S99" s="206" t="str">
        <f t="shared" si="16"/>
        <v>-</v>
      </c>
      <c r="T99" s="206" t="str">
        <f t="shared" si="16"/>
        <v>-</v>
      </c>
      <c r="U99" s="206" t="str">
        <f t="shared" si="16"/>
        <v>-</v>
      </c>
      <c r="V99" s="206" t="str">
        <f t="shared" si="16"/>
        <v>-</v>
      </c>
      <c r="W99" s="206" t="str">
        <f t="shared" si="16"/>
        <v>-</v>
      </c>
      <c r="X99" s="206" t="str">
        <f t="shared" si="16"/>
        <v>-</v>
      </c>
      <c r="Y99" s="206" t="str">
        <f t="shared" si="16"/>
        <v>-</v>
      </c>
      <c r="Z99" s="206" t="str">
        <f t="shared" si="16"/>
        <v>-</v>
      </c>
      <c r="AA99" s="206" t="str">
        <f t="shared" si="16"/>
        <v>-</v>
      </c>
      <c r="AB99" s="206" t="str">
        <f t="shared" si="16"/>
        <v>-</v>
      </c>
      <c r="AC99" s="209" t="str">
        <f>IF(N99&lt;&gt;"",IF(N98&lt;&gt;"",(N99/N98-1)*100,"-"),"-")</f>
        <v>-</v>
      </c>
    </row>
    <row r="100" spans="1:32" x14ac:dyDescent="0.25">
      <c r="A100" s="198">
        <v>2014</v>
      </c>
      <c r="B100" s="201">
        <f>'[1]Jan 14'!$E$14</f>
        <v>8694318</v>
      </c>
      <c r="C100" s="201">
        <f>'[1]Fev 14'!$E$14</f>
        <v>7246071</v>
      </c>
      <c r="D100" s="201">
        <f>'[1]Mar 14'!$E$14</f>
        <v>7608805</v>
      </c>
      <c r="E100" s="201">
        <f>'[1]Abr 14'!$E$14</f>
        <v>7686650</v>
      </c>
      <c r="F100" s="201">
        <f>'[1]Mai 14'!$E$14</f>
        <v>7710359</v>
      </c>
      <c r="G100" s="201">
        <f>'[1]Jun 14'!$E$14</f>
        <v>7249215</v>
      </c>
      <c r="H100" s="201">
        <f>'[1]Jul 14'!$E$14</f>
        <v>8323747</v>
      </c>
      <c r="I100" s="201">
        <f>'[1]Ago 14'!$E$14</f>
        <v>8032390</v>
      </c>
      <c r="J100" s="201">
        <f>'[1]Set 14'!$E$14</f>
        <v>7802068</v>
      </c>
      <c r="K100" s="201">
        <f>'[1]Out 14'!$E$14</f>
        <v>8461722</v>
      </c>
      <c r="L100" s="201">
        <f>'[1]Nov 14'!$E$14</f>
        <v>8226021</v>
      </c>
      <c r="M100" s="201">
        <f>'[1]Dez 14'!$E$14</f>
        <v>8871896</v>
      </c>
      <c r="N100" s="208">
        <f t="shared" si="19"/>
        <v>95913262</v>
      </c>
      <c r="P100" s="198">
        <v>2014</v>
      </c>
      <c r="Q100" s="206">
        <f t="shared" si="17"/>
        <v>9.6478784781723661</v>
      </c>
      <c r="R100" s="206">
        <f t="shared" si="16"/>
        <v>13.389997522845597</v>
      </c>
      <c r="S100" s="206">
        <f t="shared" si="16"/>
        <v>6.8566091923756067</v>
      </c>
      <c r="T100" s="206">
        <f t="shared" si="16"/>
        <v>8.2250259416794425</v>
      </c>
      <c r="U100" s="206">
        <f t="shared" si="16"/>
        <v>5.5354531968635934</v>
      </c>
      <c r="V100" s="206">
        <f t="shared" si="16"/>
        <v>0.77667611150638027</v>
      </c>
      <c r="W100" s="206">
        <f t="shared" si="16"/>
        <v>1.7594379735124122</v>
      </c>
      <c r="X100" s="206">
        <f t="shared" si="16"/>
        <v>7.8517556143095968</v>
      </c>
      <c r="Y100" s="210">
        <f t="shared" si="16"/>
        <v>4.2330931976275465</v>
      </c>
      <c r="Z100" s="210">
        <f t="shared" si="16"/>
        <v>6.5744166899357248</v>
      </c>
      <c r="AA100" s="210">
        <f t="shared" si="16"/>
        <v>5.6067597397145397</v>
      </c>
      <c r="AB100" s="210">
        <f t="shared" si="16"/>
        <v>6.1771736267266064</v>
      </c>
      <c r="AC100" s="209">
        <f>IF(N100&lt;&gt;"",IF(N99&lt;&gt;"",(N100/N99-1)*100,"-"),"-")</f>
        <v>6.2874825584914973</v>
      </c>
    </row>
    <row r="101" spans="1:32" x14ac:dyDescent="0.25">
      <c r="A101" s="198">
        <v>2015</v>
      </c>
      <c r="B101" s="201">
        <f>'[1]Jan 15'!$E$14</f>
        <v>9335435</v>
      </c>
      <c r="C101" s="201">
        <f>'[1]Fev 15'!$E$14</f>
        <v>7337096</v>
      </c>
      <c r="D101" s="201">
        <f>'[1]Mar 15'!$E$14</f>
        <v>7843840</v>
      </c>
      <c r="E101" s="201">
        <f>'[1]Abr 15'!$E$14</f>
        <v>7909952</v>
      </c>
      <c r="F101" s="201">
        <f>'[1]Mai 15'!$E$14</f>
        <v>7710128</v>
      </c>
      <c r="G101" s="201">
        <f>'[1]Jun 15'!$E$14</f>
        <v>7445762</v>
      </c>
      <c r="H101" s="201">
        <f>'[1]Jul 15'!$E$14</f>
        <v>8988047</v>
      </c>
      <c r="I101" s="201">
        <f>'[1]Ago 15'!$E$14</f>
        <v>7851151</v>
      </c>
      <c r="J101" s="201">
        <f>'[1]Set 15'!$E$14</f>
        <v>7698739</v>
      </c>
      <c r="K101" s="201">
        <f>'[1]Out 15'!$E$14</f>
        <v>7966252</v>
      </c>
      <c r="L101" s="201">
        <f>'[1]Nov 15'!$E$14</f>
        <v>7617196</v>
      </c>
      <c r="M101" s="201">
        <f>'[1]Dez 15'!$E$14</f>
        <v>8476745</v>
      </c>
      <c r="N101" s="208">
        <f t="shared" si="19"/>
        <v>96180343</v>
      </c>
      <c r="P101" s="198">
        <v>2015</v>
      </c>
      <c r="Q101" s="206">
        <f t="shared" si="17"/>
        <v>7.3739768892741253</v>
      </c>
      <c r="R101" s="206">
        <f t="shared" si="16"/>
        <v>1.2561980140685991</v>
      </c>
      <c r="S101" s="206">
        <f t="shared" si="16"/>
        <v>3.0889870354148918</v>
      </c>
      <c r="T101" s="206">
        <f t="shared" si="16"/>
        <v>2.9050626735964258</v>
      </c>
      <c r="U101" s="206">
        <f t="shared" si="16"/>
        <v>-2.9959694483716603E-3</v>
      </c>
      <c r="V101" s="206">
        <f t="shared" si="16"/>
        <v>2.7112866703498328</v>
      </c>
      <c r="W101" s="206">
        <f t="shared" si="16"/>
        <v>7.9807807709676881</v>
      </c>
      <c r="X101" s="206">
        <f t="shared" si="16"/>
        <v>-2.2563520944575699</v>
      </c>
      <c r="Y101" s="210">
        <f t="shared" si="16"/>
        <v>-1.3243796388342166</v>
      </c>
      <c r="Z101" s="210">
        <f t="shared" si="16"/>
        <v>-5.8554275359081753</v>
      </c>
      <c r="AA101" s="210">
        <f t="shared" si="16"/>
        <v>-7.4012089198410731</v>
      </c>
      <c r="AB101" s="210">
        <f t="shared" si="16"/>
        <v>-4.4539633918161403</v>
      </c>
      <c r="AC101" s="209">
        <f>IF(N101&lt;&gt;"",IF(N100&lt;&gt;"",(N101/N100-1)*100,"-"),"-")</f>
        <v>0.27846097028791927</v>
      </c>
      <c r="AD101" s="211"/>
      <c r="AE101" s="211"/>
      <c r="AF101" s="211"/>
    </row>
    <row r="102" spans="1:32" x14ac:dyDescent="0.25">
      <c r="A102" s="198">
        <v>2016</v>
      </c>
      <c r="B102" s="201">
        <f>'[1]Jan 16'!$E$14</f>
        <v>8899253</v>
      </c>
      <c r="C102" s="201">
        <f>'[1]Fev 16'!$E$14</f>
        <v>7100830</v>
      </c>
      <c r="D102" s="201">
        <f>'[1]Mar 16'!$E$14</f>
        <v>7181878</v>
      </c>
      <c r="E102" s="201">
        <f>'[1]Abr 16'!$E$14</f>
        <v>6827890</v>
      </c>
      <c r="F102" s="201">
        <f>'[1]Mai 16'!$E$14</f>
        <v>6941810</v>
      </c>
      <c r="G102" s="201">
        <f>'[1]Jun 16'!$E$14</f>
        <v>6791619</v>
      </c>
      <c r="H102" s="201">
        <f>'[1]Jul 16'!$E$14</f>
        <v>8082098</v>
      </c>
      <c r="I102" s="201">
        <f>'[1]Ago 16'!$E$14</f>
        <v>7347172</v>
      </c>
      <c r="J102" s="201">
        <f>'[1]Set 16'!$E$14</f>
        <v>7054770</v>
      </c>
      <c r="K102" s="201">
        <f>'[1]Out 16'!$E$14</f>
        <v>7260853</v>
      </c>
      <c r="L102" s="201">
        <f>'[1]Nov 16'!$E$14</f>
        <v>7210110</v>
      </c>
      <c r="M102" s="201">
        <f>'[1]Dez 16'!$E$14</f>
        <v>7981991</v>
      </c>
      <c r="N102" s="208">
        <f t="shared" si="19"/>
        <v>88680274</v>
      </c>
      <c r="P102" s="198">
        <v>2016</v>
      </c>
      <c r="Q102" s="206">
        <f t="shared" si="17"/>
        <v>-4.6723264636302382</v>
      </c>
      <c r="R102" s="206">
        <f t="shared" si="16"/>
        <v>-3.2201568576995632</v>
      </c>
      <c r="S102" s="206">
        <f t="shared" si="16"/>
        <v>-8.4392593423629254</v>
      </c>
      <c r="T102" s="206">
        <f t="shared" si="16"/>
        <v>-13.67975431456474</v>
      </c>
      <c r="U102" s="206">
        <f t="shared" si="16"/>
        <v>-9.9650485698810733</v>
      </c>
      <c r="V102" s="206">
        <f t="shared" si="16"/>
        <v>-8.7854406305224337</v>
      </c>
      <c r="W102" s="206">
        <f t="shared" si="16"/>
        <v>-10.079486678251682</v>
      </c>
      <c r="X102" s="206">
        <f t="shared" si="16"/>
        <v>-6.4191734434861818</v>
      </c>
      <c r="Y102" s="206">
        <f t="shared" si="16"/>
        <v>-8.3646036058632411</v>
      </c>
      <c r="Z102" s="206">
        <f t="shared" si="16"/>
        <v>-8.8548416494984128</v>
      </c>
      <c r="AA102" s="206">
        <f t="shared" si="16"/>
        <v>-5.3443025491270006</v>
      </c>
      <c r="AB102" s="206">
        <f t="shared" si="16"/>
        <v>-5.8366035547842916</v>
      </c>
      <c r="AC102" s="225">
        <f>IF(M102&lt;&gt;"",IF(N102&lt;&gt;"",IF(N101&lt;&gt;"",(N102/N101-1)*100,"-"),"-"),"-")</f>
        <v>-7.7979229082183688</v>
      </c>
      <c r="AD102" s="211"/>
      <c r="AE102" s="211"/>
      <c r="AF102" s="211"/>
    </row>
    <row r="103" spans="1:32" x14ac:dyDescent="0.25">
      <c r="A103" s="198">
        <v>2017</v>
      </c>
      <c r="B103" s="201">
        <f>'[1]Jan 17'!$E$14</f>
        <v>8532363</v>
      </c>
      <c r="C103" s="201">
        <f>'[1]Fev 17'!$E$14</f>
        <v>6616400</v>
      </c>
      <c r="D103" s="201">
        <f>'[1]Mar 17'!$E$14</f>
        <v>7442486</v>
      </c>
      <c r="E103" s="201">
        <f>'[1]Abr 17'!$E$14</f>
        <v>6901075</v>
      </c>
      <c r="F103" s="201">
        <f>'[1]Mai 17'!$E$14</f>
        <v>7096749</v>
      </c>
      <c r="G103" s="201">
        <f>'[1]Jun 17'!$E$14</f>
        <v>6922192</v>
      </c>
      <c r="H103" s="201">
        <f>'[1]Jul 17'!$E$14</f>
        <v>8314112</v>
      </c>
      <c r="I103" s="201">
        <f>'[1]Ago 17'!$E$14</f>
        <v>7550030</v>
      </c>
      <c r="J103" s="201">
        <f>'[1]Set 17'!$E$14</f>
        <v>7523154</v>
      </c>
      <c r="K103" s="201">
        <f>'[1]Out 17'!$E$14</f>
        <v>7827817</v>
      </c>
      <c r="L103" s="201">
        <f>'[1]Nov 17'!$E$14</f>
        <v>7568683</v>
      </c>
      <c r="M103" s="201">
        <f>'[1]Dez 17'!$E$14</f>
        <v>8331471</v>
      </c>
      <c r="N103" s="208">
        <f t="shared" si="19"/>
        <v>90626532</v>
      </c>
      <c r="P103" s="198">
        <v>2017</v>
      </c>
      <c r="Q103" s="206">
        <f t="shared" si="17"/>
        <v>-4.1227055798953032</v>
      </c>
      <c r="R103" s="206">
        <f t="shared" si="16"/>
        <v>-6.8221602263397347</v>
      </c>
      <c r="S103" s="206">
        <f t="shared" si="16"/>
        <v>3.6286887635796683</v>
      </c>
      <c r="T103" s="206">
        <f t="shared" si="16"/>
        <v>1.0718538230698016</v>
      </c>
      <c r="U103" s="206">
        <f t="shared" si="16"/>
        <v>2.231968319501676</v>
      </c>
      <c r="V103" s="206">
        <f t="shared" si="16"/>
        <v>1.9225607325734861</v>
      </c>
      <c r="W103" s="206">
        <f t="shared" si="16"/>
        <v>2.8707150049405383</v>
      </c>
      <c r="X103" s="206">
        <f t="shared" si="16"/>
        <v>2.7610351302514768</v>
      </c>
      <c r="Y103" s="206">
        <f t="shared" si="16"/>
        <v>6.6392525908002709</v>
      </c>
      <c r="Z103" s="206">
        <f t="shared" si="16"/>
        <v>7.8085040421559393</v>
      </c>
      <c r="AA103" s="206">
        <f t="shared" si="16"/>
        <v>4.9731973575992683</v>
      </c>
      <c r="AB103" s="206">
        <f t="shared" si="16"/>
        <v>4.3783562271618726</v>
      </c>
      <c r="AC103" s="225">
        <f>IF(M103&lt;&gt;"",IF(N103&lt;&gt;"",IF(N102&lt;&gt;"",(N103/N102-1)*100,"-"),"-"),"-")</f>
        <v>2.1946910087354832</v>
      </c>
      <c r="AD103" s="211"/>
      <c r="AE103" s="211"/>
      <c r="AF103" s="211"/>
    </row>
    <row r="104" spans="1:32" x14ac:dyDescent="0.25">
      <c r="A104" s="198">
        <v>2018</v>
      </c>
      <c r="B104" s="201">
        <f>'[1]Jan 18'!$E$14</f>
        <v>8720033</v>
      </c>
      <c r="C104" s="201">
        <f>'[1]Fev 18'!$E$14</f>
        <v>6874580</v>
      </c>
      <c r="D104" s="201">
        <f>'[1]Mar 18'!$E$14</f>
        <v>7484680</v>
      </c>
      <c r="E104" s="201">
        <f>'[1]Abr 18'!$E$14</f>
        <v>7292743</v>
      </c>
      <c r="F104" s="201">
        <f>'[1]Mai 18'!$E$14</f>
        <v>7300329</v>
      </c>
      <c r="G104" s="201">
        <f>'[1]Jun 18'!$E$14</f>
        <v>7164659</v>
      </c>
      <c r="H104" s="201">
        <f>'[1]Jul 18'!$E$14</f>
        <v>8861177</v>
      </c>
      <c r="I104" s="201">
        <f>'[1]Ago 18'!$E$14</f>
        <v>7869554</v>
      </c>
      <c r="J104" s="201">
        <f>'[1]Set 18'!$E$14</f>
        <v>7614925</v>
      </c>
      <c r="K104" s="201">
        <f>'[1]Out 18'!$E$14</f>
        <v>7994661</v>
      </c>
      <c r="L104" s="201">
        <f>'[1]Nov 18'!$E$14</f>
        <v>7872611</v>
      </c>
      <c r="M104" s="201">
        <f>'[1]Dez 18'!$E$14</f>
        <v>8598998</v>
      </c>
      <c r="N104" s="208">
        <f t="shared" si="19"/>
        <v>93648950</v>
      </c>
      <c r="P104" s="198">
        <v>2018</v>
      </c>
      <c r="Q104" s="206">
        <f t="shared" si="17"/>
        <v>2.1995079206077017</v>
      </c>
      <c r="R104" s="206">
        <f t="shared" si="16"/>
        <v>3.9021219998790935</v>
      </c>
      <c r="S104" s="206">
        <f t="shared" si="16"/>
        <v>0.56693422063540666</v>
      </c>
      <c r="T104" s="206">
        <f t="shared" si="16"/>
        <v>5.6754636053078622</v>
      </c>
      <c r="U104" s="206">
        <f t="shared" si="16"/>
        <v>2.8686374563902328</v>
      </c>
      <c r="V104" s="206">
        <f t="shared" si="16"/>
        <v>3.5027488402517681</v>
      </c>
      <c r="W104" s="206">
        <f t="shared" si="16"/>
        <v>6.5799570657696149</v>
      </c>
      <c r="X104" s="206">
        <f t="shared" si="16"/>
        <v>4.2320891440166486</v>
      </c>
      <c r="Y104" s="206">
        <f t="shared" si="16"/>
        <v>1.2198474203771514</v>
      </c>
      <c r="Z104" s="206">
        <f t="shared" si="16"/>
        <v>2.1314243805137467</v>
      </c>
      <c r="AA104" s="206">
        <f t="shared" si="16"/>
        <v>4.0155995435401381</v>
      </c>
      <c r="AB104" s="206">
        <f t="shared" si="16"/>
        <v>3.2110416035775691</v>
      </c>
      <c r="AC104" s="225">
        <f>IF(M104&lt;&gt;"",IF(N104&lt;&gt;"",IF(N103&lt;&gt;"",(N104/N103-1)*100,"-"),"-"),"-")</f>
        <v>3.335025553002513</v>
      </c>
      <c r="AD104" s="211"/>
      <c r="AE104" s="211"/>
      <c r="AF104" s="211"/>
    </row>
    <row r="105" spans="1:32" x14ac:dyDescent="0.25">
      <c r="A105" s="198">
        <v>2019</v>
      </c>
      <c r="B105" s="201">
        <f>'[1]Jan 19'!$E$14</f>
        <v>8931881</v>
      </c>
      <c r="C105" s="201">
        <f>'[1]Fev 19'!$E$14</f>
        <v>7409230</v>
      </c>
      <c r="D105" s="201">
        <f>'[1]Mar 19'!$E$14</f>
        <v>7739713</v>
      </c>
      <c r="E105" s="201">
        <f>'[1]Abr 19'!$E$14</f>
        <v>7334744</v>
      </c>
      <c r="F105" s="201">
        <f>'[1]Mai 19'!$E$14</f>
        <v>7130814</v>
      </c>
      <c r="G105" s="201">
        <f>'[1]Jun 19'!$E$14</f>
        <v>6973448</v>
      </c>
      <c r="H105" s="201">
        <f>'[1]Jul 19'!$E$14</f>
        <v>8580404</v>
      </c>
      <c r="I105" s="201">
        <f>'[1]Ago 19'!$E$14</f>
        <v>7913375</v>
      </c>
      <c r="J105" s="201">
        <f>'[1]Set 19'!$E$14</f>
        <v>7827250</v>
      </c>
      <c r="K105" s="201">
        <f>'[1]Out 19'!$E$14</f>
        <v>8414019</v>
      </c>
      <c r="L105" s="201">
        <f>'[1]Nov 19'!$E$14</f>
        <v>8112522</v>
      </c>
      <c r="M105" s="201">
        <f>'[1]Dez 19'!$E$14</f>
        <v>8905404</v>
      </c>
      <c r="N105" s="208">
        <f>SUM(B105:M105)</f>
        <v>95272804</v>
      </c>
      <c r="P105" s="198">
        <v>2019</v>
      </c>
      <c r="Q105" s="206">
        <f t="shared" si="17"/>
        <v>2.429440347301437</v>
      </c>
      <c r="R105" s="206">
        <f t="shared" si="16"/>
        <v>7.7772023890914088</v>
      </c>
      <c r="S105" s="206">
        <f t="shared" si="16"/>
        <v>3.4074001827733458</v>
      </c>
      <c r="T105" s="206">
        <f t="shared" si="16"/>
        <v>0.57592870062745938</v>
      </c>
      <c r="U105" s="206">
        <f t="shared" si="16"/>
        <v>-2.3220186377901575</v>
      </c>
      <c r="V105" s="206">
        <f t="shared" si="16"/>
        <v>-2.6688081037771649</v>
      </c>
      <c r="W105" s="206">
        <f t="shared" si="16"/>
        <v>-3.1685745584361991</v>
      </c>
      <c r="X105" s="206">
        <f t="shared" si="16"/>
        <v>0.55684223019500934</v>
      </c>
      <c r="Y105" s="206">
        <f t="shared" si="16"/>
        <v>2.788274342820185</v>
      </c>
      <c r="Z105" s="206">
        <f t="shared" si="16"/>
        <v>5.2454756993448592</v>
      </c>
      <c r="AA105" s="206">
        <f t="shared" si="16"/>
        <v>3.0474133676870352</v>
      </c>
      <c r="AB105" s="206">
        <f t="shared" si="16"/>
        <v>3.5632756281603895</v>
      </c>
      <c r="AC105" s="225">
        <f>IF(M105&lt;&gt;"",IF(N105&lt;&gt;"",IF(N104&lt;&gt;"",(N105/N104-1)*100,"-"),"-"),"-")</f>
        <v>1.7339799325032379</v>
      </c>
      <c r="AD105" s="211"/>
      <c r="AE105" s="211"/>
      <c r="AF105" s="211"/>
    </row>
    <row r="106" spans="1:32" x14ac:dyDescent="0.25">
      <c r="A106" s="198">
        <v>2020</v>
      </c>
      <c r="B106" s="201">
        <f>'[1]Jan 20'!$E$14</f>
        <v>9259960</v>
      </c>
      <c r="C106" s="201">
        <f>'[1]Fev 20'!$E$14</f>
        <v>7642536</v>
      </c>
      <c r="D106" s="201">
        <f>'[1]Mar 20'!$E$14</f>
        <v>4994995</v>
      </c>
      <c r="E106" s="201">
        <f>'[1]Abr 20'!$E$14</f>
        <v>399558</v>
      </c>
      <c r="F106" s="201">
        <f>'[1]Mai 20'!$E$14</f>
        <v>0</v>
      </c>
      <c r="G106" s="201">
        <f>'[1]Jun 20'!$E$14</f>
        <v>0</v>
      </c>
      <c r="H106" s="201">
        <f>'[1]Jul 20'!$E$14</f>
        <v>0</v>
      </c>
      <c r="I106" s="201">
        <f>'[1]Ago 20'!$E$14</f>
        <v>0</v>
      </c>
      <c r="J106" s="201">
        <f>'[1]Set 20'!$E$14</f>
        <v>0</v>
      </c>
      <c r="K106" s="201">
        <f>'[1]Out 20'!$E$14</f>
        <v>0</v>
      </c>
      <c r="L106" s="201">
        <f>'[1]Nov 20'!$E$14</f>
        <v>0</v>
      </c>
      <c r="M106" s="201">
        <f>'[1]Dez 20'!$E$14</f>
        <v>0</v>
      </c>
      <c r="N106" s="208"/>
      <c r="P106" s="198">
        <v>2020</v>
      </c>
      <c r="Q106" s="206">
        <f t="shared" si="17"/>
        <v>3.6731232760490284</v>
      </c>
      <c r="R106" s="206">
        <f t="shared" si="16"/>
        <v>3.1488562239261109</v>
      </c>
      <c r="S106" s="206">
        <f t="shared" si="16"/>
        <v>-35.462787832055277</v>
      </c>
      <c r="T106" s="206">
        <f t="shared" si="16"/>
        <v>-94.552529713375137</v>
      </c>
      <c r="U106" s="206">
        <f t="shared" si="16"/>
        <v>-100</v>
      </c>
      <c r="V106" s="206">
        <f t="shared" si="16"/>
        <v>-100</v>
      </c>
      <c r="W106" s="206">
        <f t="shared" si="16"/>
        <v>-100</v>
      </c>
      <c r="X106" s="206">
        <f t="shared" si="16"/>
        <v>-100</v>
      </c>
      <c r="Y106" s="206">
        <f t="shared" si="16"/>
        <v>-100</v>
      </c>
      <c r="Z106" s="206">
        <f t="shared" si="16"/>
        <v>-100</v>
      </c>
      <c r="AA106" s="206">
        <f t="shared" si="16"/>
        <v>-100</v>
      </c>
      <c r="AB106" s="206">
        <f t="shared" si="16"/>
        <v>-100</v>
      </c>
      <c r="AC106" s="225"/>
      <c r="AD106" s="211"/>
      <c r="AE106" s="211"/>
      <c r="AF106" s="211"/>
    </row>
    <row r="107" spans="1:32" s="212" customFormat="1" ht="14.4" x14ac:dyDescent="0.3">
      <c r="N107" s="226"/>
    </row>
    <row r="108" spans="1:32" s="212" customFormat="1" ht="14.4" x14ac:dyDescent="0.3">
      <c r="N108" s="226"/>
    </row>
    <row r="109" spans="1:32" ht="15.6" x14ac:dyDescent="0.25">
      <c r="A109" s="195" t="s">
        <v>22</v>
      </c>
      <c r="B109" s="194"/>
      <c r="C109" s="194"/>
      <c r="D109" s="194"/>
      <c r="E109" s="194"/>
      <c r="F109" s="194"/>
      <c r="G109" s="194"/>
      <c r="H109" s="194"/>
      <c r="I109" s="194"/>
      <c r="J109" s="194"/>
      <c r="K109" s="194"/>
      <c r="L109" s="194"/>
      <c r="M109" s="194"/>
      <c r="P109" s="196" t="s">
        <v>44</v>
      </c>
    </row>
    <row r="110" spans="1:32" x14ac:dyDescent="0.25">
      <c r="A110" s="194"/>
      <c r="B110" s="194"/>
      <c r="C110" s="194"/>
      <c r="D110" s="194"/>
      <c r="E110" s="194"/>
      <c r="F110" s="194"/>
      <c r="G110" s="194"/>
      <c r="H110" s="194"/>
      <c r="I110" s="194"/>
      <c r="J110" s="194"/>
      <c r="K110" s="194"/>
      <c r="L110" s="194"/>
      <c r="M110" s="194"/>
    </row>
    <row r="111" spans="1:32" ht="15" x14ac:dyDescent="0.25">
      <c r="A111" s="197"/>
      <c r="B111" s="198" t="s">
        <v>26</v>
      </c>
      <c r="C111" s="198" t="s">
        <v>27</v>
      </c>
      <c r="D111" s="198" t="s">
        <v>28</v>
      </c>
      <c r="E111" s="198" t="s">
        <v>29</v>
      </c>
      <c r="F111" s="198" t="s">
        <v>30</v>
      </c>
      <c r="G111" s="198" t="s">
        <v>31</v>
      </c>
      <c r="H111" s="198" t="s">
        <v>32</v>
      </c>
      <c r="I111" s="198" t="s">
        <v>33</v>
      </c>
      <c r="J111" s="198" t="s">
        <v>34</v>
      </c>
      <c r="K111" s="198" t="s">
        <v>35</v>
      </c>
      <c r="L111" s="198" t="s">
        <v>36</v>
      </c>
      <c r="M111" s="198" t="s">
        <v>37</v>
      </c>
      <c r="N111" s="198" t="s">
        <v>38</v>
      </c>
      <c r="P111" s="199"/>
      <c r="Q111" s="198" t="s">
        <v>26</v>
      </c>
      <c r="R111" s="198" t="s">
        <v>27</v>
      </c>
      <c r="S111" s="198" t="s">
        <v>28</v>
      </c>
      <c r="T111" s="198" t="s">
        <v>29</v>
      </c>
      <c r="U111" s="198" t="s">
        <v>30</v>
      </c>
      <c r="V111" s="198" t="s">
        <v>31</v>
      </c>
      <c r="W111" s="198" t="s">
        <v>32</v>
      </c>
      <c r="X111" s="198" t="s">
        <v>33</v>
      </c>
      <c r="Y111" s="198" t="s">
        <v>34</v>
      </c>
      <c r="Z111" s="198" t="s">
        <v>35</v>
      </c>
      <c r="AA111" s="198" t="s">
        <v>36</v>
      </c>
      <c r="AB111" s="198" t="s">
        <v>37</v>
      </c>
      <c r="AC111" s="198" t="s">
        <v>38</v>
      </c>
    </row>
    <row r="112" spans="1:32" hidden="1" x14ac:dyDescent="0.25">
      <c r="A112" s="200">
        <v>2000</v>
      </c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2"/>
      <c r="P112" s="200">
        <v>2000</v>
      </c>
      <c r="Q112" s="203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5"/>
      <c r="AB112" s="204"/>
      <c r="AC112" s="204"/>
    </row>
    <row r="113" spans="1:32" hidden="1" x14ac:dyDescent="0.25">
      <c r="A113" s="200">
        <v>2001</v>
      </c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2"/>
      <c r="P113" s="200">
        <v>2001</v>
      </c>
      <c r="Q113" s="206" t="str">
        <f>IF(B113&lt;&gt;"",IF(B112&lt;&gt;"",(B113/B112-1)*100,"-"),"-")</f>
        <v>-</v>
      </c>
      <c r="R113" s="206" t="str">
        <f t="shared" ref="R113:AB127" si="20">IF(C113&lt;&gt;"",IF(C112&lt;&gt;"",(C113/C112-1)*100,"-"),"-")</f>
        <v>-</v>
      </c>
      <c r="S113" s="206" t="str">
        <f t="shared" si="20"/>
        <v>-</v>
      </c>
      <c r="T113" s="206" t="str">
        <f t="shared" si="20"/>
        <v>-</v>
      </c>
      <c r="U113" s="206" t="str">
        <f t="shared" si="20"/>
        <v>-</v>
      </c>
      <c r="V113" s="206" t="str">
        <f t="shared" si="20"/>
        <v>-</v>
      </c>
      <c r="W113" s="206" t="str">
        <f t="shared" si="20"/>
        <v>-</v>
      </c>
      <c r="X113" s="206" t="str">
        <f t="shared" si="20"/>
        <v>-</v>
      </c>
      <c r="Y113" s="206" t="str">
        <f t="shared" si="20"/>
        <v>-</v>
      </c>
      <c r="Z113" s="206" t="str">
        <f t="shared" si="20"/>
        <v>-</v>
      </c>
      <c r="AA113" s="206" t="str">
        <f t="shared" si="20"/>
        <v>-</v>
      </c>
      <c r="AB113" s="206" t="str">
        <f t="shared" si="20"/>
        <v>-</v>
      </c>
      <c r="AC113" s="207" t="str">
        <f>IF(M113&lt;&gt;"",IF(N113&lt;&gt;"",IF(N112&lt;&gt;"",(N113/N112-1)*100,"-"),"-"),"-")</f>
        <v>-</v>
      </c>
    </row>
    <row r="114" spans="1:32" hidden="1" x14ac:dyDescent="0.25">
      <c r="A114" s="200">
        <v>2002</v>
      </c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2"/>
      <c r="P114" s="200">
        <v>2002</v>
      </c>
      <c r="Q114" s="206" t="str">
        <f t="shared" ref="Q114:AB129" si="21">IF(B114&lt;&gt;"",IF(B113&lt;&gt;"",(B114/B113-1)*100,"-"),"-")</f>
        <v>-</v>
      </c>
      <c r="R114" s="206" t="str">
        <f t="shared" si="20"/>
        <v>-</v>
      </c>
      <c r="S114" s="206" t="str">
        <f t="shared" si="20"/>
        <v>-</v>
      </c>
      <c r="T114" s="206" t="str">
        <f t="shared" si="20"/>
        <v>-</v>
      </c>
      <c r="U114" s="206" t="str">
        <f t="shared" si="20"/>
        <v>-</v>
      </c>
      <c r="V114" s="206" t="str">
        <f t="shared" si="20"/>
        <v>-</v>
      </c>
      <c r="W114" s="206" t="str">
        <f t="shared" si="20"/>
        <v>-</v>
      </c>
      <c r="X114" s="206" t="str">
        <f t="shared" si="20"/>
        <v>-</v>
      </c>
      <c r="Y114" s="206" t="str">
        <f t="shared" si="20"/>
        <v>-</v>
      </c>
      <c r="Z114" s="206" t="str">
        <f t="shared" si="20"/>
        <v>-</v>
      </c>
      <c r="AA114" s="206" t="str">
        <f t="shared" si="20"/>
        <v>-</v>
      </c>
      <c r="AB114" s="206" t="str">
        <f t="shared" si="20"/>
        <v>-</v>
      </c>
      <c r="AC114" s="207" t="str">
        <f t="shared" ref="AC114:AC124" si="22">IF(M114&lt;&gt;"",IF(N114&lt;&gt;"",IF(N113&lt;&gt;"",(N114/N113-1)*100,"-"),"-"),"-")</f>
        <v>-</v>
      </c>
    </row>
    <row r="115" spans="1:32" hidden="1" x14ac:dyDescent="0.25">
      <c r="A115" s="200">
        <v>2003</v>
      </c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2"/>
      <c r="P115" s="200">
        <v>2003</v>
      </c>
      <c r="Q115" s="206" t="str">
        <f t="shared" si="21"/>
        <v>-</v>
      </c>
      <c r="R115" s="206" t="str">
        <f t="shared" si="20"/>
        <v>-</v>
      </c>
      <c r="S115" s="206" t="str">
        <f t="shared" si="20"/>
        <v>-</v>
      </c>
      <c r="T115" s="206" t="str">
        <f t="shared" si="20"/>
        <v>-</v>
      </c>
      <c r="U115" s="206" t="str">
        <f t="shared" si="20"/>
        <v>-</v>
      </c>
      <c r="V115" s="206" t="str">
        <f t="shared" si="20"/>
        <v>-</v>
      </c>
      <c r="W115" s="206" t="str">
        <f t="shared" si="20"/>
        <v>-</v>
      </c>
      <c r="X115" s="206" t="str">
        <f t="shared" si="20"/>
        <v>-</v>
      </c>
      <c r="Y115" s="206" t="str">
        <f t="shared" si="20"/>
        <v>-</v>
      </c>
      <c r="Z115" s="206" t="str">
        <f t="shared" si="20"/>
        <v>-</v>
      </c>
      <c r="AA115" s="206" t="str">
        <f t="shared" si="20"/>
        <v>-</v>
      </c>
      <c r="AB115" s="206" t="str">
        <f t="shared" si="20"/>
        <v>-</v>
      </c>
      <c r="AC115" s="207" t="str">
        <f t="shared" si="22"/>
        <v>-</v>
      </c>
    </row>
    <row r="116" spans="1:32" hidden="1" x14ac:dyDescent="0.25">
      <c r="A116" s="200">
        <v>2004</v>
      </c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2"/>
      <c r="P116" s="200">
        <v>2004</v>
      </c>
      <c r="Q116" s="206" t="str">
        <f t="shared" si="21"/>
        <v>-</v>
      </c>
      <c r="R116" s="206" t="str">
        <f t="shared" si="20"/>
        <v>-</v>
      </c>
      <c r="S116" s="206" t="str">
        <f t="shared" si="20"/>
        <v>-</v>
      </c>
      <c r="T116" s="206" t="str">
        <f t="shared" si="20"/>
        <v>-</v>
      </c>
      <c r="U116" s="206" t="str">
        <f t="shared" si="20"/>
        <v>-</v>
      </c>
      <c r="V116" s="206" t="str">
        <f t="shared" si="20"/>
        <v>-</v>
      </c>
      <c r="W116" s="206" t="str">
        <f t="shared" si="20"/>
        <v>-</v>
      </c>
      <c r="X116" s="206" t="str">
        <f t="shared" si="20"/>
        <v>-</v>
      </c>
      <c r="Y116" s="206" t="str">
        <f t="shared" si="20"/>
        <v>-</v>
      </c>
      <c r="Z116" s="206" t="str">
        <f t="shared" si="20"/>
        <v>-</v>
      </c>
      <c r="AA116" s="206" t="str">
        <f t="shared" si="20"/>
        <v>-</v>
      </c>
      <c r="AB116" s="206" t="str">
        <f t="shared" si="20"/>
        <v>-</v>
      </c>
      <c r="AC116" s="207" t="str">
        <f t="shared" si="22"/>
        <v>-</v>
      </c>
    </row>
    <row r="117" spans="1:32" hidden="1" x14ac:dyDescent="0.25">
      <c r="A117" s="200">
        <v>2005</v>
      </c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2"/>
      <c r="P117" s="200">
        <v>2005</v>
      </c>
      <c r="Q117" s="206" t="str">
        <f t="shared" si="21"/>
        <v>-</v>
      </c>
      <c r="R117" s="206" t="str">
        <f t="shared" si="20"/>
        <v>-</v>
      </c>
      <c r="S117" s="206" t="str">
        <f t="shared" si="20"/>
        <v>-</v>
      </c>
      <c r="T117" s="206" t="str">
        <f t="shared" si="20"/>
        <v>-</v>
      </c>
      <c r="U117" s="206" t="str">
        <f t="shared" si="20"/>
        <v>-</v>
      </c>
      <c r="V117" s="206" t="str">
        <f t="shared" si="20"/>
        <v>-</v>
      </c>
      <c r="W117" s="206" t="str">
        <f t="shared" si="20"/>
        <v>-</v>
      </c>
      <c r="X117" s="206" t="str">
        <f t="shared" si="20"/>
        <v>-</v>
      </c>
      <c r="Y117" s="206" t="str">
        <f t="shared" si="20"/>
        <v>-</v>
      </c>
      <c r="Z117" s="206" t="str">
        <f t="shared" si="20"/>
        <v>-</v>
      </c>
      <c r="AA117" s="206" t="str">
        <f t="shared" si="20"/>
        <v>-</v>
      </c>
      <c r="AB117" s="206" t="str">
        <f t="shared" si="20"/>
        <v>-</v>
      </c>
      <c r="AC117" s="207" t="str">
        <f t="shared" si="22"/>
        <v>-</v>
      </c>
    </row>
    <row r="118" spans="1:32" hidden="1" x14ac:dyDescent="0.25">
      <c r="A118" s="200">
        <v>2006</v>
      </c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2"/>
      <c r="P118" s="200">
        <v>2006</v>
      </c>
      <c r="Q118" s="206" t="str">
        <f t="shared" si="21"/>
        <v>-</v>
      </c>
      <c r="R118" s="206" t="str">
        <f t="shared" si="20"/>
        <v>-</v>
      </c>
      <c r="S118" s="206" t="str">
        <f t="shared" si="20"/>
        <v>-</v>
      </c>
      <c r="T118" s="206" t="str">
        <f t="shared" si="20"/>
        <v>-</v>
      </c>
      <c r="U118" s="206" t="str">
        <f t="shared" si="20"/>
        <v>-</v>
      </c>
      <c r="V118" s="206" t="str">
        <f t="shared" si="20"/>
        <v>-</v>
      </c>
      <c r="W118" s="206" t="str">
        <f t="shared" si="20"/>
        <v>-</v>
      </c>
      <c r="X118" s="206" t="str">
        <f t="shared" si="20"/>
        <v>-</v>
      </c>
      <c r="Y118" s="206" t="str">
        <f t="shared" si="20"/>
        <v>-</v>
      </c>
      <c r="Z118" s="206" t="str">
        <f t="shared" si="20"/>
        <v>-</v>
      </c>
      <c r="AA118" s="206" t="str">
        <f t="shared" si="20"/>
        <v>-</v>
      </c>
      <c r="AB118" s="206" t="str">
        <f t="shared" si="20"/>
        <v>-</v>
      </c>
      <c r="AC118" s="207" t="str">
        <f t="shared" si="22"/>
        <v>-</v>
      </c>
    </row>
    <row r="119" spans="1:32" hidden="1" x14ac:dyDescent="0.25">
      <c r="A119" s="200">
        <v>2007</v>
      </c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2"/>
      <c r="P119" s="200">
        <v>2007</v>
      </c>
      <c r="Q119" s="206" t="str">
        <f t="shared" si="21"/>
        <v>-</v>
      </c>
      <c r="R119" s="206" t="str">
        <f t="shared" si="20"/>
        <v>-</v>
      </c>
      <c r="S119" s="206" t="str">
        <f t="shared" si="20"/>
        <v>-</v>
      </c>
      <c r="T119" s="206" t="str">
        <f t="shared" si="20"/>
        <v>-</v>
      </c>
      <c r="U119" s="206" t="str">
        <f t="shared" si="20"/>
        <v>-</v>
      </c>
      <c r="V119" s="206" t="str">
        <f t="shared" si="20"/>
        <v>-</v>
      </c>
      <c r="W119" s="206" t="str">
        <f t="shared" si="20"/>
        <v>-</v>
      </c>
      <c r="X119" s="206" t="str">
        <f t="shared" si="20"/>
        <v>-</v>
      </c>
      <c r="Y119" s="206" t="str">
        <f t="shared" si="20"/>
        <v>-</v>
      </c>
      <c r="Z119" s="206" t="str">
        <f t="shared" si="20"/>
        <v>-</v>
      </c>
      <c r="AA119" s="206" t="str">
        <f t="shared" si="20"/>
        <v>-</v>
      </c>
      <c r="AB119" s="206" t="str">
        <f t="shared" si="20"/>
        <v>-</v>
      </c>
      <c r="AC119" s="207" t="str">
        <f t="shared" si="22"/>
        <v>-</v>
      </c>
    </row>
    <row r="120" spans="1:32" hidden="1" x14ac:dyDescent="0.25">
      <c r="A120" s="200">
        <v>2008</v>
      </c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2"/>
      <c r="P120" s="200">
        <v>2008</v>
      </c>
      <c r="Q120" s="206" t="str">
        <f t="shared" si="21"/>
        <v>-</v>
      </c>
      <c r="R120" s="206" t="str">
        <f t="shared" si="20"/>
        <v>-</v>
      </c>
      <c r="S120" s="206" t="str">
        <f t="shared" si="20"/>
        <v>-</v>
      </c>
      <c r="T120" s="206" t="str">
        <f t="shared" si="20"/>
        <v>-</v>
      </c>
      <c r="U120" s="206" t="str">
        <f t="shared" si="20"/>
        <v>-</v>
      </c>
      <c r="V120" s="206" t="str">
        <f t="shared" si="20"/>
        <v>-</v>
      </c>
      <c r="W120" s="206" t="str">
        <f t="shared" si="20"/>
        <v>-</v>
      </c>
      <c r="X120" s="206" t="str">
        <f t="shared" si="20"/>
        <v>-</v>
      </c>
      <c r="Y120" s="206" t="str">
        <f t="shared" si="20"/>
        <v>-</v>
      </c>
      <c r="Z120" s="206" t="str">
        <f t="shared" si="20"/>
        <v>-</v>
      </c>
      <c r="AA120" s="206" t="str">
        <f t="shared" si="20"/>
        <v>-</v>
      </c>
      <c r="AB120" s="206" t="str">
        <f t="shared" si="20"/>
        <v>-</v>
      </c>
      <c r="AC120" s="207" t="str">
        <f t="shared" si="22"/>
        <v>-</v>
      </c>
    </row>
    <row r="121" spans="1:32" hidden="1" x14ac:dyDescent="0.25">
      <c r="A121" s="200">
        <v>2009</v>
      </c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2"/>
      <c r="P121" s="200">
        <v>2009</v>
      </c>
      <c r="Q121" s="206" t="str">
        <f t="shared" si="21"/>
        <v>-</v>
      </c>
      <c r="R121" s="206" t="str">
        <f t="shared" si="20"/>
        <v>-</v>
      </c>
      <c r="S121" s="206" t="str">
        <f t="shared" si="20"/>
        <v>-</v>
      </c>
      <c r="T121" s="206" t="str">
        <f t="shared" si="20"/>
        <v>-</v>
      </c>
      <c r="U121" s="206" t="str">
        <f t="shared" si="20"/>
        <v>-</v>
      </c>
      <c r="V121" s="206" t="str">
        <f t="shared" si="20"/>
        <v>-</v>
      </c>
      <c r="W121" s="206" t="str">
        <f t="shared" si="20"/>
        <v>-</v>
      </c>
      <c r="X121" s="206" t="str">
        <f t="shared" si="20"/>
        <v>-</v>
      </c>
      <c r="Y121" s="206" t="str">
        <f t="shared" si="20"/>
        <v>-</v>
      </c>
      <c r="Z121" s="206" t="str">
        <f t="shared" si="20"/>
        <v>-</v>
      </c>
      <c r="AA121" s="206" t="str">
        <f t="shared" si="20"/>
        <v>-</v>
      </c>
      <c r="AB121" s="206" t="str">
        <f t="shared" si="20"/>
        <v>-</v>
      </c>
      <c r="AC121" s="207" t="str">
        <f t="shared" si="22"/>
        <v>-</v>
      </c>
    </row>
    <row r="122" spans="1:32" hidden="1" x14ac:dyDescent="0.25">
      <c r="A122" s="200">
        <v>2010</v>
      </c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2"/>
      <c r="P122" s="200">
        <v>2010</v>
      </c>
      <c r="Q122" s="206" t="str">
        <f t="shared" si="21"/>
        <v>-</v>
      </c>
      <c r="R122" s="206" t="str">
        <f t="shared" si="20"/>
        <v>-</v>
      </c>
      <c r="S122" s="206" t="str">
        <f t="shared" si="20"/>
        <v>-</v>
      </c>
      <c r="T122" s="206" t="str">
        <f t="shared" si="20"/>
        <v>-</v>
      </c>
      <c r="U122" s="206" t="str">
        <f t="shared" si="20"/>
        <v>-</v>
      </c>
      <c r="V122" s="206" t="str">
        <f t="shared" si="20"/>
        <v>-</v>
      </c>
      <c r="W122" s="206" t="str">
        <f t="shared" si="20"/>
        <v>-</v>
      </c>
      <c r="X122" s="206" t="str">
        <f t="shared" si="20"/>
        <v>-</v>
      </c>
      <c r="Y122" s="206" t="str">
        <f t="shared" si="20"/>
        <v>-</v>
      </c>
      <c r="Z122" s="206" t="str">
        <f t="shared" si="20"/>
        <v>-</v>
      </c>
      <c r="AA122" s="206" t="str">
        <f t="shared" si="20"/>
        <v>-</v>
      </c>
      <c r="AB122" s="206" t="str">
        <f t="shared" si="20"/>
        <v>-</v>
      </c>
      <c r="AC122" s="207" t="str">
        <f t="shared" si="22"/>
        <v>-</v>
      </c>
    </row>
    <row r="123" spans="1:32" hidden="1" x14ac:dyDescent="0.25">
      <c r="A123" s="200">
        <v>2011</v>
      </c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2"/>
      <c r="P123" s="200">
        <v>2011</v>
      </c>
      <c r="Q123" s="206" t="str">
        <f t="shared" si="21"/>
        <v>-</v>
      </c>
      <c r="R123" s="206" t="str">
        <f t="shared" si="20"/>
        <v>-</v>
      </c>
      <c r="S123" s="206" t="str">
        <f t="shared" si="20"/>
        <v>-</v>
      </c>
      <c r="T123" s="206" t="str">
        <f t="shared" si="20"/>
        <v>-</v>
      </c>
      <c r="U123" s="206" t="str">
        <f t="shared" si="20"/>
        <v>-</v>
      </c>
      <c r="V123" s="206" t="str">
        <f t="shared" si="20"/>
        <v>-</v>
      </c>
      <c r="W123" s="206" t="str">
        <f t="shared" si="20"/>
        <v>-</v>
      </c>
      <c r="X123" s="206" t="str">
        <f t="shared" si="20"/>
        <v>-</v>
      </c>
      <c r="Y123" s="206" t="str">
        <f t="shared" si="20"/>
        <v>-</v>
      </c>
      <c r="Z123" s="206" t="str">
        <f t="shared" si="20"/>
        <v>-</v>
      </c>
      <c r="AA123" s="206" t="str">
        <f t="shared" si="20"/>
        <v>-</v>
      </c>
      <c r="AB123" s="206" t="str">
        <f t="shared" si="20"/>
        <v>-</v>
      </c>
      <c r="AC123" s="207" t="str">
        <f t="shared" si="22"/>
        <v>-</v>
      </c>
    </row>
    <row r="124" spans="1:32" hidden="1" x14ac:dyDescent="0.25">
      <c r="A124" s="200">
        <v>2012</v>
      </c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2"/>
      <c r="P124" s="200">
        <v>2012</v>
      </c>
      <c r="Q124" s="206" t="str">
        <f t="shared" si="21"/>
        <v>-</v>
      </c>
      <c r="R124" s="206" t="str">
        <f t="shared" si="20"/>
        <v>-</v>
      </c>
      <c r="S124" s="206" t="str">
        <f t="shared" si="20"/>
        <v>-</v>
      </c>
      <c r="T124" s="206" t="str">
        <f t="shared" si="20"/>
        <v>-</v>
      </c>
      <c r="U124" s="206" t="str">
        <f t="shared" si="20"/>
        <v>-</v>
      </c>
      <c r="V124" s="206" t="str">
        <f t="shared" si="20"/>
        <v>-</v>
      </c>
      <c r="W124" s="206" t="str">
        <f t="shared" si="20"/>
        <v>-</v>
      </c>
      <c r="X124" s="206" t="str">
        <f t="shared" si="20"/>
        <v>-</v>
      </c>
      <c r="Y124" s="206" t="str">
        <f t="shared" si="20"/>
        <v>-</v>
      </c>
      <c r="Z124" s="206" t="str">
        <f t="shared" si="20"/>
        <v>-</v>
      </c>
      <c r="AA124" s="206" t="str">
        <f t="shared" si="20"/>
        <v>-</v>
      </c>
      <c r="AB124" s="206" t="str">
        <f t="shared" si="20"/>
        <v>-</v>
      </c>
      <c r="AC124" s="207" t="str">
        <f t="shared" si="22"/>
        <v>-</v>
      </c>
    </row>
    <row r="125" spans="1:32" x14ac:dyDescent="0.25">
      <c r="A125" s="198">
        <v>2013</v>
      </c>
      <c r="B125" s="201">
        <f>'[1]Jan 13'!F14</f>
        <v>81949</v>
      </c>
      <c r="C125" s="201">
        <f>'[1]Fev 13'!F14</f>
        <v>70494</v>
      </c>
      <c r="D125" s="201">
        <f>'[1]Mar 13'!F14</f>
        <v>78348</v>
      </c>
      <c r="E125" s="201">
        <f>'[1]Abr 13'!F14</f>
        <v>76921</v>
      </c>
      <c r="F125" s="201">
        <f>'[1]Mai 13'!F14</f>
        <v>77496</v>
      </c>
      <c r="G125" s="201">
        <f>'[1]Jun 13'!F14</f>
        <v>74008</v>
      </c>
      <c r="H125" s="201">
        <f>'[1]Jul 13'!F14</f>
        <v>82188</v>
      </c>
      <c r="I125" s="201">
        <f>'[1]Ago 13'!F14</f>
        <v>79189</v>
      </c>
      <c r="J125" s="201">
        <f>'[1]Set 13'!F14</f>
        <v>74995</v>
      </c>
      <c r="K125" s="201">
        <f>'[1]Out 13'!F14</f>
        <v>78354</v>
      </c>
      <c r="L125" s="201">
        <f>'[1]Nov 13'!F14</f>
        <v>75392</v>
      </c>
      <c r="M125" s="201">
        <f>'[1]Dez 13'!F14</f>
        <v>80409</v>
      </c>
      <c r="N125" s="208">
        <f t="shared" ref="N125:N130" si="23">SUM(B125:M125)</f>
        <v>929743</v>
      </c>
      <c r="P125" s="198">
        <v>2013</v>
      </c>
      <c r="Q125" s="206" t="str">
        <f t="shared" si="21"/>
        <v>-</v>
      </c>
      <c r="R125" s="206" t="str">
        <f t="shared" si="20"/>
        <v>-</v>
      </c>
      <c r="S125" s="206" t="str">
        <f t="shared" si="20"/>
        <v>-</v>
      </c>
      <c r="T125" s="206" t="str">
        <f t="shared" si="20"/>
        <v>-</v>
      </c>
      <c r="U125" s="206" t="str">
        <f t="shared" si="20"/>
        <v>-</v>
      </c>
      <c r="V125" s="206" t="str">
        <f t="shared" si="20"/>
        <v>-</v>
      </c>
      <c r="W125" s="206" t="str">
        <f t="shared" si="20"/>
        <v>-</v>
      </c>
      <c r="X125" s="206" t="str">
        <f t="shared" si="20"/>
        <v>-</v>
      </c>
      <c r="Y125" s="206" t="str">
        <f t="shared" si="20"/>
        <v>-</v>
      </c>
      <c r="Z125" s="206" t="str">
        <f t="shared" si="20"/>
        <v>-</v>
      </c>
      <c r="AA125" s="206" t="str">
        <f t="shared" si="20"/>
        <v>-</v>
      </c>
      <c r="AB125" s="206" t="str">
        <f t="shared" si="20"/>
        <v>-</v>
      </c>
      <c r="AC125" s="209" t="str">
        <f>IF(N125&lt;&gt;"",IF(N124&lt;&gt;"",(N125/N124-1)*100,"-"),"-")</f>
        <v>-</v>
      </c>
    </row>
    <row r="126" spans="1:32" x14ac:dyDescent="0.25">
      <c r="A126" s="198">
        <v>2014</v>
      </c>
      <c r="B126" s="201">
        <f>'[1]Jan 14'!F14</f>
        <v>83229</v>
      </c>
      <c r="C126" s="201">
        <f>'[1]Fev 14'!F14</f>
        <v>70744</v>
      </c>
      <c r="D126" s="201">
        <f>'[1]Mar 14'!F14</f>
        <v>75300</v>
      </c>
      <c r="E126" s="201">
        <f>'[1]Abr 14'!F14</f>
        <v>74113</v>
      </c>
      <c r="F126" s="201">
        <f>'[1]Mai 14'!F14</f>
        <v>75452</v>
      </c>
      <c r="G126" s="201">
        <f>'[1]Jun 14'!F14</f>
        <v>71499</v>
      </c>
      <c r="H126" s="201">
        <f>'[1]Jul 14'!F14</f>
        <v>79154</v>
      </c>
      <c r="I126" s="201">
        <f>'[1]Ago 14'!F14</f>
        <v>78263</v>
      </c>
      <c r="J126" s="201">
        <f>'[1]Set 14'!F14</f>
        <v>77027</v>
      </c>
      <c r="K126" s="201">
        <f>'[1]Out 14'!F14</f>
        <v>81012</v>
      </c>
      <c r="L126" s="201">
        <f>'[1]Nov 14'!F14</f>
        <v>77440</v>
      </c>
      <c r="M126" s="201">
        <f>'[1]Dez 14'!F14</f>
        <v>82706</v>
      </c>
      <c r="N126" s="208">
        <f t="shared" si="23"/>
        <v>925939</v>
      </c>
      <c r="P126" s="198">
        <v>2014</v>
      </c>
      <c r="Q126" s="206">
        <f t="shared" si="21"/>
        <v>1.5619470646377698</v>
      </c>
      <c r="R126" s="206">
        <f t="shared" si="20"/>
        <v>0.35464011121513206</v>
      </c>
      <c r="S126" s="206">
        <f t="shared" si="20"/>
        <v>-3.8903354265584333</v>
      </c>
      <c r="T126" s="206">
        <f t="shared" si="20"/>
        <v>-3.650498563461213</v>
      </c>
      <c r="U126" s="206">
        <f t="shared" si="20"/>
        <v>-2.6375554867347994</v>
      </c>
      <c r="V126" s="206">
        <f t="shared" si="20"/>
        <v>-3.3901740352394349</v>
      </c>
      <c r="W126" s="206">
        <f t="shared" si="20"/>
        <v>-3.6915364773446258</v>
      </c>
      <c r="X126" s="206">
        <f t="shared" si="20"/>
        <v>-1.1693543295154596</v>
      </c>
      <c r="Y126" s="210">
        <f t="shared" si="20"/>
        <v>2.709513967597843</v>
      </c>
      <c r="Z126" s="210">
        <f t="shared" si="20"/>
        <v>3.392296500497749</v>
      </c>
      <c r="AA126" s="210">
        <f t="shared" si="20"/>
        <v>2.7164685908319219</v>
      </c>
      <c r="AB126" s="210">
        <f t="shared" si="20"/>
        <v>2.8566454003905006</v>
      </c>
      <c r="AC126" s="209">
        <f>IF(N126&lt;&gt;"",IF(N125&lt;&gt;"",(N126/N125-1)*100,"-"),"-")</f>
        <v>-0.4091453229548403</v>
      </c>
    </row>
    <row r="127" spans="1:32" x14ac:dyDescent="0.25">
      <c r="A127" s="198">
        <v>2015</v>
      </c>
      <c r="B127" s="201">
        <f>'[1]Jan 15'!F14</f>
        <v>83477</v>
      </c>
      <c r="C127" s="201">
        <f>'[1]Fev 15'!F14</f>
        <v>71371</v>
      </c>
      <c r="D127" s="201">
        <f>'[1]Mar 15'!F14</f>
        <v>78732</v>
      </c>
      <c r="E127" s="201">
        <f>'[1]Abr 15'!F14</f>
        <v>74705</v>
      </c>
      <c r="F127" s="201">
        <f>'[1]Mai 15'!F14</f>
        <v>75927</v>
      </c>
      <c r="G127" s="201">
        <f>'[1]Jun 15'!F14</f>
        <v>73569</v>
      </c>
      <c r="H127" s="201">
        <f>'[1]Jul 15'!F14</f>
        <v>80961</v>
      </c>
      <c r="I127" s="201">
        <f>'[1]Ago 15'!F14</f>
        <v>76493</v>
      </c>
      <c r="J127" s="201">
        <f>'[1]Set 15'!F14</f>
        <v>74494</v>
      </c>
      <c r="K127" s="201">
        <f>'[1]Out 15'!F14</f>
        <v>76898</v>
      </c>
      <c r="L127" s="201">
        <f>'[1]Nov 15'!F14</f>
        <v>74183</v>
      </c>
      <c r="M127" s="201">
        <f>'[1]Dez 15'!F14</f>
        <v>79496</v>
      </c>
      <c r="N127" s="208">
        <f t="shared" si="23"/>
        <v>920306</v>
      </c>
      <c r="P127" s="198">
        <v>2015</v>
      </c>
      <c r="Q127" s="206">
        <f t="shared" si="21"/>
        <v>0.29797306227397069</v>
      </c>
      <c r="R127" s="206">
        <f t="shared" si="20"/>
        <v>0.88629424403483537</v>
      </c>
      <c r="S127" s="206">
        <f t="shared" si="20"/>
        <v>4.5577689243027963</v>
      </c>
      <c r="T127" s="206">
        <f t="shared" si="20"/>
        <v>0.79878024098336553</v>
      </c>
      <c r="U127" s="206">
        <f t="shared" si="20"/>
        <v>0.62953930975984118</v>
      </c>
      <c r="V127" s="206">
        <f t="shared" si="20"/>
        <v>2.8951453866487675</v>
      </c>
      <c r="W127" s="206">
        <f t="shared" si="20"/>
        <v>2.2828915784420145</v>
      </c>
      <c r="X127" s="206">
        <f t="shared" si="20"/>
        <v>-2.2616051007500304</v>
      </c>
      <c r="Y127" s="210">
        <f t="shared" si="20"/>
        <v>-3.2884572941955459</v>
      </c>
      <c r="Z127" s="210">
        <f t="shared" si="20"/>
        <v>-5.0782600108625893</v>
      </c>
      <c r="AA127" s="210">
        <f t="shared" si="20"/>
        <v>-4.2058367768595062</v>
      </c>
      <c r="AB127" s="210">
        <f t="shared" si="20"/>
        <v>-3.8812178076560344</v>
      </c>
      <c r="AC127" s="209">
        <f>IF(N127&lt;&gt;"",IF(N126&lt;&gt;"",(N127/N126-1)*100,"-"),"-")</f>
        <v>-0.60835541002161042</v>
      </c>
      <c r="AD127" s="211"/>
      <c r="AE127" s="211"/>
      <c r="AF127" s="211"/>
    </row>
    <row r="128" spans="1:32" x14ac:dyDescent="0.25">
      <c r="A128" s="198">
        <v>2016</v>
      </c>
      <c r="B128" s="201">
        <f>'[1]Jan 16'!$F$14</f>
        <v>79816</v>
      </c>
      <c r="C128" s="201">
        <f>'[1]Fev 16'!$F$14</f>
        <v>68476</v>
      </c>
      <c r="D128" s="201">
        <f>'[1]Mar 16'!$F$14</f>
        <v>69894</v>
      </c>
      <c r="E128" s="201">
        <f>'[1]Abr 16'!$F$14</f>
        <v>64057</v>
      </c>
      <c r="F128" s="201">
        <f>'[1]Mai 16'!$F$14</f>
        <v>64508</v>
      </c>
      <c r="G128" s="201">
        <f>'[1]Jun 16'!$F$14</f>
        <v>64003</v>
      </c>
      <c r="H128" s="201">
        <f>'[1]Jul 16'!$F$14</f>
        <v>68897</v>
      </c>
      <c r="I128" s="201">
        <f>'[1]Ago 16'!$F$14</f>
        <v>67282</v>
      </c>
      <c r="J128" s="201">
        <f>'[1]Set 16'!$F$14</f>
        <v>64531</v>
      </c>
      <c r="K128" s="201">
        <f>'[1]Out 16'!$F$14</f>
        <v>66510</v>
      </c>
      <c r="L128" s="201">
        <f>'[1]Nov 16'!$F$14</f>
        <v>64782</v>
      </c>
      <c r="M128" s="201">
        <f>'[1]Dez 16'!$F$14</f>
        <v>70390</v>
      </c>
      <c r="N128" s="208">
        <f t="shared" si="23"/>
        <v>813146</v>
      </c>
      <c r="P128" s="198">
        <v>2016</v>
      </c>
      <c r="Q128" s="206">
        <f t="shared" si="21"/>
        <v>-4.3856391580914478</v>
      </c>
      <c r="R128" s="206">
        <f t="shared" si="21"/>
        <v>-4.056269353098596</v>
      </c>
      <c r="S128" s="206">
        <f t="shared" si="21"/>
        <v>-11.22542295381802</v>
      </c>
      <c r="T128" s="206">
        <f t="shared" si="21"/>
        <v>-14.253396693661735</v>
      </c>
      <c r="U128" s="206">
        <f t="shared" si="21"/>
        <v>-15.039445783449889</v>
      </c>
      <c r="V128" s="206">
        <f t="shared" si="21"/>
        <v>-13.002759314385138</v>
      </c>
      <c r="W128" s="206">
        <f t="shared" si="21"/>
        <v>-14.901001716876028</v>
      </c>
      <c r="X128" s="206">
        <f t="shared" si="21"/>
        <v>-12.041624723830935</v>
      </c>
      <c r="Y128" s="206">
        <f t="shared" si="21"/>
        <v>-13.374231481730071</v>
      </c>
      <c r="Z128" s="206">
        <f t="shared" si="21"/>
        <v>-13.508803870061637</v>
      </c>
      <c r="AA128" s="206">
        <f t="shared" si="21"/>
        <v>-12.672714772926408</v>
      </c>
      <c r="AB128" s="206">
        <f t="shared" si="21"/>
        <v>-11.454664385629465</v>
      </c>
      <c r="AC128" s="225">
        <f>IF(M128&lt;&gt;"",IF(N128&lt;&gt;"",IF(N127&lt;&gt;"",(N128/N127-1)*100,"-"),"-"),"-")</f>
        <v>-11.643953206868151</v>
      </c>
      <c r="AD128" s="211"/>
      <c r="AE128" s="211"/>
      <c r="AF128" s="211"/>
    </row>
    <row r="129" spans="1:32" x14ac:dyDescent="0.25">
      <c r="A129" s="198">
        <v>2017</v>
      </c>
      <c r="B129" s="201">
        <f>'[1]Jan 17'!$F$14</f>
        <v>72621</v>
      </c>
      <c r="C129" s="201">
        <f>'[1]Fev 17'!$F$14</f>
        <v>60821</v>
      </c>
      <c r="D129" s="201">
        <f>'[1]Mar 17'!$F$14</f>
        <v>68362</v>
      </c>
      <c r="E129" s="201">
        <f>'[1]Abr 17'!$F$14</f>
        <v>61446</v>
      </c>
      <c r="F129" s="201">
        <f>'[1]Mai 17'!$F$14</f>
        <v>65480</v>
      </c>
      <c r="G129" s="201">
        <f>'[1]Jun 17'!$F$14</f>
        <v>61815</v>
      </c>
      <c r="H129" s="201">
        <f>'[1]Jul 17'!$F$14</f>
        <v>69623</v>
      </c>
      <c r="I129" s="201">
        <f>'[1]Ago 17'!$F$14</f>
        <v>66773</v>
      </c>
      <c r="J129" s="201">
        <f>'[1]Set 17'!$F$14</f>
        <v>64194</v>
      </c>
      <c r="K129" s="201">
        <f>'[1]Out 17'!$F$14</f>
        <v>66033</v>
      </c>
      <c r="L129" s="201">
        <f>'[1]Nov 17'!$F$14</f>
        <v>64648</v>
      </c>
      <c r="M129" s="201">
        <f>'[1]Dez 17'!$F$14</f>
        <v>70107</v>
      </c>
      <c r="N129" s="208">
        <f t="shared" si="23"/>
        <v>791923</v>
      </c>
      <c r="P129" s="198">
        <v>2017</v>
      </c>
      <c r="Q129" s="206">
        <f t="shared" si="21"/>
        <v>-9.0144833116167167</v>
      </c>
      <c r="R129" s="206">
        <f t="shared" si="21"/>
        <v>-11.179099246451308</v>
      </c>
      <c r="S129" s="206">
        <f t="shared" si="21"/>
        <v>-2.1918905771596942</v>
      </c>
      <c r="T129" s="206">
        <f t="shared" si="21"/>
        <v>-4.0760572615014752</v>
      </c>
      <c r="U129" s="206">
        <f t="shared" si="21"/>
        <v>1.5067898555217951</v>
      </c>
      <c r="V129" s="206">
        <f t="shared" si="21"/>
        <v>-3.4185897536052945</v>
      </c>
      <c r="W129" s="206">
        <f t="shared" si="21"/>
        <v>1.0537468975427178</v>
      </c>
      <c r="X129" s="206">
        <f t="shared" si="21"/>
        <v>-0.75651734490651545</v>
      </c>
      <c r="Y129" s="206">
        <f t="shared" si="21"/>
        <v>-0.52222962607119117</v>
      </c>
      <c r="Z129" s="206">
        <f t="shared" si="21"/>
        <v>-0.71718538565629375</v>
      </c>
      <c r="AA129" s="206">
        <f t="shared" si="21"/>
        <v>-0.206847581118208</v>
      </c>
      <c r="AB129" s="206">
        <f t="shared" si="21"/>
        <v>-0.40204574513424962</v>
      </c>
      <c r="AC129" s="225">
        <f>IF(M129&lt;&gt;"",IF(N129&lt;&gt;"",IF(N128&lt;&gt;"",(N129/N128-1)*100,"-"),"-"),"-")</f>
        <v>-2.6099863985065364</v>
      </c>
      <c r="AD129" s="211"/>
      <c r="AE129" s="211"/>
      <c r="AF129" s="211"/>
    </row>
    <row r="130" spans="1:32" x14ac:dyDescent="0.25">
      <c r="A130" s="198">
        <v>2018</v>
      </c>
      <c r="B130" s="201">
        <f>'[1]Jan 18'!$F$14</f>
        <v>72647</v>
      </c>
      <c r="C130" s="201">
        <f>'[1]Fev 18'!$F$14</f>
        <v>60656</v>
      </c>
      <c r="D130" s="201">
        <f>'[1]Mar 18'!$F$14</f>
        <v>66364</v>
      </c>
      <c r="E130" s="201">
        <f>'[1]Abr 18'!$F$14</f>
        <v>63914</v>
      </c>
      <c r="F130" s="201">
        <f>'[1]Mai 18'!$F$14</f>
        <v>66621</v>
      </c>
      <c r="G130" s="201">
        <f>'[1]Jun 18'!$F$14</f>
        <v>63746</v>
      </c>
      <c r="H130" s="201">
        <f>'[1]Jul 18'!$F$14</f>
        <v>72210</v>
      </c>
      <c r="I130" s="201">
        <f>'[1]Ago 18'!$F$14</f>
        <v>67578</v>
      </c>
      <c r="J130" s="201">
        <f>'[1]Set 18'!$F$14</f>
        <v>65036</v>
      </c>
      <c r="K130" s="201">
        <f>'[1]Out 18'!$F$14</f>
        <v>67438</v>
      </c>
      <c r="L130" s="201">
        <f>'[1]Nov 18'!$F$14</f>
        <v>64115</v>
      </c>
      <c r="M130" s="201">
        <f>'[1]Dez 18'!$F$14</f>
        <v>69933</v>
      </c>
      <c r="N130" s="208">
        <f t="shared" si="23"/>
        <v>800258</v>
      </c>
      <c r="P130" s="198">
        <v>2018</v>
      </c>
      <c r="Q130" s="206">
        <f t="shared" ref="Q130:AB132" si="24">IF(B130&lt;&gt;"",IF(B129&lt;&gt;"",(B130/B129-1)*100,"-"),"-")</f>
        <v>3.5802316134447842E-2</v>
      </c>
      <c r="R130" s="206">
        <f t="shared" si="24"/>
        <v>-0.27128787754229222</v>
      </c>
      <c r="S130" s="206">
        <f t="shared" si="24"/>
        <v>-2.9226763406570933</v>
      </c>
      <c r="T130" s="206">
        <f t="shared" si="24"/>
        <v>4.016534843602515</v>
      </c>
      <c r="U130" s="206">
        <f t="shared" si="24"/>
        <v>1.7425167990225976</v>
      </c>
      <c r="V130" s="206">
        <f t="shared" si="24"/>
        <v>3.1238372563293648</v>
      </c>
      <c r="W130" s="206">
        <f t="shared" si="24"/>
        <v>3.7157261249874285</v>
      </c>
      <c r="X130" s="206">
        <f t="shared" si="24"/>
        <v>1.2055771045182961</v>
      </c>
      <c r="Y130" s="206">
        <f t="shared" si="24"/>
        <v>1.311649063775433</v>
      </c>
      <c r="Z130" s="206">
        <f t="shared" si="24"/>
        <v>2.1277240167794975</v>
      </c>
      <c r="AA130" s="206">
        <f t="shared" si="24"/>
        <v>-0.8244647939611438</v>
      </c>
      <c r="AB130" s="206">
        <f t="shared" si="24"/>
        <v>-0.24819204929608096</v>
      </c>
      <c r="AC130" s="225">
        <f>IF(M130&lt;&gt;"",IF(N130&lt;&gt;"",IF(N129&lt;&gt;"",(N130/N129-1)*100,"-"),"-"),"-")</f>
        <v>1.0525013164158548</v>
      </c>
      <c r="AD130" s="211"/>
      <c r="AE130" s="211"/>
      <c r="AF130" s="211"/>
    </row>
    <row r="131" spans="1:32" x14ac:dyDescent="0.25">
      <c r="A131" s="198">
        <v>2019</v>
      </c>
      <c r="B131" s="201">
        <f>'[1]Jan 19'!$F$14</f>
        <v>73122</v>
      </c>
      <c r="C131" s="201">
        <f>'[1]Fev 19'!$F$14</f>
        <v>62679</v>
      </c>
      <c r="D131" s="201">
        <f>'[1]Mar 19'!$F$14</f>
        <v>65787</v>
      </c>
      <c r="E131" s="201">
        <f>'[1]Abr 19'!$F$14</f>
        <v>62028</v>
      </c>
      <c r="F131" s="201">
        <f>'[1]Mai 19'!$F$14</f>
        <v>60363</v>
      </c>
      <c r="G131" s="201">
        <f>'[1]Jun 19'!$F$14</f>
        <v>59187</v>
      </c>
      <c r="H131" s="201">
        <f>'[1]Jul 19'!$F$14</f>
        <v>69135</v>
      </c>
      <c r="I131" s="201">
        <f>'[1]Ago 19'!$F$14</f>
        <v>66100</v>
      </c>
      <c r="J131" s="201">
        <f>'[1]Set 19'!$F$14</f>
        <v>65899</v>
      </c>
      <c r="K131" s="201">
        <f>'[1]Out 19'!$F$14</f>
        <v>68589</v>
      </c>
      <c r="L131" s="201">
        <f>'[1]Nov 19'!$F$14</f>
        <v>66427</v>
      </c>
      <c r="M131" s="201">
        <f>'[1]Dez 19'!$F$14</f>
        <v>71945</v>
      </c>
      <c r="N131" s="208">
        <f>SUM(B131:M131)</f>
        <v>791261</v>
      </c>
      <c r="P131" s="198">
        <v>2019</v>
      </c>
      <c r="Q131" s="206">
        <f t="shared" si="24"/>
        <v>0.65384668327665985</v>
      </c>
      <c r="R131" s="206">
        <f t="shared" si="24"/>
        <v>3.3352017937219758</v>
      </c>
      <c r="S131" s="206">
        <f t="shared" si="24"/>
        <v>-0.86944729069977633</v>
      </c>
      <c r="T131" s="206">
        <f t="shared" si="24"/>
        <v>-2.9508401915073423</v>
      </c>
      <c r="U131" s="206">
        <f t="shared" si="24"/>
        <v>-9.3934345026343014</v>
      </c>
      <c r="V131" s="206">
        <f t="shared" si="24"/>
        <v>-7.1518212907476508</v>
      </c>
      <c r="W131" s="206">
        <f t="shared" si="24"/>
        <v>-4.2584129621936029</v>
      </c>
      <c r="X131" s="206">
        <f t="shared" si="24"/>
        <v>-2.1871023114031218</v>
      </c>
      <c r="Y131" s="206">
        <f t="shared" si="24"/>
        <v>1.3269573774524979</v>
      </c>
      <c r="Z131" s="206">
        <f t="shared" si="24"/>
        <v>1.706752869302175</v>
      </c>
      <c r="AA131" s="206">
        <f t="shared" si="24"/>
        <v>3.6060204320361944</v>
      </c>
      <c r="AB131" s="206">
        <f t="shared" si="24"/>
        <v>2.8770394520469589</v>
      </c>
      <c r="AC131" s="225">
        <f>IF(M131&lt;&gt;"",IF(N131&lt;&gt;"",IF(N130&lt;&gt;"",(N131/N130-1)*100,"-"),"-"),"-")</f>
        <v>-1.1242624253678168</v>
      </c>
      <c r="AD131" s="211"/>
      <c r="AE131" s="211"/>
      <c r="AF131" s="211"/>
    </row>
    <row r="132" spans="1:32" x14ac:dyDescent="0.25">
      <c r="A132" s="198">
        <v>2020</v>
      </c>
      <c r="B132" s="201">
        <f>'[1]Jan 20'!$F$14</f>
        <v>75005</v>
      </c>
      <c r="C132" s="201">
        <f>'[1]Fev 20'!$F$14</f>
        <v>64386</v>
      </c>
      <c r="D132" s="201">
        <f>'[1]Mar 20'!$F$14</f>
        <v>47139</v>
      </c>
      <c r="E132" s="201">
        <f>'[1]Abr 20'!$F$14</f>
        <v>4315</v>
      </c>
      <c r="F132" s="201">
        <f>'[1]Mai 20'!$F$14</f>
        <v>0</v>
      </c>
      <c r="G132" s="201">
        <f>'[1]Jun 20'!$F$14</f>
        <v>0</v>
      </c>
      <c r="H132" s="201">
        <f>'[1]Jul 20'!$F$14</f>
        <v>0</v>
      </c>
      <c r="I132" s="201">
        <f>'[1]Ago 20'!$F$14</f>
        <v>0</v>
      </c>
      <c r="J132" s="201">
        <f>'[1]Set 20'!$F$14</f>
        <v>0</v>
      </c>
      <c r="K132" s="201">
        <f>'[1]Out 20'!$F$14</f>
        <v>0</v>
      </c>
      <c r="L132" s="201">
        <f>'[1]Nov 20'!$F$14</f>
        <v>0</v>
      </c>
      <c r="M132" s="201">
        <f>'[1]Dez 20'!$F$14</f>
        <v>0</v>
      </c>
      <c r="N132" s="208"/>
      <c r="P132" s="198">
        <v>2020</v>
      </c>
      <c r="Q132" s="206">
        <f t="shared" si="24"/>
        <v>2.5751483821558452</v>
      </c>
      <c r="R132" s="206">
        <f t="shared" si="24"/>
        <v>2.7234001818790876</v>
      </c>
      <c r="S132" s="206">
        <f t="shared" si="24"/>
        <v>-28.346025810570474</v>
      </c>
      <c r="T132" s="206">
        <f t="shared" si="24"/>
        <v>-93.043464241955249</v>
      </c>
      <c r="U132" s="206">
        <f t="shared" si="24"/>
        <v>-100</v>
      </c>
      <c r="V132" s="206">
        <f t="shared" si="24"/>
        <v>-100</v>
      </c>
      <c r="W132" s="206">
        <f t="shared" si="24"/>
        <v>-100</v>
      </c>
      <c r="X132" s="206">
        <f t="shared" si="24"/>
        <v>-100</v>
      </c>
      <c r="Y132" s="206">
        <f t="shared" si="24"/>
        <v>-100</v>
      </c>
      <c r="Z132" s="206">
        <f t="shared" si="24"/>
        <v>-100</v>
      </c>
      <c r="AA132" s="206">
        <f t="shared" si="24"/>
        <v>-100</v>
      </c>
      <c r="AB132" s="206">
        <f t="shared" si="24"/>
        <v>-100</v>
      </c>
      <c r="AC132" s="225"/>
      <c r="AD132" s="211"/>
      <c r="AE132" s="211"/>
      <c r="AF132" s="211"/>
    </row>
    <row r="133" spans="1:32" s="212" customFormat="1" ht="14.4" x14ac:dyDescent="0.3">
      <c r="N133" s="226"/>
    </row>
    <row r="134" spans="1:32" s="212" customFormat="1" ht="14.4" x14ac:dyDescent="0.3">
      <c r="N134" s="226"/>
    </row>
    <row r="135" spans="1:32" ht="15.6" x14ac:dyDescent="0.25">
      <c r="A135" s="227" t="s">
        <v>45</v>
      </c>
      <c r="B135" s="191"/>
      <c r="C135" s="191"/>
      <c r="D135" s="191"/>
      <c r="E135" s="191"/>
      <c r="F135" s="191"/>
      <c r="G135" s="192"/>
      <c r="H135" s="192"/>
      <c r="I135" s="192"/>
      <c r="J135" s="194"/>
      <c r="K135" s="194"/>
      <c r="L135" s="194"/>
      <c r="M135" s="194"/>
    </row>
    <row r="136" spans="1:32" x14ac:dyDescent="0.25">
      <c r="A136" s="194"/>
      <c r="B136" s="194"/>
      <c r="C136" s="194"/>
      <c r="D136" s="194"/>
      <c r="E136" s="194"/>
      <c r="F136" s="194"/>
      <c r="G136" s="194"/>
      <c r="H136" s="194"/>
      <c r="I136" s="194"/>
      <c r="J136" s="194"/>
      <c r="K136" s="194"/>
      <c r="L136" s="194"/>
      <c r="M136" s="194"/>
    </row>
    <row r="137" spans="1:32" x14ac:dyDescent="0.25">
      <c r="A137" s="194"/>
      <c r="B137" s="194"/>
      <c r="C137" s="194"/>
      <c r="D137" s="194"/>
      <c r="E137" s="194"/>
      <c r="F137" s="194"/>
      <c r="G137" s="194"/>
      <c r="H137" s="194"/>
      <c r="I137" s="194"/>
      <c r="J137" s="194"/>
      <c r="K137" s="194"/>
      <c r="L137" s="194"/>
      <c r="M137" s="194"/>
    </row>
    <row r="138" spans="1:32" ht="15.6" x14ac:dyDescent="0.25">
      <c r="A138" s="195" t="s">
        <v>0</v>
      </c>
      <c r="B138" s="194"/>
      <c r="C138" s="194"/>
      <c r="D138" s="194"/>
      <c r="E138" s="194"/>
      <c r="F138" s="194"/>
      <c r="G138" s="194"/>
      <c r="H138" s="194"/>
      <c r="I138" s="194"/>
      <c r="J138" s="194"/>
      <c r="K138" s="194"/>
      <c r="L138" s="194"/>
      <c r="M138" s="194"/>
      <c r="O138" s="228"/>
      <c r="P138" s="196" t="s">
        <v>25</v>
      </c>
    </row>
    <row r="139" spans="1:32" x14ac:dyDescent="0.25">
      <c r="A139" s="194"/>
      <c r="B139" s="194"/>
      <c r="C139" s="194"/>
      <c r="D139" s="194"/>
      <c r="E139" s="194"/>
      <c r="F139" s="194"/>
      <c r="G139" s="194"/>
      <c r="H139" s="194"/>
      <c r="I139" s="194"/>
      <c r="J139" s="194"/>
      <c r="K139" s="194"/>
      <c r="L139" s="194"/>
      <c r="M139" s="194"/>
      <c r="O139" s="228"/>
    </row>
    <row r="140" spans="1:32" ht="15" x14ac:dyDescent="0.25">
      <c r="A140" s="197"/>
      <c r="B140" s="198" t="s">
        <v>26</v>
      </c>
      <c r="C140" s="198" t="s">
        <v>27</v>
      </c>
      <c r="D140" s="198" t="s">
        <v>28</v>
      </c>
      <c r="E140" s="198" t="s">
        <v>29</v>
      </c>
      <c r="F140" s="198" t="s">
        <v>30</v>
      </c>
      <c r="G140" s="198" t="s">
        <v>31</v>
      </c>
      <c r="H140" s="198" t="s">
        <v>32</v>
      </c>
      <c r="I140" s="198" t="s">
        <v>33</v>
      </c>
      <c r="J140" s="198" t="s">
        <v>34</v>
      </c>
      <c r="K140" s="198" t="s">
        <v>35</v>
      </c>
      <c r="L140" s="198" t="s">
        <v>36</v>
      </c>
      <c r="M140" s="198" t="s">
        <v>37</v>
      </c>
      <c r="N140" s="198" t="s">
        <v>38</v>
      </c>
      <c r="O140" s="228"/>
      <c r="P140" s="199"/>
      <c r="Q140" s="198" t="s">
        <v>26</v>
      </c>
      <c r="R140" s="198" t="s">
        <v>27</v>
      </c>
      <c r="S140" s="198" t="s">
        <v>28</v>
      </c>
      <c r="T140" s="198" t="s">
        <v>29</v>
      </c>
      <c r="U140" s="198" t="s">
        <v>30</v>
      </c>
      <c r="V140" s="198" t="s">
        <v>31</v>
      </c>
      <c r="W140" s="198" t="s">
        <v>32</v>
      </c>
      <c r="X140" s="198" t="s">
        <v>33</v>
      </c>
      <c r="Y140" s="198" t="s">
        <v>34</v>
      </c>
      <c r="Z140" s="198" t="s">
        <v>35</v>
      </c>
      <c r="AA140" s="198" t="s">
        <v>36</v>
      </c>
      <c r="AB140" s="198" t="s">
        <v>37</v>
      </c>
      <c r="AC140" s="198" t="s">
        <v>38</v>
      </c>
    </row>
    <row r="141" spans="1:32" hidden="1" x14ac:dyDescent="0.25">
      <c r="A141" s="200">
        <v>2000</v>
      </c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16">
        <f>SUM(B141:M141)</f>
        <v>0</v>
      </c>
      <c r="O141" s="228"/>
      <c r="P141" s="200">
        <v>2000</v>
      </c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5"/>
      <c r="AB141" s="204"/>
      <c r="AC141" s="204"/>
    </row>
    <row r="142" spans="1:32" hidden="1" x14ac:dyDescent="0.25">
      <c r="A142" s="200">
        <v>2001</v>
      </c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16">
        <f>SUM(B142:M142)</f>
        <v>0</v>
      </c>
      <c r="O142" s="228"/>
      <c r="P142" s="200">
        <v>2001</v>
      </c>
      <c r="Q142" s="206" t="str">
        <f>IF(B142&lt;&gt;"",IF(B141&lt;&gt;"",(B142/B141-1)*100,"-"),"-")</f>
        <v>-</v>
      </c>
      <c r="R142" s="206" t="str">
        <f t="shared" ref="R142:AC157" si="25">IF(C142&lt;&gt;"",IF(C141&lt;&gt;"",(C142/C141-1)*100,"-"),"-")</f>
        <v>-</v>
      </c>
      <c r="S142" s="206" t="str">
        <f t="shared" si="25"/>
        <v>-</v>
      </c>
      <c r="T142" s="206" t="str">
        <f t="shared" si="25"/>
        <v>-</v>
      </c>
      <c r="U142" s="206" t="str">
        <f t="shared" si="25"/>
        <v>-</v>
      </c>
      <c r="V142" s="206" t="str">
        <f t="shared" si="25"/>
        <v>-</v>
      </c>
      <c r="W142" s="206" t="str">
        <f t="shared" si="25"/>
        <v>-</v>
      </c>
      <c r="X142" s="206" t="str">
        <f t="shared" si="25"/>
        <v>-</v>
      </c>
      <c r="Y142" s="206" t="str">
        <f t="shared" si="25"/>
        <v>-</v>
      </c>
      <c r="Z142" s="206" t="str">
        <f t="shared" si="25"/>
        <v>-</v>
      </c>
      <c r="AA142" s="206" t="str">
        <f t="shared" si="25"/>
        <v>-</v>
      </c>
      <c r="AB142" s="206" t="str">
        <f t="shared" si="25"/>
        <v>-</v>
      </c>
      <c r="AC142" s="207" t="str">
        <f>IF(M142&lt;&gt;"",IF(N142&lt;&gt;"",IF(N141&lt;&gt;"",(N142/N141-1)*100,"-"),"-"),"-")</f>
        <v>-</v>
      </c>
    </row>
    <row r="143" spans="1:32" hidden="1" x14ac:dyDescent="0.25">
      <c r="A143" s="200">
        <v>2002</v>
      </c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16">
        <f>SUM(B143:M143)</f>
        <v>0</v>
      </c>
      <c r="O143" s="228"/>
      <c r="P143" s="200">
        <v>2002</v>
      </c>
      <c r="Q143" s="206" t="str">
        <f t="shared" ref="Q143:AC158" si="26">IF(B143&lt;&gt;"",IF(B142&lt;&gt;"",(B143/B142-1)*100,"-"),"-")</f>
        <v>-</v>
      </c>
      <c r="R143" s="206" t="str">
        <f t="shared" si="25"/>
        <v>-</v>
      </c>
      <c r="S143" s="206" t="str">
        <f t="shared" si="25"/>
        <v>-</v>
      </c>
      <c r="T143" s="206" t="str">
        <f t="shared" si="25"/>
        <v>-</v>
      </c>
      <c r="U143" s="206" t="str">
        <f t="shared" si="25"/>
        <v>-</v>
      </c>
      <c r="V143" s="206" t="str">
        <f t="shared" si="25"/>
        <v>-</v>
      </c>
      <c r="W143" s="206" t="str">
        <f t="shared" si="25"/>
        <v>-</v>
      </c>
      <c r="X143" s="206" t="str">
        <f t="shared" si="25"/>
        <v>-</v>
      </c>
      <c r="Y143" s="206" t="str">
        <f t="shared" si="25"/>
        <v>-</v>
      </c>
      <c r="Z143" s="206" t="str">
        <f t="shared" si="25"/>
        <v>-</v>
      </c>
      <c r="AA143" s="206" t="str">
        <f t="shared" si="25"/>
        <v>-</v>
      </c>
      <c r="AB143" s="206" t="str">
        <f t="shared" si="25"/>
        <v>-</v>
      </c>
      <c r="AC143" s="207" t="str">
        <f t="shared" ref="AC143:AC153" si="27">IF(M143&lt;&gt;"",IF(N143&lt;&gt;"",IF(N142&lt;&gt;"",(N143/N142-1)*100,"-"),"-"),"-")</f>
        <v>-</v>
      </c>
    </row>
    <row r="144" spans="1:32" hidden="1" x14ac:dyDescent="0.25">
      <c r="A144" s="200">
        <v>2003</v>
      </c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16">
        <f t="shared" ref="N144:N155" si="28">SUM(B144:M144)</f>
        <v>0</v>
      </c>
      <c r="O144" s="228"/>
      <c r="P144" s="200">
        <v>2003</v>
      </c>
      <c r="Q144" s="206" t="str">
        <f t="shared" si="26"/>
        <v>-</v>
      </c>
      <c r="R144" s="206" t="str">
        <f t="shared" si="25"/>
        <v>-</v>
      </c>
      <c r="S144" s="206" t="str">
        <f t="shared" si="25"/>
        <v>-</v>
      </c>
      <c r="T144" s="206" t="str">
        <f t="shared" si="25"/>
        <v>-</v>
      </c>
      <c r="U144" s="206" t="str">
        <f t="shared" si="25"/>
        <v>-</v>
      </c>
      <c r="V144" s="206" t="str">
        <f t="shared" si="25"/>
        <v>-</v>
      </c>
      <c r="W144" s="206" t="str">
        <f t="shared" si="25"/>
        <v>-</v>
      </c>
      <c r="X144" s="206" t="str">
        <f t="shared" si="25"/>
        <v>-</v>
      </c>
      <c r="Y144" s="206" t="str">
        <f t="shared" si="25"/>
        <v>-</v>
      </c>
      <c r="Z144" s="206" t="str">
        <f t="shared" si="25"/>
        <v>-</v>
      </c>
      <c r="AA144" s="206" t="str">
        <f t="shared" si="25"/>
        <v>-</v>
      </c>
      <c r="AB144" s="206" t="str">
        <f t="shared" si="25"/>
        <v>-</v>
      </c>
      <c r="AC144" s="207" t="str">
        <f t="shared" si="27"/>
        <v>-</v>
      </c>
    </row>
    <row r="145" spans="1:29" hidden="1" x14ac:dyDescent="0.25">
      <c r="A145" s="200">
        <v>2004</v>
      </c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16">
        <f t="shared" si="28"/>
        <v>0</v>
      </c>
      <c r="O145" s="228"/>
      <c r="P145" s="200">
        <v>2004</v>
      </c>
      <c r="Q145" s="206" t="str">
        <f t="shared" si="26"/>
        <v>-</v>
      </c>
      <c r="R145" s="206" t="str">
        <f t="shared" si="25"/>
        <v>-</v>
      </c>
      <c r="S145" s="206" t="str">
        <f t="shared" si="25"/>
        <v>-</v>
      </c>
      <c r="T145" s="206" t="str">
        <f t="shared" si="25"/>
        <v>-</v>
      </c>
      <c r="U145" s="206" t="str">
        <f t="shared" si="25"/>
        <v>-</v>
      </c>
      <c r="V145" s="206" t="str">
        <f t="shared" si="25"/>
        <v>-</v>
      </c>
      <c r="W145" s="206" t="str">
        <f t="shared" si="25"/>
        <v>-</v>
      </c>
      <c r="X145" s="206" t="str">
        <f t="shared" si="25"/>
        <v>-</v>
      </c>
      <c r="Y145" s="206" t="str">
        <f t="shared" si="25"/>
        <v>-</v>
      </c>
      <c r="Z145" s="206" t="str">
        <f t="shared" si="25"/>
        <v>-</v>
      </c>
      <c r="AA145" s="206" t="str">
        <f t="shared" si="25"/>
        <v>-</v>
      </c>
      <c r="AB145" s="206" t="str">
        <f t="shared" si="25"/>
        <v>-</v>
      </c>
      <c r="AC145" s="207" t="str">
        <f t="shared" si="27"/>
        <v>-</v>
      </c>
    </row>
    <row r="146" spans="1:29" hidden="1" x14ac:dyDescent="0.25">
      <c r="A146" s="200">
        <v>2005</v>
      </c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16">
        <f t="shared" si="28"/>
        <v>0</v>
      </c>
      <c r="O146" s="228"/>
      <c r="P146" s="200">
        <v>2005</v>
      </c>
      <c r="Q146" s="206" t="str">
        <f t="shared" si="26"/>
        <v>-</v>
      </c>
      <c r="R146" s="206" t="str">
        <f t="shared" si="25"/>
        <v>-</v>
      </c>
      <c r="S146" s="206" t="str">
        <f t="shared" si="25"/>
        <v>-</v>
      </c>
      <c r="T146" s="206" t="str">
        <f t="shared" si="25"/>
        <v>-</v>
      </c>
      <c r="U146" s="206" t="str">
        <f t="shared" si="25"/>
        <v>-</v>
      </c>
      <c r="V146" s="206" t="str">
        <f t="shared" si="25"/>
        <v>-</v>
      </c>
      <c r="W146" s="206" t="str">
        <f t="shared" si="25"/>
        <v>-</v>
      </c>
      <c r="X146" s="206" t="str">
        <f t="shared" si="25"/>
        <v>-</v>
      </c>
      <c r="Y146" s="206" t="str">
        <f t="shared" si="25"/>
        <v>-</v>
      </c>
      <c r="Z146" s="206" t="str">
        <f t="shared" si="25"/>
        <v>-</v>
      </c>
      <c r="AA146" s="206" t="str">
        <f t="shared" si="25"/>
        <v>-</v>
      </c>
      <c r="AB146" s="206" t="str">
        <f t="shared" si="25"/>
        <v>-</v>
      </c>
      <c r="AC146" s="207" t="str">
        <f t="shared" si="27"/>
        <v>-</v>
      </c>
    </row>
    <row r="147" spans="1:29" hidden="1" x14ac:dyDescent="0.25">
      <c r="A147" s="200">
        <v>2006</v>
      </c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16">
        <f t="shared" si="28"/>
        <v>0</v>
      </c>
      <c r="O147" s="228"/>
      <c r="P147" s="200">
        <v>2006</v>
      </c>
      <c r="Q147" s="206" t="str">
        <f t="shared" si="26"/>
        <v>-</v>
      </c>
      <c r="R147" s="206" t="str">
        <f t="shared" si="25"/>
        <v>-</v>
      </c>
      <c r="S147" s="206" t="str">
        <f t="shared" si="25"/>
        <v>-</v>
      </c>
      <c r="T147" s="206" t="str">
        <f t="shared" si="25"/>
        <v>-</v>
      </c>
      <c r="U147" s="206" t="str">
        <f t="shared" si="25"/>
        <v>-</v>
      </c>
      <c r="V147" s="206" t="str">
        <f t="shared" si="25"/>
        <v>-</v>
      </c>
      <c r="W147" s="206" t="str">
        <f t="shared" si="25"/>
        <v>-</v>
      </c>
      <c r="X147" s="206" t="str">
        <f t="shared" si="25"/>
        <v>-</v>
      </c>
      <c r="Y147" s="206" t="str">
        <f t="shared" si="25"/>
        <v>-</v>
      </c>
      <c r="Z147" s="206" t="str">
        <f t="shared" si="25"/>
        <v>-</v>
      </c>
      <c r="AA147" s="206" t="str">
        <f t="shared" si="25"/>
        <v>-</v>
      </c>
      <c r="AB147" s="206" t="str">
        <f t="shared" si="25"/>
        <v>-</v>
      </c>
      <c r="AC147" s="207" t="str">
        <f t="shared" si="27"/>
        <v>-</v>
      </c>
    </row>
    <row r="148" spans="1:29" hidden="1" x14ac:dyDescent="0.25">
      <c r="A148" s="200">
        <v>2007</v>
      </c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16">
        <f t="shared" si="28"/>
        <v>0</v>
      </c>
      <c r="O148" s="228"/>
      <c r="P148" s="200">
        <v>2007</v>
      </c>
      <c r="Q148" s="206" t="str">
        <f t="shared" si="26"/>
        <v>-</v>
      </c>
      <c r="R148" s="206" t="str">
        <f t="shared" si="25"/>
        <v>-</v>
      </c>
      <c r="S148" s="206" t="str">
        <f t="shared" si="25"/>
        <v>-</v>
      </c>
      <c r="T148" s="206" t="str">
        <f t="shared" si="25"/>
        <v>-</v>
      </c>
      <c r="U148" s="206" t="str">
        <f t="shared" si="25"/>
        <v>-</v>
      </c>
      <c r="V148" s="206" t="str">
        <f t="shared" si="25"/>
        <v>-</v>
      </c>
      <c r="W148" s="206" t="str">
        <f t="shared" si="25"/>
        <v>-</v>
      </c>
      <c r="X148" s="206" t="str">
        <f t="shared" si="25"/>
        <v>-</v>
      </c>
      <c r="Y148" s="206" t="str">
        <f t="shared" si="25"/>
        <v>-</v>
      </c>
      <c r="Z148" s="206" t="str">
        <f t="shared" si="25"/>
        <v>-</v>
      </c>
      <c r="AA148" s="206" t="str">
        <f t="shared" si="25"/>
        <v>-</v>
      </c>
      <c r="AB148" s="206" t="str">
        <f t="shared" si="25"/>
        <v>-</v>
      </c>
      <c r="AC148" s="207" t="str">
        <f t="shared" si="27"/>
        <v>-</v>
      </c>
    </row>
    <row r="149" spans="1:29" hidden="1" x14ac:dyDescent="0.25">
      <c r="A149" s="200">
        <v>2008</v>
      </c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16">
        <f t="shared" si="28"/>
        <v>0</v>
      </c>
      <c r="O149" s="228"/>
      <c r="P149" s="200">
        <v>2008</v>
      </c>
      <c r="Q149" s="206" t="str">
        <f t="shared" si="26"/>
        <v>-</v>
      </c>
      <c r="R149" s="206" t="str">
        <f t="shared" si="25"/>
        <v>-</v>
      </c>
      <c r="S149" s="206" t="str">
        <f t="shared" si="25"/>
        <v>-</v>
      </c>
      <c r="T149" s="206" t="str">
        <f t="shared" si="25"/>
        <v>-</v>
      </c>
      <c r="U149" s="206" t="str">
        <f t="shared" si="25"/>
        <v>-</v>
      </c>
      <c r="V149" s="206" t="str">
        <f t="shared" si="25"/>
        <v>-</v>
      </c>
      <c r="W149" s="206" t="str">
        <f t="shared" si="25"/>
        <v>-</v>
      </c>
      <c r="X149" s="206" t="str">
        <f t="shared" si="25"/>
        <v>-</v>
      </c>
      <c r="Y149" s="206" t="str">
        <f t="shared" si="25"/>
        <v>-</v>
      </c>
      <c r="Z149" s="206" t="str">
        <f t="shared" si="25"/>
        <v>-</v>
      </c>
      <c r="AA149" s="206" t="str">
        <f t="shared" si="25"/>
        <v>-</v>
      </c>
      <c r="AB149" s="206" t="str">
        <f t="shared" si="25"/>
        <v>-</v>
      </c>
      <c r="AC149" s="207" t="str">
        <f t="shared" si="27"/>
        <v>-</v>
      </c>
    </row>
    <row r="150" spans="1:29" hidden="1" x14ac:dyDescent="0.25">
      <c r="A150" s="200">
        <v>2009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16">
        <f t="shared" si="28"/>
        <v>0</v>
      </c>
      <c r="O150" s="228"/>
      <c r="P150" s="200">
        <v>2009</v>
      </c>
      <c r="Q150" s="206" t="str">
        <f t="shared" si="26"/>
        <v>-</v>
      </c>
      <c r="R150" s="206" t="str">
        <f t="shared" si="25"/>
        <v>-</v>
      </c>
      <c r="S150" s="206" t="str">
        <f t="shared" si="25"/>
        <v>-</v>
      </c>
      <c r="T150" s="206" t="str">
        <f t="shared" si="25"/>
        <v>-</v>
      </c>
      <c r="U150" s="206" t="str">
        <f t="shared" si="25"/>
        <v>-</v>
      </c>
      <c r="V150" s="206" t="str">
        <f t="shared" si="25"/>
        <v>-</v>
      </c>
      <c r="W150" s="206" t="str">
        <f t="shared" si="25"/>
        <v>-</v>
      </c>
      <c r="X150" s="206" t="str">
        <f t="shared" si="25"/>
        <v>-</v>
      </c>
      <c r="Y150" s="206" t="str">
        <f t="shared" si="25"/>
        <v>-</v>
      </c>
      <c r="Z150" s="206" t="str">
        <f t="shared" si="25"/>
        <v>-</v>
      </c>
      <c r="AA150" s="206" t="str">
        <f t="shared" si="25"/>
        <v>-</v>
      </c>
      <c r="AB150" s="206" t="str">
        <f t="shared" si="25"/>
        <v>-</v>
      </c>
      <c r="AC150" s="207" t="str">
        <f t="shared" si="27"/>
        <v>-</v>
      </c>
    </row>
    <row r="151" spans="1:29" hidden="1" x14ac:dyDescent="0.25">
      <c r="A151" s="200">
        <v>2010</v>
      </c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16">
        <f t="shared" si="28"/>
        <v>0</v>
      </c>
      <c r="O151" s="228"/>
      <c r="P151" s="200">
        <v>2010</v>
      </c>
      <c r="Q151" s="206" t="str">
        <f t="shared" si="26"/>
        <v>-</v>
      </c>
      <c r="R151" s="206" t="str">
        <f t="shared" si="25"/>
        <v>-</v>
      </c>
      <c r="S151" s="206" t="str">
        <f t="shared" si="25"/>
        <v>-</v>
      </c>
      <c r="T151" s="206" t="str">
        <f t="shared" si="25"/>
        <v>-</v>
      </c>
      <c r="U151" s="206" t="str">
        <f t="shared" si="25"/>
        <v>-</v>
      </c>
      <c r="V151" s="206" t="str">
        <f t="shared" si="25"/>
        <v>-</v>
      </c>
      <c r="W151" s="206" t="str">
        <f t="shared" si="25"/>
        <v>-</v>
      </c>
      <c r="X151" s="206" t="str">
        <f t="shared" si="25"/>
        <v>-</v>
      </c>
      <c r="Y151" s="206" t="str">
        <f t="shared" si="25"/>
        <v>-</v>
      </c>
      <c r="Z151" s="206" t="str">
        <f t="shared" si="25"/>
        <v>-</v>
      </c>
      <c r="AA151" s="206" t="str">
        <f t="shared" si="25"/>
        <v>-</v>
      </c>
      <c r="AB151" s="206" t="str">
        <f t="shared" si="25"/>
        <v>-</v>
      </c>
      <c r="AC151" s="207" t="str">
        <f t="shared" si="27"/>
        <v>-</v>
      </c>
    </row>
    <row r="152" spans="1:29" hidden="1" x14ac:dyDescent="0.25">
      <c r="A152" s="200">
        <v>2011</v>
      </c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16">
        <f t="shared" si="28"/>
        <v>0</v>
      </c>
      <c r="O152" s="228"/>
      <c r="P152" s="200">
        <v>2011</v>
      </c>
      <c r="Q152" s="206" t="str">
        <f t="shared" si="26"/>
        <v>-</v>
      </c>
      <c r="R152" s="206" t="str">
        <f t="shared" si="25"/>
        <v>-</v>
      </c>
      <c r="S152" s="206" t="str">
        <f t="shared" si="25"/>
        <v>-</v>
      </c>
      <c r="T152" s="206" t="str">
        <f t="shared" si="25"/>
        <v>-</v>
      </c>
      <c r="U152" s="206" t="str">
        <f t="shared" si="25"/>
        <v>-</v>
      </c>
      <c r="V152" s="206" t="str">
        <f t="shared" si="25"/>
        <v>-</v>
      </c>
      <c r="W152" s="206" t="str">
        <f t="shared" si="25"/>
        <v>-</v>
      </c>
      <c r="X152" s="206" t="str">
        <f t="shared" si="25"/>
        <v>-</v>
      </c>
      <c r="Y152" s="206" t="str">
        <f t="shared" si="25"/>
        <v>-</v>
      </c>
      <c r="Z152" s="206" t="str">
        <f t="shared" si="25"/>
        <v>-</v>
      </c>
      <c r="AA152" s="206" t="str">
        <f t="shared" si="25"/>
        <v>-</v>
      </c>
      <c r="AB152" s="206" t="str">
        <f t="shared" si="25"/>
        <v>-</v>
      </c>
      <c r="AC152" s="207" t="str">
        <f t="shared" si="27"/>
        <v>-</v>
      </c>
    </row>
    <row r="153" spans="1:29" hidden="1" x14ac:dyDescent="0.25">
      <c r="A153" s="200">
        <v>2012</v>
      </c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16">
        <f t="shared" si="28"/>
        <v>0</v>
      </c>
      <c r="O153" s="228"/>
      <c r="P153" s="200">
        <v>2012</v>
      </c>
      <c r="Q153" s="206" t="str">
        <f t="shared" si="26"/>
        <v>-</v>
      </c>
      <c r="R153" s="206" t="str">
        <f t="shared" si="25"/>
        <v>-</v>
      </c>
      <c r="S153" s="206" t="str">
        <f t="shared" si="25"/>
        <v>-</v>
      </c>
      <c r="T153" s="206" t="str">
        <f t="shared" si="25"/>
        <v>-</v>
      </c>
      <c r="U153" s="206" t="str">
        <f t="shared" si="25"/>
        <v>-</v>
      </c>
      <c r="V153" s="206" t="str">
        <f t="shared" si="25"/>
        <v>-</v>
      </c>
      <c r="W153" s="206" t="str">
        <f t="shared" si="25"/>
        <v>-</v>
      </c>
      <c r="X153" s="206" t="str">
        <f t="shared" si="25"/>
        <v>-</v>
      </c>
      <c r="Y153" s="206" t="str">
        <f t="shared" si="25"/>
        <v>-</v>
      </c>
      <c r="Z153" s="206" t="str">
        <f t="shared" si="25"/>
        <v>-</v>
      </c>
      <c r="AA153" s="206" t="str">
        <f t="shared" si="25"/>
        <v>-</v>
      </c>
      <c r="AB153" s="206" t="str">
        <f t="shared" si="25"/>
        <v>-</v>
      </c>
      <c r="AC153" s="207" t="str">
        <f t="shared" si="27"/>
        <v>-</v>
      </c>
    </row>
    <row r="154" spans="1:29" x14ac:dyDescent="0.25">
      <c r="A154" s="198">
        <v>2013</v>
      </c>
      <c r="B154" s="201">
        <f>'[1]Jan 13'!$B$26</f>
        <v>3392492.602</v>
      </c>
      <c r="C154" s="201">
        <f>'[1]Fev 13'!$B$26</f>
        <v>3005106.5320000001</v>
      </c>
      <c r="D154" s="201">
        <f>'[1]Mar 13'!$B$26</f>
        <v>3259499.764</v>
      </c>
      <c r="E154" s="201">
        <f>'[1]Abr 13'!$B$26</f>
        <v>2898109.9879999999</v>
      </c>
      <c r="F154" s="201">
        <f>'[1]Mai 13'!$B$26</f>
        <v>2947320.5980000002</v>
      </c>
      <c r="G154" s="201">
        <f>'[1]Jun 13'!$B$26</f>
        <v>2852334.12</v>
      </c>
      <c r="H154" s="201">
        <f>'[1]Jul 13'!$B$26</f>
        <v>3112821.2859999998</v>
      </c>
      <c r="I154" s="201">
        <f>'[1]Ago 13'!$B$26</f>
        <v>2885413.3050000002</v>
      </c>
      <c r="J154" s="201">
        <f>'[1]Set 13'!$B$26</f>
        <v>2802832.4020000002</v>
      </c>
      <c r="K154" s="201">
        <f>'[1]Out 13'!$B$26</f>
        <v>2929432.0260000001</v>
      </c>
      <c r="L154" s="201">
        <f>'[1]Nov 13'!$B$26</f>
        <v>2811212.7459999998</v>
      </c>
      <c r="M154" s="201">
        <f>'[1]Dez 13'!$B$26</f>
        <v>3025610.96</v>
      </c>
      <c r="N154" s="208">
        <f t="shared" si="28"/>
        <v>35922186.328999996</v>
      </c>
      <c r="O154" s="228"/>
      <c r="P154" s="198">
        <v>2013</v>
      </c>
      <c r="Q154" s="206" t="str">
        <f t="shared" si="26"/>
        <v>-</v>
      </c>
      <c r="R154" s="206" t="str">
        <f t="shared" si="25"/>
        <v>-</v>
      </c>
      <c r="S154" s="206" t="str">
        <f t="shared" si="25"/>
        <v>-</v>
      </c>
      <c r="T154" s="206" t="str">
        <f t="shared" si="25"/>
        <v>-</v>
      </c>
      <c r="U154" s="206" t="str">
        <f t="shared" si="25"/>
        <v>-</v>
      </c>
      <c r="V154" s="206" t="str">
        <f t="shared" si="25"/>
        <v>-</v>
      </c>
      <c r="W154" s="206" t="str">
        <f t="shared" si="25"/>
        <v>-</v>
      </c>
      <c r="X154" s="206" t="str">
        <f t="shared" si="25"/>
        <v>-</v>
      </c>
      <c r="Y154" s="206" t="str">
        <f t="shared" si="25"/>
        <v>-</v>
      </c>
      <c r="Z154" s="206" t="str">
        <f t="shared" si="25"/>
        <v>-</v>
      </c>
      <c r="AA154" s="206" t="str">
        <f t="shared" si="25"/>
        <v>-</v>
      </c>
      <c r="AB154" s="206" t="str">
        <f t="shared" si="25"/>
        <v>-</v>
      </c>
      <c r="AC154" s="209" t="s">
        <v>46</v>
      </c>
    </row>
    <row r="155" spans="1:29" x14ac:dyDescent="0.25">
      <c r="A155" s="198">
        <v>2014</v>
      </c>
      <c r="B155" s="201">
        <f>'[1]Jan 14'!$B$26</f>
        <v>3135259.5249999999</v>
      </c>
      <c r="C155" s="201">
        <f>'[1]Fev 14'!$B$26</f>
        <v>2721354.3679999998</v>
      </c>
      <c r="D155" s="201">
        <f>'[1]Mar 14'!$B$26</f>
        <v>2964606.6</v>
      </c>
      <c r="E155" s="201">
        <f>'[1]Abr 14'!$B$26</f>
        <v>2787210.642</v>
      </c>
      <c r="F155" s="201">
        <f>'[1]Mai 14'!$B$26</f>
        <v>2819449.963</v>
      </c>
      <c r="G155" s="201">
        <f>'[1]Jun 14'!$B$26</f>
        <v>2853751.3659999999</v>
      </c>
      <c r="H155" s="201">
        <f>'[1]Jul 14'!$B$26</f>
        <v>3014219.517</v>
      </c>
      <c r="I155" s="201">
        <f>'[1]Ago 14'!$B$26</f>
        <v>3032066.9039999996</v>
      </c>
      <c r="J155" s="201">
        <f>'[1]Set 14'!$B$26</f>
        <v>2859308.4039999996</v>
      </c>
      <c r="K155" s="201">
        <f>'[1]Out 14'!$B$26</f>
        <v>2930793.6349999998</v>
      </c>
      <c r="L155" s="201">
        <f>'[1]Nov 14'!$B$26</f>
        <v>2928755.4950000001</v>
      </c>
      <c r="M155" s="201">
        <f>'[1]Dez 14'!$B$26</f>
        <v>3296324.4920000001</v>
      </c>
      <c r="N155" s="208">
        <f t="shared" si="28"/>
        <v>35343100.910999998</v>
      </c>
      <c r="O155" s="228"/>
      <c r="P155" s="198">
        <v>2014</v>
      </c>
      <c r="Q155" s="206">
        <f t="shared" si="26"/>
        <v>-7.5824211627860798</v>
      </c>
      <c r="R155" s="206">
        <f t="shared" si="25"/>
        <v>-9.4423329415597728</v>
      </c>
      <c r="S155" s="206">
        <f t="shared" si="25"/>
        <v>-9.0471908375938099</v>
      </c>
      <c r="T155" s="206">
        <f t="shared" si="25"/>
        <v>-3.8266092887845216</v>
      </c>
      <c r="U155" s="206">
        <f t="shared" si="25"/>
        <v>-4.3385383689433343</v>
      </c>
      <c r="V155" s="206">
        <f t="shared" si="25"/>
        <v>4.9687236500894905E-2</v>
      </c>
      <c r="W155" s="206">
        <f t="shared" si="25"/>
        <v>-3.1676013474806308</v>
      </c>
      <c r="X155" s="206">
        <f t="shared" si="25"/>
        <v>5.082585525819483</v>
      </c>
      <c r="Y155" s="210">
        <f t="shared" si="25"/>
        <v>2.0149617922106344</v>
      </c>
      <c r="Z155" s="210">
        <f t="shared" si="25"/>
        <v>4.6480307032714663E-2</v>
      </c>
      <c r="AA155" s="210">
        <f t="shared" si="25"/>
        <v>4.1812114421880375</v>
      </c>
      <c r="AB155" s="210">
        <f t="shared" si="25"/>
        <v>8.9474005607118823</v>
      </c>
      <c r="AC155" s="209">
        <f t="shared" si="25"/>
        <v>-1.6120550478089912</v>
      </c>
    </row>
    <row r="156" spans="1:29" x14ac:dyDescent="0.25">
      <c r="A156" s="198">
        <v>2015</v>
      </c>
      <c r="B156" s="201">
        <f>'[1]Jan 15'!$B$26</f>
        <v>3642036.398</v>
      </c>
      <c r="C156" s="201">
        <f>'[1]Fev 15'!$B$26</f>
        <v>3161757.8229999999</v>
      </c>
      <c r="D156" s="201">
        <f>'[1]Mar 15'!$B$26</f>
        <v>3258737.2340000002</v>
      </c>
      <c r="E156" s="201">
        <f>'[1]Abr 15'!$B$26</f>
        <v>3159761.7</v>
      </c>
      <c r="F156" s="201">
        <f>'[1]Mai 15'!$B$26</f>
        <v>3229397.0839999998</v>
      </c>
      <c r="G156" s="201">
        <f>'[1]Jun 15'!$B$26</f>
        <v>3211084.8990000002</v>
      </c>
      <c r="H156" s="201">
        <f>'[1]Jul 15'!$B$26</f>
        <v>3775842.6140000001</v>
      </c>
      <c r="I156" s="201">
        <f>'[1]Ago 15'!$B$26</f>
        <v>3610796.1710000001</v>
      </c>
      <c r="J156" s="201">
        <f>'[1]Set 15'!$B$26</f>
        <v>3434454.6150000002</v>
      </c>
      <c r="K156" s="201">
        <f>'[1]Out 15'!$B$26</f>
        <v>3475283.7089999998</v>
      </c>
      <c r="L156" s="201">
        <f>'[1]Nov 15'!$B$26</f>
        <v>3238000.3080000007</v>
      </c>
      <c r="M156" s="201">
        <f>'[1]Dez 15'!$B$26</f>
        <v>3550422.7869999995</v>
      </c>
      <c r="N156" s="208">
        <f>SUM(B156:M156)</f>
        <v>40747575.342</v>
      </c>
      <c r="O156" s="228"/>
      <c r="P156" s="198">
        <v>2015</v>
      </c>
      <c r="Q156" s="206">
        <f t="shared" si="26"/>
        <v>16.163793426319305</v>
      </c>
      <c r="R156" s="206">
        <f t="shared" si="25"/>
        <v>16.183245378795164</v>
      </c>
      <c r="S156" s="206">
        <f t="shared" si="25"/>
        <v>9.9214052211851644</v>
      </c>
      <c r="T156" s="206">
        <f t="shared" si="25"/>
        <v>13.366447888297062</v>
      </c>
      <c r="U156" s="206">
        <f t="shared" si="25"/>
        <v>14.539967950479271</v>
      </c>
      <c r="V156" s="206">
        <f t="shared" si="25"/>
        <v>12.52153699363312</v>
      </c>
      <c r="W156" s="206">
        <f t="shared" si="25"/>
        <v>25.267671870097573</v>
      </c>
      <c r="X156" s="206">
        <f t="shared" si="25"/>
        <v>19.086955707887654</v>
      </c>
      <c r="Y156" s="210">
        <f t="shared" si="25"/>
        <v>20.114871491141216</v>
      </c>
      <c r="Z156" s="210">
        <f t="shared" si="25"/>
        <v>18.578246775808903</v>
      </c>
      <c r="AA156" s="210">
        <f t="shared" si="25"/>
        <v>10.55891533205644</v>
      </c>
      <c r="AB156" s="210">
        <f t="shared" si="25"/>
        <v>7.7085340237795785</v>
      </c>
      <c r="AC156" s="209">
        <f t="shared" si="25"/>
        <v>15.291455168603907</v>
      </c>
    </row>
    <row r="157" spans="1:29" x14ac:dyDescent="0.25">
      <c r="A157" s="198">
        <v>2016</v>
      </c>
      <c r="B157" s="201">
        <f>'[1]Jan 16'!$B$26</f>
        <v>3869387.6169999996</v>
      </c>
      <c r="C157" s="201">
        <f>'[1]Fev 16'!$B$26</f>
        <v>3303841.0970000001</v>
      </c>
      <c r="D157" s="201">
        <f>'[1]Mar 16'!$B$26</f>
        <v>3145592.0020000003</v>
      </c>
      <c r="E157" s="201">
        <f>'[1]Abr 16'!$B$26</f>
        <v>2945120.7519999999</v>
      </c>
      <c r="F157" s="201">
        <f>'[1]Mai 16'!$B$26</f>
        <v>3075488.0249999999</v>
      </c>
      <c r="G157" s="201">
        <f>'[1]Jun 16'!$B$26</f>
        <v>2967911.9980000001</v>
      </c>
      <c r="H157" s="201">
        <f>'[1]Jul 16'!$B$26</f>
        <v>3489532.909</v>
      </c>
      <c r="I157" s="201">
        <f>'[1]Ago 16'!$B$26</f>
        <v>3288391.9270000001</v>
      </c>
      <c r="J157" s="201">
        <f>'[1]Set 16'!$B$26</f>
        <v>3098820.3319999995</v>
      </c>
      <c r="K157" s="201">
        <f>'[1]Out 16'!$B$26</f>
        <v>3371773.0580000002</v>
      </c>
      <c r="L157" s="201">
        <f>'[1]Nov 16'!$B$26</f>
        <v>3266292.6039999994</v>
      </c>
      <c r="M157" s="201">
        <f>'[1]Dez 16'!$B$26</f>
        <v>3653980.7969999993</v>
      </c>
      <c r="N157" s="208">
        <f>SUM(B157:M157)</f>
        <v>39476133.118000001</v>
      </c>
      <c r="O157" s="228"/>
      <c r="P157" s="198">
        <v>2016</v>
      </c>
      <c r="Q157" s="206">
        <f t="shared" si="26"/>
        <v>6.2424202878600621</v>
      </c>
      <c r="R157" s="206">
        <f t="shared" si="26"/>
        <v>4.4938063556425822</v>
      </c>
      <c r="S157" s="206">
        <f t="shared" si="26"/>
        <v>-3.4720575448520474</v>
      </c>
      <c r="T157" s="206">
        <f t="shared" si="26"/>
        <v>-6.7929473289077613</v>
      </c>
      <c r="U157" s="206">
        <f t="shared" si="26"/>
        <v>-4.7658759513514166</v>
      </c>
      <c r="V157" s="206">
        <f t="shared" si="26"/>
        <v>-7.5729203259536799</v>
      </c>
      <c r="W157" s="206">
        <f t="shared" si="26"/>
        <v>-7.5826705260019667</v>
      </c>
      <c r="X157" s="206">
        <f t="shared" si="26"/>
        <v>-8.9288962525600262</v>
      </c>
      <c r="Y157" s="210">
        <f t="shared" si="26"/>
        <v>-9.7725642241454089</v>
      </c>
      <c r="Z157" s="210">
        <f t="shared" si="26"/>
        <v>-2.9784805980569651</v>
      </c>
      <c r="AA157" s="210">
        <f t="shared" si="26"/>
        <v>0.87375828625149143</v>
      </c>
      <c r="AB157" s="210">
        <f t="shared" si="26"/>
        <v>2.9167796685843017</v>
      </c>
      <c r="AC157" s="209">
        <f t="shared" si="25"/>
        <v>-3.1202892769167545</v>
      </c>
    </row>
    <row r="158" spans="1:29" x14ac:dyDescent="0.25">
      <c r="A158" s="198">
        <v>2017</v>
      </c>
      <c r="B158" s="201">
        <f>'[1]Jan 17'!$B$26</f>
        <v>3940283.4359999998</v>
      </c>
      <c r="C158" s="201">
        <f>'[1]Fev 17'!$B$26</f>
        <v>3330403.81</v>
      </c>
      <c r="D158" s="201">
        <f>'[1]Mar 17'!$B$26</f>
        <v>3434300.9819999994</v>
      </c>
      <c r="E158" s="201">
        <f>'[1]Abr 17'!$B$26</f>
        <v>3295143.5279999999</v>
      </c>
      <c r="F158" s="201">
        <f>'[1]Mai 17'!$B$26</f>
        <v>3349449.0410000002</v>
      </c>
      <c r="G158" s="201">
        <f>'[1]Jun 17'!$B$26</f>
        <v>3333772.193</v>
      </c>
      <c r="H158" s="201">
        <f>'[1]Jul 17'!$B$26</f>
        <v>4116863.398</v>
      </c>
      <c r="I158" s="201">
        <f>'[1]Ago 17'!$B$26</f>
        <v>3887752.5279999999</v>
      </c>
      <c r="J158" s="201">
        <f>'[1]Set 17'!$B$26</f>
        <v>3670811.6450000005</v>
      </c>
      <c r="K158" s="201">
        <f>'[1]Out 17'!$B$26</f>
        <v>3649913.5550000002</v>
      </c>
      <c r="L158" s="201">
        <f>'[1]Nov 17'!$B$26</f>
        <v>3577095.7650000001</v>
      </c>
      <c r="M158" s="201">
        <f>'[1]Dez 17'!$B$26</f>
        <v>4086188.6919999998</v>
      </c>
      <c r="N158" s="208">
        <f>SUM(B158:M158)</f>
        <v>43671978.572999999</v>
      </c>
      <c r="O158" s="228"/>
      <c r="P158" s="198">
        <v>2017</v>
      </c>
      <c r="Q158" s="206">
        <f t="shared" si="26"/>
        <v>1.832223235752406</v>
      </c>
      <c r="R158" s="206">
        <f t="shared" si="26"/>
        <v>0.80399487203304254</v>
      </c>
      <c r="S158" s="206">
        <f t="shared" si="26"/>
        <v>9.1782081025268081</v>
      </c>
      <c r="T158" s="206">
        <f t="shared" si="26"/>
        <v>11.884836156965829</v>
      </c>
      <c r="U158" s="206">
        <f t="shared" si="26"/>
        <v>8.9078875863937146</v>
      </c>
      <c r="V158" s="206">
        <f t="shared" si="26"/>
        <v>12.327191481639076</v>
      </c>
      <c r="W158" s="206">
        <f t="shared" si="26"/>
        <v>17.977491697585823</v>
      </c>
      <c r="X158" s="206">
        <f t="shared" si="26"/>
        <v>18.226556149795581</v>
      </c>
      <c r="Y158" s="210">
        <f t="shared" si="26"/>
        <v>18.458356784784424</v>
      </c>
      <c r="Z158" s="210">
        <f t="shared" si="26"/>
        <v>8.2490871187214978</v>
      </c>
      <c r="AA158" s="210">
        <f t="shared" si="26"/>
        <v>9.515472086590826</v>
      </c>
      <c r="AB158" s="210">
        <f t="shared" si="26"/>
        <v>11.828411779143799</v>
      </c>
      <c r="AC158" s="209">
        <f t="shared" si="26"/>
        <v>10.628815751679621</v>
      </c>
    </row>
    <row r="159" spans="1:29" x14ac:dyDescent="0.25">
      <c r="A159" s="198">
        <v>2018</v>
      </c>
      <c r="B159" s="201">
        <f>'[1]Jan 18'!$B$26</f>
        <v>4585780.33</v>
      </c>
      <c r="C159" s="201">
        <f>'[1]Fev 18'!$B$26</f>
        <v>4067357.432</v>
      </c>
      <c r="D159" s="201">
        <f>'[1]Mar 18'!$B$26</f>
        <v>4062182.0379999997</v>
      </c>
      <c r="E159" s="201">
        <f>'[1]Abr 18'!$B$26</f>
        <v>3921464.017</v>
      </c>
      <c r="F159" s="201">
        <f>'[1]Mai 18'!$B$26</f>
        <v>3924591.4330000007</v>
      </c>
      <c r="G159" s="201">
        <f>'[1]Jun 18'!$B$26</f>
        <v>4126349.3590000002</v>
      </c>
      <c r="H159" s="201">
        <f>'[1]Jul 18'!$B$26</f>
        <v>4828362.2309999997</v>
      </c>
      <c r="I159" s="201">
        <f>'[1]Ago 18'!$B$26</f>
        <v>4647812.6370000001</v>
      </c>
      <c r="J159" s="201">
        <f>'[1]Set 18'!$B$26</f>
        <v>4491326.7869999995</v>
      </c>
      <c r="K159" s="201">
        <f>'[1]Out 18'!$B$26</f>
        <v>4416251.392</v>
      </c>
      <c r="L159" s="201">
        <f>'[1]Nov 18'!$B$26</f>
        <v>4302650.3679999998</v>
      </c>
      <c r="M159" s="201">
        <f>'[1]Dez 18'!$B$26</f>
        <v>4950893.6509999996</v>
      </c>
      <c r="N159" s="208">
        <f>SUM(B159:M159)</f>
        <v>52325021.675000004</v>
      </c>
      <c r="O159" s="228"/>
      <c r="P159" s="198">
        <v>2018</v>
      </c>
      <c r="Q159" s="206">
        <f t="shared" ref="Q159:AC161" si="29">IF(B159&lt;&gt;"",IF(B158&lt;&gt;"",(B159/B158-1)*100,"-"),"-")</f>
        <v>16.381991409614937</v>
      </c>
      <c r="R159" s="206">
        <f t="shared" si="29"/>
        <v>22.128056056962041</v>
      </c>
      <c r="S159" s="206">
        <f t="shared" si="29"/>
        <v>18.282644977562445</v>
      </c>
      <c r="T159" s="206">
        <f t="shared" si="29"/>
        <v>19.00738112552407</v>
      </c>
      <c r="U159" s="206">
        <f t="shared" si="29"/>
        <v>17.171253688585388</v>
      </c>
      <c r="V159" s="206">
        <f t="shared" si="29"/>
        <v>23.774184920739128</v>
      </c>
      <c r="W159" s="206">
        <f t="shared" si="29"/>
        <v>17.28254654613146</v>
      </c>
      <c r="X159" s="206">
        <f t="shared" si="29"/>
        <v>19.550115485128437</v>
      </c>
      <c r="Y159" s="210">
        <f t="shared" si="29"/>
        <v>22.352417431104634</v>
      </c>
      <c r="Z159" s="210">
        <f t="shared" si="29"/>
        <v>20.996054439431777</v>
      </c>
      <c r="AA159" s="210">
        <f t="shared" si="29"/>
        <v>20.283342987324239</v>
      </c>
      <c r="AB159" s="210">
        <f t="shared" si="29"/>
        <v>21.161650236390983</v>
      </c>
      <c r="AC159" s="209">
        <f t="shared" si="29"/>
        <v>19.813718967497639</v>
      </c>
    </row>
    <row r="160" spans="1:29" x14ac:dyDescent="0.25">
      <c r="A160" s="198">
        <v>2019</v>
      </c>
      <c r="B160" s="201">
        <f>'[1]Jan 19'!$B$26</f>
        <v>5233399.5590000004</v>
      </c>
      <c r="C160" s="201">
        <f>'[1]Fev 19'!$B$26</f>
        <v>4615975.2640000004</v>
      </c>
      <c r="D160" s="201">
        <f>'[1]Mar 19'!$B$26</f>
        <v>4539057.8640000001</v>
      </c>
      <c r="E160" s="201">
        <f>'[1]Abr 19'!$B$26</f>
        <v>3891490.8530000001</v>
      </c>
      <c r="F160" s="201">
        <f>'[1]Mai 19'!$B$26</f>
        <v>3925105.301</v>
      </c>
      <c r="G160" s="201">
        <f>'[1]Jun 19'!$B$26</f>
        <v>3962548.9240000001</v>
      </c>
      <c r="H160" s="201">
        <f>'[1]Jul 19'!$B$26</f>
        <v>4704467.300999999</v>
      </c>
      <c r="I160" s="201">
        <f>'[1]Ago 19'!$B$26</f>
        <v>4339426</v>
      </c>
      <c r="J160" s="201">
        <f>'[1]Set 19'!$B$26</f>
        <v>3943834.5090000005</v>
      </c>
      <c r="K160" s="201">
        <f>'[1]Out 19'!$B$26</f>
        <v>3806785</v>
      </c>
      <c r="L160" s="201">
        <f>'[1]Nov 19'!$B$26</f>
        <v>3869812.7239999999</v>
      </c>
      <c r="M160" s="201">
        <f>'[1]Dez 19'!$B$26</f>
        <v>4346224.5410000002</v>
      </c>
      <c r="N160" s="208">
        <f>SUM(B160:M160)</f>
        <v>51178127.840000004</v>
      </c>
      <c r="O160" s="228"/>
      <c r="P160" s="198">
        <v>2019</v>
      </c>
      <c r="Q160" s="206">
        <f t="shared" si="29"/>
        <v>14.122334311639385</v>
      </c>
      <c r="R160" s="206">
        <f t="shared" si="29"/>
        <v>13.488311297250167</v>
      </c>
      <c r="S160" s="206">
        <f t="shared" si="29"/>
        <v>11.739400685125091</v>
      </c>
      <c r="T160" s="206">
        <f t="shared" si="29"/>
        <v>-0.76433607117297742</v>
      </c>
      <c r="U160" s="206">
        <f t="shared" si="29"/>
        <v>1.3093541296504974E-2</v>
      </c>
      <c r="V160" s="206">
        <f t="shared" si="29"/>
        <v>-3.9696211044935925</v>
      </c>
      <c r="W160" s="206">
        <f t="shared" si="29"/>
        <v>-2.565982502401043</v>
      </c>
      <c r="X160" s="206">
        <f t="shared" si="29"/>
        <v>-6.6350918396541285</v>
      </c>
      <c r="Y160" s="210">
        <f t="shared" si="29"/>
        <v>-12.189989817367508</v>
      </c>
      <c r="Z160" s="210">
        <f t="shared" si="29"/>
        <v>-13.800536652058415</v>
      </c>
      <c r="AA160" s="210">
        <f t="shared" si="29"/>
        <v>-10.05979122122339</v>
      </c>
      <c r="AB160" s="210">
        <f t="shared" si="29"/>
        <v>-12.213332634965123</v>
      </c>
      <c r="AC160" s="209">
        <f t="shared" si="29"/>
        <v>-2.1918649974453142</v>
      </c>
    </row>
    <row r="161" spans="1:29" x14ac:dyDescent="0.25">
      <c r="A161" s="198">
        <v>2020</v>
      </c>
      <c r="B161" s="201">
        <f>'[1]Jan 20'!$B$26</f>
        <v>4658932.3729999997</v>
      </c>
      <c r="C161" s="201">
        <f>'[1]Fev 20'!$B$26</f>
        <v>4265719.0319999997</v>
      </c>
      <c r="D161" s="201">
        <f>'[1]Mar 20'!$B$26</f>
        <v>2976592.2429999998</v>
      </c>
      <c r="E161" s="201">
        <f>'[1]Abr 20'!$B$26</f>
        <v>139209.54</v>
      </c>
      <c r="F161" s="201">
        <f>'[1]Mai 20'!$B$26</f>
        <v>0</v>
      </c>
      <c r="G161" s="201">
        <f>'[1]Jun 20'!$B$26</f>
        <v>0</v>
      </c>
      <c r="H161" s="201">
        <f>'[1]Jul 20'!$B$26</f>
        <v>0</v>
      </c>
      <c r="I161" s="201">
        <f>'[1]Ago 20'!$B$26</f>
        <v>0</v>
      </c>
      <c r="J161" s="201">
        <f>'[1]Set 20'!$B$26</f>
        <v>0</v>
      </c>
      <c r="K161" s="201">
        <f>'[1]Out 20'!$B$26</f>
        <v>0</v>
      </c>
      <c r="L161" s="201">
        <f>'[1]Nov 20'!$B$26</f>
        <v>0</v>
      </c>
      <c r="M161" s="201">
        <f>'[1]Dez 20'!$B$26</f>
        <v>0</v>
      </c>
      <c r="N161" s="208"/>
      <c r="O161" s="228"/>
      <c r="P161" s="198">
        <v>2020</v>
      </c>
      <c r="Q161" s="206">
        <f t="shared" si="29"/>
        <v>-10.976941078616399</v>
      </c>
      <c r="R161" s="206">
        <f t="shared" si="29"/>
        <v>-7.5879139719757571</v>
      </c>
      <c r="S161" s="206">
        <f t="shared" si="29"/>
        <v>-34.422685672111989</v>
      </c>
      <c r="T161" s="206">
        <f t="shared" si="29"/>
        <v>-96.422719588491859</v>
      </c>
      <c r="U161" s="206">
        <f t="shared" si="29"/>
        <v>-100</v>
      </c>
      <c r="V161" s="206">
        <f t="shared" si="29"/>
        <v>-100</v>
      </c>
      <c r="W161" s="206">
        <f t="shared" si="29"/>
        <v>-100</v>
      </c>
      <c r="X161" s="206">
        <f t="shared" si="29"/>
        <v>-100</v>
      </c>
      <c r="Y161" s="210">
        <f t="shared" si="29"/>
        <v>-100</v>
      </c>
      <c r="Z161" s="210">
        <f t="shared" si="29"/>
        <v>-100</v>
      </c>
      <c r="AA161" s="210">
        <f t="shared" si="29"/>
        <v>-100</v>
      </c>
      <c r="AB161" s="210">
        <f t="shared" si="29"/>
        <v>-100</v>
      </c>
      <c r="AC161" s="209"/>
    </row>
    <row r="162" spans="1:29" x14ac:dyDescent="0.2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O162" s="228"/>
    </row>
    <row r="163" spans="1:29" x14ac:dyDescent="0.2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O163" s="228"/>
    </row>
    <row r="164" spans="1:29" ht="15.6" x14ac:dyDescent="0.25">
      <c r="A164" s="195" t="s">
        <v>1</v>
      </c>
      <c r="B164" s="194"/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P164" s="196" t="s">
        <v>39</v>
      </c>
    </row>
    <row r="165" spans="1:29" x14ac:dyDescent="0.25">
      <c r="A165" s="194"/>
      <c r="B165" s="194"/>
      <c r="C165" s="194"/>
      <c r="D165" s="194"/>
      <c r="E165" s="194"/>
      <c r="F165" s="194"/>
      <c r="G165" s="194"/>
      <c r="H165" s="194"/>
      <c r="I165" s="194"/>
      <c r="J165" s="194"/>
      <c r="K165" s="194"/>
      <c r="L165" s="194"/>
      <c r="M165" s="194"/>
    </row>
    <row r="166" spans="1:29" ht="15" x14ac:dyDescent="0.25">
      <c r="A166" s="197"/>
      <c r="B166" s="198" t="s">
        <v>26</v>
      </c>
      <c r="C166" s="198" t="s">
        <v>27</v>
      </c>
      <c r="D166" s="198" t="s">
        <v>28</v>
      </c>
      <c r="E166" s="198" t="s">
        <v>29</v>
      </c>
      <c r="F166" s="198" t="s">
        <v>30</v>
      </c>
      <c r="G166" s="198" t="s">
        <v>31</v>
      </c>
      <c r="H166" s="198" t="s">
        <v>32</v>
      </c>
      <c r="I166" s="198" t="s">
        <v>33</v>
      </c>
      <c r="J166" s="198" t="s">
        <v>34</v>
      </c>
      <c r="K166" s="198" t="s">
        <v>35</v>
      </c>
      <c r="L166" s="198" t="s">
        <v>36</v>
      </c>
      <c r="M166" s="198" t="s">
        <v>37</v>
      </c>
      <c r="N166" s="198" t="s">
        <v>38</v>
      </c>
      <c r="P166" s="199"/>
      <c r="Q166" s="198" t="s">
        <v>26</v>
      </c>
      <c r="R166" s="198" t="s">
        <v>27</v>
      </c>
      <c r="S166" s="198" t="s">
        <v>28</v>
      </c>
      <c r="T166" s="198" t="s">
        <v>29</v>
      </c>
      <c r="U166" s="198" t="s">
        <v>30</v>
      </c>
      <c r="V166" s="198" t="s">
        <v>31</v>
      </c>
      <c r="W166" s="198" t="s">
        <v>32</v>
      </c>
      <c r="X166" s="198" t="s">
        <v>33</v>
      </c>
      <c r="Y166" s="198" t="s">
        <v>34</v>
      </c>
      <c r="Z166" s="198" t="s">
        <v>35</v>
      </c>
      <c r="AA166" s="198" t="s">
        <v>36</v>
      </c>
      <c r="AB166" s="198" t="s">
        <v>37</v>
      </c>
      <c r="AC166" s="198" t="s">
        <v>38</v>
      </c>
    </row>
    <row r="167" spans="1:29" hidden="1" x14ac:dyDescent="0.25">
      <c r="A167" s="200">
        <v>2000</v>
      </c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16">
        <f>SUM(B167:M167)</f>
        <v>0</v>
      </c>
      <c r="P167" s="200">
        <v>2000</v>
      </c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15"/>
      <c r="AB167" s="203"/>
      <c r="AC167" s="203"/>
    </row>
    <row r="168" spans="1:29" hidden="1" x14ac:dyDescent="0.25">
      <c r="A168" s="200">
        <v>2001</v>
      </c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16">
        <f t="shared" ref="N168:N175" si="30">SUM(B168:M168)</f>
        <v>0</v>
      </c>
      <c r="P168" s="200">
        <v>2001</v>
      </c>
      <c r="Q168" s="206" t="str">
        <f>IF(B168&lt;&gt;"",IF(B167&lt;&gt;"",(B168/B167-1)*100,"-"),"-")</f>
        <v>-</v>
      </c>
      <c r="R168" s="206" t="str">
        <f t="shared" ref="R168:AC182" si="31">IF(C168&lt;&gt;"",IF(C167&lt;&gt;"",(C168/C167-1)*100,"-"),"-")</f>
        <v>-</v>
      </c>
      <c r="S168" s="206" t="str">
        <f t="shared" si="31"/>
        <v>-</v>
      </c>
      <c r="T168" s="206" t="str">
        <f t="shared" si="31"/>
        <v>-</v>
      </c>
      <c r="U168" s="206" t="str">
        <f t="shared" si="31"/>
        <v>-</v>
      </c>
      <c r="V168" s="206" t="str">
        <f t="shared" si="31"/>
        <v>-</v>
      </c>
      <c r="W168" s="206" t="str">
        <f t="shared" si="31"/>
        <v>-</v>
      </c>
      <c r="X168" s="206" t="str">
        <f t="shared" si="31"/>
        <v>-</v>
      </c>
      <c r="Y168" s="206" t="str">
        <f t="shared" si="31"/>
        <v>-</v>
      </c>
      <c r="Z168" s="206" t="str">
        <f t="shared" si="31"/>
        <v>-</v>
      </c>
      <c r="AA168" s="206" t="str">
        <f t="shared" si="31"/>
        <v>-</v>
      </c>
      <c r="AB168" s="206" t="str">
        <f t="shared" si="31"/>
        <v>-</v>
      </c>
      <c r="AC168" s="207" t="str">
        <f>IF(M168&lt;&gt;"",IF(N168&lt;&gt;"",IF(N167&lt;&gt;"",(N168/N167-1)*100,"-"),"-"),"-")</f>
        <v>-</v>
      </c>
    </row>
    <row r="169" spans="1:29" hidden="1" x14ac:dyDescent="0.25">
      <c r="A169" s="200">
        <v>2002</v>
      </c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16">
        <f>SUM(B169:M169)</f>
        <v>0</v>
      </c>
      <c r="P169" s="200">
        <v>2002</v>
      </c>
      <c r="Q169" s="206" t="str">
        <f t="shared" ref="Q169:AC184" si="32">IF(B169&lt;&gt;"",IF(B168&lt;&gt;"",(B169/B168-1)*100,"-"),"-")</f>
        <v>-</v>
      </c>
      <c r="R169" s="206" t="str">
        <f t="shared" si="31"/>
        <v>-</v>
      </c>
      <c r="S169" s="206" t="str">
        <f t="shared" si="31"/>
        <v>-</v>
      </c>
      <c r="T169" s="206" t="str">
        <f t="shared" si="31"/>
        <v>-</v>
      </c>
      <c r="U169" s="206" t="str">
        <f t="shared" si="31"/>
        <v>-</v>
      </c>
      <c r="V169" s="206" t="str">
        <f t="shared" si="31"/>
        <v>-</v>
      </c>
      <c r="W169" s="206" t="str">
        <f t="shared" si="31"/>
        <v>-</v>
      </c>
      <c r="X169" s="206" t="str">
        <f t="shared" si="31"/>
        <v>-</v>
      </c>
      <c r="Y169" s="206" t="str">
        <f t="shared" si="31"/>
        <v>-</v>
      </c>
      <c r="Z169" s="206" t="str">
        <f t="shared" si="31"/>
        <v>-</v>
      </c>
      <c r="AA169" s="206" t="str">
        <f t="shared" si="31"/>
        <v>-</v>
      </c>
      <c r="AB169" s="206" t="str">
        <f t="shared" si="31"/>
        <v>-</v>
      </c>
      <c r="AC169" s="207" t="str">
        <f t="shared" ref="AC169:AC179" si="33">IF(M169&lt;&gt;"",IF(N169&lt;&gt;"",IF(N168&lt;&gt;"",(N169/N168-1)*100,"-"),"-"),"-")</f>
        <v>-</v>
      </c>
    </row>
    <row r="170" spans="1:29" hidden="1" x14ac:dyDescent="0.25">
      <c r="A170" s="200">
        <v>2003</v>
      </c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16">
        <f t="shared" si="30"/>
        <v>0</v>
      </c>
      <c r="P170" s="200">
        <v>2003</v>
      </c>
      <c r="Q170" s="206" t="str">
        <f t="shared" si="32"/>
        <v>-</v>
      </c>
      <c r="R170" s="206" t="str">
        <f t="shared" si="31"/>
        <v>-</v>
      </c>
      <c r="S170" s="206" t="str">
        <f t="shared" si="31"/>
        <v>-</v>
      </c>
      <c r="T170" s="206" t="str">
        <f t="shared" si="31"/>
        <v>-</v>
      </c>
      <c r="U170" s="206" t="str">
        <f t="shared" si="31"/>
        <v>-</v>
      </c>
      <c r="V170" s="206" t="str">
        <f t="shared" si="31"/>
        <v>-</v>
      </c>
      <c r="W170" s="206" t="str">
        <f t="shared" si="31"/>
        <v>-</v>
      </c>
      <c r="X170" s="206" t="str">
        <f t="shared" si="31"/>
        <v>-</v>
      </c>
      <c r="Y170" s="206" t="str">
        <f t="shared" si="31"/>
        <v>-</v>
      </c>
      <c r="Z170" s="206" t="str">
        <f t="shared" si="31"/>
        <v>-</v>
      </c>
      <c r="AA170" s="206" t="str">
        <f t="shared" si="31"/>
        <v>-</v>
      </c>
      <c r="AB170" s="206" t="str">
        <f t="shared" si="31"/>
        <v>-</v>
      </c>
      <c r="AC170" s="207" t="str">
        <f t="shared" si="33"/>
        <v>-</v>
      </c>
    </row>
    <row r="171" spans="1:29" hidden="1" x14ac:dyDescent="0.25">
      <c r="A171" s="200">
        <v>2004</v>
      </c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16">
        <f t="shared" si="30"/>
        <v>0</v>
      </c>
      <c r="P171" s="200">
        <v>2004</v>
      </c>
      <c r="Q171" s="206" t="str">
        <f t="shared" si="32"/>
        <v>-</v>
      </c>
      <c r="R171" s="206" t="str">
        <f t="shared" si="31"/>
        <v>-</v>
      </c>
      <c r="S171" s="206" t="str">
        <f t="shared" si="31"/>
        <v>-</v>
      </c>
      <c r="T171" s="206" t="str">
        <f t="shared" si="31"/>
        <v>-</v>
      </c>
      <c r="U171" s="206" t="str">
        <f t="shared" si="31"/>
        <v>-</v>
      </c>
      <c r="V171" s="206" t="str">
        <f t="shared" si="31"/>
        <v>-</v>
      </c>
      <c r="W171" s="206" t="str">
        <f t="shared" si="31"/>
        <v>-</v>
      </c>
      <c r="X171" s="206" t="str">
        <f t="shared" si="31"/>
        <v>-</v>
      </c>
      <c r="Y171" s="206" t="str">
        <f t="shared" si="31"/>
        <v>-</v>
      </c>
      <c r="Z171" s="206" t="str">
        <f t="shared" si="31"/>
        <v>-</v>
      </c>
      <c r="AA171" s="206" t="str">
        <f t="shared" si="31"/>
        <v>-</v>
      </c>
      <c r="AB171" s="206" t="str">
        <f t="shared" si="31"/>
        <v>-</v>
      </c>
      <c r="AC171" s="207" t="str">
        <f t="shared" si="33"/>
        <v>-</v>
      </c>
    </row>
    <row r="172" spans="1:29" hidden="1" x14ac:dyDescent="0.25">
      <c r="A172" s="200">
        <v>2005</v>
      </c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16">
        <f t="shared" si="30"/>
        <v>0</v>
      </c>
      <c r="P172" s="200">
        <v>2005</v>
      </c>
      <c r="Q172" s="206" t="str">
        <f t="shared" si="32"/>
        <v>-</v>
      </c>
      <c r="R172" s="206" t="str">
        <f t="shared" si="31"/>
        <v>-</v>
      </c>
      <c r="S172" s="206" t="str">
        <f t="shared" si="31"/>
        <v>-</v>
      </c>
      <c r="T172" s="206" t="str">
        <f t="shared" si="31"/>
        <v>-</v>
      </c>
      <c r="U172" s="206" t="str">
        <f t="shared" si="31"/>
        <v>-</v>
      </c>
      <c r="V172" s="206" t="str">
        <f t="shared" si="31"/>
        <v>-</v>
      </c>
      <c r="W172" s="206" t="str">
        <f t="shared" si="31"/>
        <v>-</v>
      </c>
      <c r="X172" s="206" t="str">
        <f t="shared" si="31"/>
        <v>-</v>
      </c>
      <c r="Y172" s="206" t="str">
        <f t="shared" si="31"/>
        <v>-</v>
      </c>
      <c r="Z172" s="206" t="str">
        <f t="shared" si="31"/>
        <v>-</v>
      </c>
      <c r="AA172" s="206" t="str">
        <f t="shared" si="31"/>
        <v>-</v>
      </c>
      <c r="AB172" s="206" t="str">
        <f t="shared" si="31"/>
        <v>-</v>
      </c>
      <c r="AC172" s="207" t="str">
        <f t="shared" si="33"/>
        <v>-</v>
      </c>
    </row>
    <row r="173" spans="1:29" hidden="1" x14ac:dyDescent="0.25">
      <c r="A173" s="200">
        <v>2006</v>
      </c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16">
        <f t="shared" si="30"/>
        <v>0</v>
      </c>
      <c r="P173" s="200">
        <v>2006</v>
      </c>
      <c r="Q173" s="206" t="str">
        <f t="shared" si="32"/>
        <v>-</v>
      </c>
      <c r="R173" s="206" t="str">
        <f t="shared" si="31"/>
        <v>-</v>
      </c>
      <c r="S173" s="206" t="str">
        <f t="shared" si="31"/>
        <v>-</v>
      </c>
      <c r="T173" s="206" t="str">
        <f t="shared" si="31"/>
        <v>-</v>
      </c>
      <c r="U173" s="206" t="str">
        <f t="shared" si="31"/>
        <v>-</v>
      </c>
      <c r="V173" s="206" t="str">
        <f t="shared" si="31"/>
        <v>-</v>
      </c>
      <c r="W173" s="206" t="str">
        <f t="shared" si="31"/>
        <v>-</v>
      </c>
      <c r="X173" s="206" t="str">
        <f t="shared" si="31"/>
        <v>-</v>
      </c>
      <c r="Y173" s="206" t="str">
        <f t="shared" si="31"/>
        <v>-</v>
      </c>
      <c r="Z173" s="206" t="str">
        <f t="shared" si="31"/>
        <v>-</v>
      </c>
      <c r="AA173" s="206" t="str">
        <f t="shared" si="31"/>
        <v>-</v>
      </c>
      <c r="AB173" s="206" t="str">
        <f t="shared" si="31"/>
        <v>-</v>
      </c>
      <c r="AC173" s="207" t="str">
        <f t="shared" si="33"/>
        <v>-</v>
      </c>
    </row>
    <row r="174" spans="1:29" hidden="1" x14ac:dyDescent="0.25">
      <c r="A174" s="200">
        <v>2007</v>
      </c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16">
        <f t="shared" si="30"/>
        <v>0</v>
      </c>
      <c r="P174" s="200">
        <v>2007</v>
      </c>
      <c r="Q174" s="206" t="str">
        <f t="shared" si="32"/>
        <v>-</v>
      </c>
      <c r="R174" s="206" t="str">
        <f t="shared" si="31"/>
        <v>-</v>
      </c>
      <c r="S174" s="206" t="str">
        <f t="shared" si="31"/>
        <v>-</v>
      </c>
      <c r="T174" s="206" t="str">
        <f t="shared" si="31"/>
        <v>-</v>
      </c>
      <c r="U174" s="206" t="str">
        <f t="shared" si="31"/>
        <v>-</v>
      </c>
      <c r="V174" s="206" t="str">
        <f t="shared" si="31"/>
        <v>-</v>
      </c>
      <c r="W174" s="206" t="str">
        <f t="shared" si="31"/>
        <v>-</v>
      </c>
      <c r="X174" s="206" t="str">
        <f t="shared" si="31"/>
        <v>-</v>
      </c>
      <c r="Y174" s="206" t="str">
        <f t="shared" si="31"/>
        <v>-</v>
      </c>
      <c r="Z174" s="206" t="str">
        <f t="shared" si="31"/>
        <v>-</v>
      </c>
      <c r="AA174" s="206" t="str">
        <f t="shared" si="31"/>
        <v>-</v>
      </c>
      <c r="AB174" s="206" t="str">
        <f t="shared" si="31"/>
        <v>-</v>
      </c>
      <c r="AC174" s="207" t="str">
        <f t="shared" si="33"/>
        <v>-</v>
      </c>
    </row>
    <row r="175" spans="1:29" hidden="1" x14ac:dyDescent="0.25">
      <c r="A175" s="200">
        <v>2008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16">
        <f t="shared" si="30"/>
        <v>0</v>
      </c>
      <c r="P175" s="200">
        <v>2008</v>
      </c>
      <c r="Q175" s="206" t="str">
        <f t="shared" si="32"/>
        <v>-</v>
      </c>
      <c r="R175" s="206" t="str">
        <f t="shared" si="31"/>
        <v>-</v>
      </c>
      <c r="S175" s="206" t="str">
        <f t="shared" si="31"/>
        <v>-</v>
      </c>
      <c r="T175" s="206" t="str">
        <f t="shared" si="31"/>
        <v>-</v>
      </c>
      <c r="U175" s="206" t="str">
        <f t="shared" si="31"/>
        <v>-</v>
      </c>
      <c r="V175" s="206" t="str">
        <f t="shared" si="31"/>
        <v>-</v>
      </c>
      <c r="W175" s="206" t="str">
        <f t="shared" si="31"/>
        <v>-</v>
      </c>
      <c r="X175" s="206" t="str">
        <f t="shared" si="31"/>
        <v>-</v>
      </c>
      <c r="Y175" s="206" t="str">
        <f t="shared" si="31"/>
        <v>-</v>
      </c>
      <c r="Z175" s="206" t="str">
        <f t="shared" si="31"/>
        <v>-</v>
      </c>
      <c r="AA175" s="206" t="str">
        <f t="shared" si="31"/>
        <v>-</v>
      </c>
      <c r="AB175" s="206" t="str">
        <f t="shared" si="31"/>
        <v>-</v>
      </c>
      <c r="AC175" s="207" t="str">
        <f t="shared" si="33"/>
        <v>-</v>
      </c>
    </row>
    <row r="176" spans="1:29" hidden="1" x14ac:dyDescent="0.25">
      <c r="A176" s="200">
        <v>2009</v>
      </c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16">
        <f t="shared" ref="N176:N181" si="34">SUM(B176:M176)</f>
        <v>0</v>
      </c>
      <c r="P176" s="200">
        <v>2009</v>
      </c>
      <c r="Q176" s="206" t="str">
        <f t="shared" si="32"/>
        <v>-</v>
      </c>
      <c r="R176" s="206" t="str">
        <f t="shared" si="31"/>
        <v>-</v>
      </c>
      <c r="S176" s="206" t="str">
        <f t="shared" si="31"/>
        <v>-</v>
      </c>
      <c r="T176" s="206" t="str">
        <f t="shared" si="31"/>
        <v>-</v>
      </c>
      <c r="U176" s="206" t="str">
        <f t="shared" si="31"/>
        <v>-</v>
      </c>
      <c r="V176" s="206" t="str">
        <f t="shared" si="31"/>
        <v>-</v>
      </c>
      <c r="W176" s="206" t="str">
        <f t="shared" si="31"/>
        <v>-</v>
      </c>
      <c r="X176" s="206" t="str">
        <f t="shared" si="31"/>
        <v>-</v>
      </c>
      <c r="Y176" s="206" t="str">
        <f t="shared" si="31"/>
        <v>-</v>
      </c>
      <c r="Z176" s="206" t="str">
        <f t="shared" si="31"/>
        <v>-</v>
      </c>
      <c r="AA176" s="206" t="str">
        <f t="shared" si="31"/>
        <v>-</v>
      </c>
      <c r="AB176" s="206" t="str">
        <f t="shared" si="31"/>
        <v>-</v>
      </c>
      <c r="AC176" s="207" t="str">
        <f t="shared" si="33"/>
        <v>-</v>
      </c>
    </row>
    <row r="177" spans="1:29" hidden="1" x14ac:dyDescent="0.25">
      <c r="A177" s="200">
        <v>2010</v>
      </c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16">
        <f t="shared" si="34"/>
        <v>0</v>
      </c>
      <c r="P177" s="200">
        <v>2010</v>
      </c>
      <c r="Q177" s="206" t="str">
        <f t="shared" si="32"/>
        <v>-</v>
      </c>
      <c r="R177" s="206" t="str">
        <f t="shared" si="31"/>
        <v>-</v>
      </c>
      <c r="S177" s="206" t="str">
        <f t="shared" si="31"/>
        <v>-</v>
      </c>
      <c r="T177" s="206" t="str">
        <f t="shared" si="31"/>
        <v>-</v>
      </c>
      <c r="U177" s="206" t="str">
        <f t="shared" si="31"/>
        <v>-</v>
      </c>
      <c r="V177" s="206" t="str">
        <f t="shared" si="31"/>
        <v>-</v>
      </c>
      <c r="W177" s="206" t="str">
        <f t="shared" si="31"/>
        <v>-</v>
      </c>
      <c r="X177" s="206" t="str">
        <f t="shared" si="31"/>
        <v>-</v>
      </c>
      <c r="Y177" s="206" t="str">
        <f t="shared" si="31"/>
        <v>-</v>
      </c>
      <c r="Z177" s="206" t="str">
        <f t="shared" si="31"/>
        <v>-</v>
      </c>
      <c r="AA177" s="206" t="str">
        <f t="shared" si="31"/>
        <v>-</v>
      </c>
      <c r="AB177" s="206" t="str">
        <f t="shared" si="31"/>
        <v>-</v>
      </c>
      <c r="AC177" s="207" t="str">
        <f t="shared" si="33"/>
        <v>-</v>
      </c>
    </row>
    <row r="178" spans="1:29" hidden="1" x14ac:dyDescent="0.25">
      <c r="A178" s="200">
        <v>2011</v>
      </c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16">
        <f t="shared" si="34"/>
        <v>0</v>
      </c>
      <c r="P178" s="200">
        <v>2011</v>
      </c>
      <c r="Q178" s="206" t="str">
        <f t="shared" si="32"/>
        <v>-</v>
      </c>
      <c r="R178" s="206" t="str">
        <f t="shared" si="31"/>
        <v>-</v>
      </c>
      <c r="S178" s="206" t="str">
        <f t="shared" si="31"/>
        <v>-</v>
      </c>
      <c r="T178" s="206" t="str">
        <f t="shared" si="31"/>
        <v>-</v>
      </c>
      <c r="U178" s="206" t="str">
        <f t="shared" si="31"/>
        <v>-</v>
      </c>
      <c r="V178" s="206" t="str">
        <f t="shared" si="31"/>
        <v>-</v>
      </c>
      <c r="W178" s="206" t="str">
        <f t="shared" si="31"/>
        <v>-</v>
      </c>
      <c r="X178" s="206" t="str">
        <f t="shared" si="31"/>
        <v>-</v>
      </c>
      <c r="Y178" s="206" t="str">
        <f t="shared" si="31"/>
        <v>-</v>
      </c>
      <c r="Z178" s="206" t="str">
        <f t="shared" si="31"/>
        <v>-</v>
      </c>
      <c r="AA178" s="206" t="str">
        <f t="shared" si="31"/>
        <v>-</v>
      </c>
      <c r="AB178" s="206" t="str">
        <f t="shared" si="31"/>
        <v>-</v>
      </c>
      <c r="AC178" s="207" t="str">
        <f t="shared" si="33"/>
        <v>-</v>
      </c>
    </row>
    <row r="179" spans="1:29" hidden="1" x14ac:dyDescent="0.25">
      <c r="A179" s="200">
        <v>2012</v>
      </c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16">
        <f t="shared" si="34"/>
        <v>0</v>
      </c>
      <c r="P179" s="200">
        <v>2012</v>
      </c>
      <c r="Q179" s="206" t="str">
        <f t="shared" si="32"/>
        <v>-</v>
      </c>
      <c r="R179" s="206" t="str">
        <f t="shared" si="31"/>
        <v>-</v>
      </c>
      <c r="S179" s="206" t="str">
        <f t="shared" si="31"/>
        <v>-</v>
      </c>
      <c r="T179" s="206" t="str">
        <f t="shared" si="31"/>
        <v>-</v>
      </c>
      <c r="U179" s="206" t="str">
        <f t="shared" si="31"/>
        <v>-</v>
      </c>
      <c r="V179" s="206" t="str">
        <f t="shared" si="31"/>
        <v>-</v>
      </c>
      <c r="W179" s="206" t="str">
        <f t="shared" si="31"/>
        <v>-</v>
      </c>
      <c r="X179" s="206" t="str">
        <f t="shared" si="31"/>
        <v>-</v>
      </c>
      <c r="Y179" s="206" t="str">
        <f t="shared" si="31"/>
        <v>-</v>
      </c>
      <c r="Z179" s="206" t="str">
        <f t="shared" si="31"/>
        <v>-</v>
      </c>
      <c r="AA179" s="206" t="str">
        <f t="shared" si="31"/>
        <v>-</v>
      </c>
      <c r="AB179" s="206" t="str">
        <f t="shared" si="31"/>
        <v>-</v>
      </c>
      <c r="AC179" s="207" t="str">
        <f t="shared" si="33"/>
        <v>-</v>
      </c>
    </row>
    <row r="180" spans="1:29" x14ac:dyDescent="0.25">
      <c r="A180" s="198">
        <v>2013</v>
      </c>
      <c r="B180" s="201">
        <f>'[1]Jan 13'!$C$26</f>
        <v>2611228.7370000002</v>
      </c>
      <c r="C180" s="201">
        <f>'[1]Fev 13'!$C$26</f>
        <v>2118051.62</v>
      </c>
      <c r="D180" s="201">
        <f>'[1]Mar 13'!$C$26</f>
        <v>2333571.6090000002</v>
      </c>
      <c r="E180" s="201">
        <f>'[1]Abr 13'!$C$26</f>
        <v>2180370.7820000001</v>
      </c>
      <c r="F180" s="201">
        <f>'[1]Mai 13'!$C$26</f>
        <v>2285030.1540000001</v>
      </c>
      <c r="G180" s="201">
        <f>'[1]Jun 13'!$C$26</f>
        <v>2163442.8139999998</v>
      </c>
      <c r="H180" s="201">
        <f>'[1]Jul 13'!$C$26</f>
        <v>2485570.057</v>
      </c>
      <c r="I180" s="201">
        <f>'[1]Ago 13'!$C$26</f>
        <v>2257184.7930000001</v>
      </c>
      <c r="J180" s="201">
        <f>'[1]Set 13'!$C$26</f>
        <v>2276846.8909999998</v>
      </c>
      <c r="K180" s="201">
        <f>'[1]Out 13'!$C$26</f>
        <v>2418165.477</v>
      </c>
      <c r="L180" s="201">
        <f>'[1]Nov 13'!$C$26</f>
        <v>2240622.443</v>
      </c>
      <c r="M180" s="201">
        <f>'[1]Dez 13'!$C$26</f>
        <v>2417686.4390000002</v>
      </c>
      <c r="N180" s="208">
        <f t="shared" si="34"/>
        <v>27787771.816</v>
      </c>
      <c r="P180" s="198">
        <v>2013</v>
      </c>
      <c r="Q180" s="206" t="str">
        <f t="shared" si="32"/>
        <v>-</v>
      </c>
      <c r="R180" s="206" t="str">
        <f t="shared" si="32"/>
        <v>-</v>
      </c>
      <c r="S180" s="206" t="str">
        <f t="shared" si="31"/>
        <v>-</v>
      </c>
      <c r="T180" s="206" t="str">
        <f t="shared" si="31"/>
        <v>-</v>
      </c>
      <c r="U180" s="206" t="str">
        <f t="shared" si="31"/>
        <v>-</v>
      </c>
      <c r="V180" s="206" t="str">
        <f t="shared" si="31"/>
        <v>-</v>
      </c>
      <c r="W180" s="206" t="str">
        <f t="shared" si="31"/>
        <v>-</v>
      </c>
      <c r="X180" s="206" t="str">
        <f t="shared" si="31"/>
        <v>-</v>
      </c>
      <c r="Y180" s="206" t="str">
        <f t="shared" si="31"/>
        <v>-</v>
      </c>
      <c r="Z180" s="206" t="str">
        <f t="shared" si="31"/>
        <v>-</v>
      </c>
      <c r="AA180" s="206" t="str">
        <f t="shared" si="31"/>
        <v>-</v>
      </c>
      <c r="AB180" s="206" t="str">
        <f t="shared" si="31"/>
        <v>-</v>
      </c>
      <c r="AC180" s="209" t="s">
        <v>46</v>
      </c>
    </row>
    <row r="181" spans="1:29" x14ac:dyDescent="0.25">
      <c r="A181" s="198">
        <v>2014</v>
      </c>
      <c r="B181" s="201">
        <f>'[1]Jan 14'!$C$26</f>
        <v>2531493.4709999999</v>
      </c>
      <c r="C181" s="201">
        <f>'[1]Fev 14'!$C$26</f>
        <v>2107655.6749999998</v>
      </c>
      <c r="D181" s="201">
        <f>'[1]Mar 14'!$C$26</f>
        <v>2374717.2140000002</v>
      </c>
      <c r="E181" s="201">
        <f>'[1]Abr 14'!$C$26</f>
        <v>2307179.6529999999</v>
      </c>
      <c r="F181" s="201">
        <f>'[1]Mai 14'!$C$26</f>
        <v>2341048.0210000002</v>
      </c>
      <c r="G181" s="201">
        <f>'[1]Jun 14'!$C$26</f>
        <v>2324579.986</v>
      </c>
      <c r="H181" s="201">
        <f>'[1]Jul 14'!$C$26</f>
        <v>2566829.9360000002</v>
      </c>
      <c r="I181" s="201">
        <f>'[1]Ago 14'!$C$26</f>
        <v>2585732.3390000002</v>
      </c>
      <c r="J181" s="201">
        <f>'[1]Set 14'!$C$26</f>
        <v>2478750.1839999999</v>
      </c>
      <c r="K181" s="201">
        <f>'[1]Out 14'!$C$26</f>
        <v>2490105.952</v>
      </c>
      <c r="L181" s="201">
        <f>'[1]Nov 14'!$C$26</f>
        <v>2363386.4559999998</v>
      </c>
      <c r="M181" s="201">
        <f>'[1]Dez 14'!$C$26</f>
        <v>2670858.398</v>
      </c>
      <c r="N181" s="208">
        <f t="shared" si="34"/>
        <v>29142337.285000004</v>
      </c>
      <c r="P181" s="198">
        <v>2014</v>
      </c>
      <c r="Q181" s="206">
        <f t="shared" si="32"/>
        <v>-3.0535534811709675</v>
      </c>
      <c r="R181" s="206">
        <f t="shared" si="32"/>
        <v>-0.49082585626503139</v>
      </c>
      <c r="S181" s="206">
        <f t="shared" si="31"/>
        <v>1.7632030164110635</v>
      </c>
      <c r="T181" s="206">
        <f t="shared" si="31"/>
        <v>5.8159314941691242</v>
      </c>
      <c r="U181" s="206">
        <f t="shared" si="31"/>
        <v>2.4515154385135629</v>
      </c>
      <c r="V181" s="206">
        <f t="shared" si="31"/>
        <v>7.4481826354389824</v>
      </c>
      <c r="W181" s="206">
        <f t="shared" si="31"/>
        <v>3.2692652846839643</v>
      </c>
      <c r="X181" s="206">
        <f t="shared" si="31"/>
        <v>14.555633505014498</v>
      </c>
      <c r="Y181" s="210">
        <f t="shared" si="31"/>
        <v>8.8676710673032169</v>
      </c>
      <c r="Z181" s="210">
        <f t="shared" si="31"/>
        <v>2.9750021528406778</v>
      </c>
      <c r="AA181" s="210">
        <f t="shared" si="31"/>
        <v>5.4790138063434357</v>
      </c>
      <c r="AB181" s="210">
        <f t="shared" si="31"/>
        <v>10.471662284903926</v>
      </c>
      <c r="AC181" s="209">
        <f t="shared" si="31"/>
        <v>4.8746818491580246</v>
      </c>
    </row>
    <row r="182" spans="1:29" x14ac:dyDescent="0.25">
      <c r="A182" s="198">
        <v>2015</v>
      </c>
      <c r="B182" s="201">
        <f>'[1]Jan 15'!$C$26</f>
        <v>3079356.443</v>
      </c>
      <c r="C182" s="201">
        <f>'[1]Fev 15'!$C$26</f>
        <v>2528961.12</v>
      </c>
      <c r="D182" s="201">
        <f>'[1]Mar 15'!$C$26</f>
        <v>2481585.3909999998</v>
      </c>
      <c r="E182" s="201">
        <f>'[1]Abr 15'!$C$26</f>
        <v>2495936.3670000001</v>
      </c>
      <c r="F182" s="201">
        <f>'[1]Mai 15'!$C$26</f>
        <v>2660636.6090000002</v>
      </c>
      <c r="G182" s="201">
        <f>'[1]Jun 15'!$C$26</f>
        <v>2598984.5949999997</v>
      </c>
      <c r="H182" s="201">
        <f>'[1]Jul 15'!$C$26</f>
        <v>3131155.7030000002</v>
      </c>
      <c r="I182" s="201">
        <f>'[1]Ago 15'!$C$26</f>
        <v>3015491.051</v>
      </c>
      <c r="J182" s="201">
        <f>'[1]Set 15'!$C$26</f>
        <v>2824493.5819999999</v>
      </c>
      <c r="K182" s="201">
        <f>'[1]Out 15'!$C$26</f>
        <v>2863267.446</v>
      </c>
      <c r="L182" s="201">
        <f>'[1]Nov 15'!$C$26</f>
        <v>2564527.4229999995</v>
      </c>
      <c r="M182" s="201">
        <f>'[1]Dez 15'!$C$26</f>
        <v>2909179.8569999998</v>
      </c>
      <c r="N182" s="208">
        <f>SUM(B182:M182)</f>
        <v>33153575.586999997</v>
      </c>
      <c r="P182" s="198">
        <v>2015</v>
      </c>
      <c r="Q182" s="206">
        <f t="shared" si="32"/>
        <v>21.641887615992196</v>
      </c>
      <c r="R182" s="206">
        <f t="shared" si="32"/>
        <v>19.989291894180017</v>
      </c>
      <c r="S182" s="206">
        <f t="shared" si="31"/>
        <v>4.5002485504364476</v>
      </c>
      <c r="T182" s="206">
        <f t="shared" si="31"/>
        <v>8.1812750799254772</v>
      </c>
      <c r="U182" s="206">
        <f t="shared" si="31"/>
        <v>13.651517830184655</v>
      </c>
      <c r="V182" s="206">
        <f t="shared" si="31"/>
        <v>11.804481267696843</v>
      </c>
      <c r="W182" s="206">
        <f t="shared" si="31"/>
        <v>21.985319677212935</v>
      </c>
      <c r="X182" s="206">
        <f t="shared" si="31"/>
        <v>16.620386631595572</v>
      </c>
      <c r="Y182" s="210">
        <f t="shared" si="31"/>
        <v>13.948295404342371</v>
      </c>
      <c r="Z182" s="210">
        <f t="shared" si="31"/>
        <v>14.985767722063571</v>
      </c>
      <c r="AA182" s="210">
        <f t="shared" si="31"/>
        <v>8.5107099809833109</v>
      </c>
      <c r="AB182" s="210">
        <f t="shared" si="31"/>
        <v>8.9230286105193901</v>
      </c>
      <c r="AC182" s="209">
        <f t="shared" si="31"/>
        <v>13.764298528191965</v>
      </c>
    </row>
    <row r="183" spans="1:29" x14ac:dyDescent="0.25">
      <c r="A183" s="198">
        <v>2016</v>
      </c>
      <c r="B183" s="201">
        <f>'[1]Jan 16'!$C$26</f>
        <v>3283444.398</v>
      </c>
      <c r="C183" s="201">
        <f>'[1]Fev 16'!$C$26</f>
        <v>2655873.298</v>
      </c>
      <c r="D183" s="201">
        <f>'[1]Mar 16'!$C$26</f>
        <v>2452721.2449999996</v>
      </c>
      <c r="E183" s="201">
        <f>'[1]Abr 16'!$C$26</f>
        <v>2395723.6729999995</v>
      </c>
      <c r="F183" s="201">
        <f>'[1]Mai 16'!$C$26</f>
        <v>2529715.5159999998</v>
      </c>
      <c r="G183" s="201">
        <f>'[1]Jun 16'!$C$26</f>
        <v>2467859.0269999998</v>
      </c>
      <c r="H183" s="201">
        <f>'[1]Jul 16'!$C$26</f>
        <v>2986347.5750000002</v>
      </c>
      <c r="I183" s="201">
        <f>'[1]Ago 16'!$C$26</f>
        <v>2812255.9270000001</v>
      </c>
      <c r="J183" s="201">
        <f>'[1]Set 16'!$C$26</f>
        <v>2690844.1630000002</v>
      </c>
      <c r="K183" s="201">
        <f>'[1]Out 16'!$C$26</f>
        <v>2936714.4539999999</v>
      </c>
      <c r="L183" s="201">
        <f>'[1]Nov 16'!$C$26</f>
        <v>2773696.855</v>
      </c>
      <c r="M183" s="201">
        <f>'[1]Dez 16'!$C$26</f>
        <v>3064221.2030000002</v>
      </c>
      <c r="N183" s="208">
        <f>SUM(B183:M183)</f>
        <v>33049417.333999999</v>
      </c>
      <c r="P183" s="198">
        <v>2016</v>
      </c>
      <c r="Q183" s="206">
        <f t="shared" si="32"/>
        <v>6.6276171264269657</v>
      </c>
      <c r="R183" s="206">
        <f t="shared" si="32"/>
        <v>5.0183522789784885</v>
      </c>
      <c r="S183" s="206">
        <f t="shared" si="32"/>
        <v>-1.1631332979587183</v>
      </c>
      <c r="T183" s="206">
        <f t="shared" si="32"/>
        <v>-4.0150340098794928</v>
      </c>
      <c r="U183" s="206">
        <f t="shared" si="32"/>
        <v>-4.9206679543211678</v>
      </c>
      <c r="V183" s="206">
        <f t="shared" si="32"/>
        <v>-5.0452614552722981</v>
      </c>
      <c r="W183" s="206">
        <f t="shared" si="32"/>
        <v>-4.6247501477252424</v>
      </c>
      <c r="X183" s="206">
        <f t="shared" si="32"/>
        <v>-6.739702441915818</v>
      </c>
      <c r="Y183" s="210">
        <f t="shared" si="32"/>
        <v>-4.731801121862123</v>
      </c>
      <c r="Z183" s="210">
        <f t="shared" si="32"/>
        <v>2.5651466160663938</v>
      </c>
      <c r="AA183" s="210">
        <f t="shared" si="32"/>
        <v>8.1562563973409432</v>
      </c>
      <c r="AB183" s="210">
        <f t="shared" si="32"/>
        <v>5.3293833183583939</v>
      </c>
      <c r="AC183" s="209">
        <f t="shared" si="32"/>
        <v>-0.31416898827901774</v>
      </c>
    </row>
    <row r="184" spans="1:29" x14ac:dyDescent="0.25">
      <c r="A184" s="198">
        <v>2017</v>
      </c>
      <c r="B184" s="201">
        <f>'[1]Jan 17'!$C$26</f>
        <v>3439584.352</v>
      </c>
      <c r="C184" s="201">
        <f>'[1]Fev 17'!$C$26</f>
        <v>2827361.145</v>
      </c>
      <c r="D184" s="201">
        <f>'[1]Mar 17'!$C$26</f>
        <v>2887168.76</v>
      </c>
      <c r="E184" s="201">
        <f>'[1]Abr 17'!$C$26</f>
        <v>2800678.5980000002</v>
      </c>
      <c r="F184" s="201">
        <f>'[1]Mai 17'!$C$26</f>
        <v>2823612.7069999999</v>
      </c>
      <c r="G184" s="201">
        <f>'[1]Jun 17'!$C$26</f>
        <v>2830820.3519999995</v>
      </c>
      <c r="H184" s="201">
        <f>'[1]Jul 17'!$C$26</f>
        <v>3540149.139</v>
      </c>
      <c r="I184" s="201">
        <f>'[1]Ago 17'!$C$26</f>
        <v>3277713.6469999999</v>
      </c>
      <c r="J184" s="201">
        <f>'[1]Set 17'!$C$26</f>
        <v>3139951.2769999998</v>
      </c>
      <c r="K184" s="201">
        <f>'[1]Out 17'!$C$26</f>
        <v>3120142.2689999994</v>
      </c>
      <c r="L184" s="201">
        <f>'[1]Nov 17'!$C$26</f>
        <v>2948148.4449999994</v>
      </c>
      <c r="M184" s="201">
        <f>'[1]Dez 17'!$C$26</f>
        <v>3388432.5839999998</v>
      </c>
      <c r="N184" s="208">
        <f>SUM(B184:M184)</f>
        <v>37023763.274999999</v>
      </c>
      <c r="P184" s="198">
        <v>2017</v>
      </c>
      <c r="Q184" s="206">
        <f t="shared" si="32"/>
        <v>4.7553707349242025</v>
      </c>
      <c r="R184" s="206">
        <f t="shared" si="32"/>
        <v>6.4569287672397113</v>
      </c>
      <c r="S184" s="206">
        <f t="shared" si="32"/>
        <v>17.712877722474339</v>
      </c>
      <c r="T184" s="206">
        <f t="shared" si="32"/>
        <v>16.903240117542584</v>
      </c>
      <c r="U184" s="206">
        <f t="shared" si="32"/>
        <v>11.617796117435052</v>
      </c>
      <c r="V184" s="206">
        <f t="shared" si="32"/>
        <v>14.707538843546741</v>
      </c>
      <c r="W184" s="206">
        <f t="shared" si="32"/>
        <v>18.544444345196489</v>
      </c>
      <c r="X184" s="206">
        <f t="shared" si="32"/>
        <v>16.55104414684374</v>
      </c>
      <c r="Y184" s="210">
        <f t="shared" si="32"/>
        <v>16.690194109914323</v>
      </c>
      <c r="Z184" s="210">
        <f t="shared" si="32"/>
        <v>6.246021459463269</v>
      </c>
      <c r="AA184" s="210">
        <f t="shared" si="32"/>
        <v>6.2894973430684953</v>
      </c>
      <c r="AB184" s="210">
        <f t="shared" si="32"/>
        <v>10.58054753627391</v>
      </c>
      <c r="AC184" s="209">
        <f t="shared" si="32"/>
        <v>12.025464475923876</v>
      </c>
    </row>
    <row r="185" spans="1:29" x14ac:dyDescent="0.25">
      <c r="A185" s="198">
        <v>2018</v>
      </c>
      <c r="B185" s="201">
        <f>'[1]Jan 18'!$C$26</f>
        <v>3929304.0819999995</v>
      </c>
      <c r="C185" s="201">
        <f>'[1]Fev 18'!$C$26</f>
        <v>3370309.3930000002</v>
      </c>
      <c r="D185" s="201">
        <f>'[1]Mar 18'!$C$26</f>
        <v>3336542.6880000001</v>
      </c>
      <c r="E185" s="201">
        <f>'[1]Abr 18'!$C$26</f>
        <v>3260045.6749999998</v>
      </c>
      <c r="F185" s="201">
        <f>'[1]Mai 18'!$C$26</f>
        <v>3195057.9029999999</v>
      </c>
      <c r="G185" s="201">
        <f>'[1]Jun 18'!$C$26</f>
        <v>3301652.2910000002</v>
      </c>
      <c r="H185" s="201">
        <f>'[1]Jul 18'!$C$26</f>
        <v>4064084.3390000002</v>
      </c>
      <c r="I185" s="201">
        <f>'[1]Ago 18'!$C$26</f>
        <v>3793184.89</v>
      </c>
      <c r="J185" s="201">
        <f>'[1]Set 18'!$C$26</f>
        <v>3664613.8440000005</v>
      </c>
      <c r="K185" s="201">
        <f>'[1]Out 18'!$C$26</f>
        <v>3598723.2649999997</v>
      </c>
      <c r="L185" s="201">
        <f>'[1]Nov 18'!$C$26</f>
        <v>3521721.0760000004</v>
      </c>
      <c r="M185" s="201">
        <f>'[1]Dez 18'!$C$26</f>
        <v>4121810.4539999999</v>
      </c>
      <c r="N185" s="208">
        <f>SUM(B185:M185)</f>
        <v>43157049.900000006</v>
      </c>
      <c r="P185" s="198">
        <v>2018</v>
      </c>
      <c r="Q185" s="206">
        <f t="shared" ref="Q185:AC187" si="35">IF(B185&lt;&gt;"",IF(B184&lt;&gt;"",(B185/B184-1)*100,"-"),"-")</f>
        <v>14.237758981408444</v>
      </c>
      <c r="R185" s="206">
        <f t="shared" si="35"/>
        <v>19.203356775280291</v>
      </c>
      <c r="S185" s="206">
        <f t="shared" si="35"/>
        <v>15.564518923376003</v>
      </c>
      <c r="T185" s="206">
        <f t="shared" si="35"/>
        <v>16.401991907534107</v>
      </c>
      <c r="U185" s="206">
        <f t="shared" si="35"/>
        <v>13.154962615062349</v>
      </c>
      <c r="V185" s="206">
        <f t="shared" si="35"/>
        <v>16.632349653249932</v>
      </c>
      <c r="W185" s="206">
        <f t="shared" si="35"/>
        <v>14.799805867726757</v>
      </c>
      <c r="X185" s="206">
        <f t="shared" si="35"/>
        <v>15.726549006860214</v>
      </c>
      <c r="Y185" s="210">
        <f t="shared" si="35"/>
        <v>16.709258224582335</v>
      </c>
      <c r="Z185" s="210">
        <f t="shared" si="35"/>
        <v>15.338435069288824</v>
      </c>
      <c r="AA185" s="210">
        <f t="shared" si="35"/>
        <v>19.455351102579943</v>
      </c>
      <c r="AB185" s="210">
        <f t="shared" si="35"/>
        <v>21.643572708601955</v>
      </c>
      <c r="AC185" s="209">
        <f t="shared" si="35"/>
        <v>16.565810934572013</v>
      </c>
    </row>
    <row r="186" spans="1:29" x14ac:dyDescent="0.25">
      <c r="A186" s="198">
        <v>2019</v>
      </c>
      <c r="B186" s="201">
        <f>'[1]Jan 19'!$C$26</f>
        <v>4416250.909</v>
      </c>
      <c r="C186" s="201">
        <f>'[1]Fev 19'!$C$26</f>
        <v>3668617.5639999998</v>
      </c>
      <c r="D186" s="201">
        <f>'[1]Mar 19'!$C$26</f>
        <v>3694017.5049999999</v>
      </c>
      <c r="E186" s="201">
        <f>'[1]Abr 19'!$C$26</f>
        <v>3299299.5839999998</v>
      </c>
      <c r="F186" s="201">
        <f>'[1]Mai 19'!$C$26</f>
        <v>3373665.8699999996</v>
      </c>
      <c r="G186" s="201">
        <f>'[1]Jun 19'!$C$26</f>
        <v>3408205.6830000002</v>
      </c>
      <c r="H186" s="201">
        <f>'[1]Jul 19'!$C$26</f>
        <v>4098823.1699999995</v>
      </c>
      <c r="I186" s="201">
        <f>'[1]Ago 19'!$C$26</f>
        <v>3678458</v>
      </c>
      <c r="J186" s="201">
        <f>'[1]Set 19'!$C$26</f>
        <v>3387699.8740000003</v>
      </c>
      <c r="K186" s="201">
        <f>'[1]Out 19'!$C$26</f>
        <v>3236424</v>
      </c>
      <c r="L186" s="201">
        <f>'[1]Nov 19'!$C$26</f>
        <v>3239717.557</v>
      </c>
      <c r="M186" s="201">
        <f>'[1]Dez 19'!$C$26</f>
        <v>3655378.6660000002</v>
      </c>
      <c r="N186" s="208">
        <f>SUM(B186:M186)</f>
        <v>43156558.382000007</v>
      </c>
      <c r="P186" s="198">
        <v>2019</v>
      </c>
      <c r="Q186" s="206">
        <f t="shared" si="35"/>
        <v>12.392698982771178</v>
      </c>
      <c r="R186" s="206">
        <f t="shared" si="35"/>
        <v>8.851061911988678</v>
      </c>
      <c r="S186" s="206">
        <f t="shared" si="35"/>
        <v>10.713929070521754</v>
      </c>
      <c r="T186" s="206">
        <f t="shared" si="35"/>
        <v>1.2040907678386947</v>
      </c>
      <c r="U186" s="206">
        <f t="shared" si="35"/>
        <v>5.5901323989244744</v>
      </c>
      <c r="V186" s="206">
        <f t="shared" si="35"/>
        <v>3.2272747887612141</v>
      </c>
      <c r="W186" s="206">
        <f t="shared" si="35"/>
        <v>0.85477633095938366</v>
      </c>
      <c r="X186" s="206">
        <f t="shared" si="35"/>
        <v>-3.0245530689119726</v>
      </c>
      <c r="Y186" s="210">
        <f t="shared" si="35"/>
        <v>-7.5564297300624421</v>
      </c>
      <c r="Z186" s="210">
        <f t="shared" si="35"/>
        <v>-10.06743887543683</v>
      </c>
      <c r="AA186" s="210">
        <f t="shared" si="35"/>
        <v>-8.0075483808701335</v>
      </c>
      <c r="AB186" s="210">
        <f t="shared" si="35"/>
        <v>-11.31618722416874</v>
      </c>
      <c r="AC186" s="209">
        <f t="shared" si="35"/>
        <v>-1.1389054653587749E-3</v>
      </c>
    </row>
    <row r="187" spans="1:29" x14ac:dyDescent="0.25">
      <c r="A187" s="198">
        <v>2020</v>
      </c>
      <c r="B187" s="201">
        <f>'[1]Jan 20'!$C$26</f>
        <v>3964044.18</v>
      </c>
      <c r="C187" s="201">
        <f>'[1]Fev 20'!$C$26</f>
        <v>3450083.3050000002</v>
      </c>
      <c r="D187" s="201">
        <f>'[1]Mar 20'!$C$26</f>
        <v>2017770.58</v>
      </c>
      <c r="E187" s="201">
        <f>'[1]Abr 20'!$C$26</f>
        <v>61605</v>
      </c>
      <c r="F187" s="201">
        <f>'[1]Mai 20'!$C$26</f>
        <v>0</v>
      </c>
      <c r="G187" s="201">
        <f>'[1]Jun 20'!$C$26</f>
        <v>0</v>
      </c>
      <c r="H187" s="201">
        <f>'[1]Jul 20'!$C$26</f>
        <v>0</v>
      </c>
      <c r="I187" s="201">
        <f>'[1]Ago 20'!$C$26</f>
        <v>0</v>
      </c>
      <c r="J187" s="201">
        <f>'[1]Set 20'!$C$26</f>
        <v>0</v>
      </c>
      <c r="K187" s="201">
        <f>'[1]Out 20'!$C$26</f>
        <v>0</v>
      </c>
      <c r="L187" s="201">
        <f>'[1]Nov 20'!$C$26</f>
        <v>0</v>
      </c>
      <c r="M187" s="201">
        <f>'[1]Dez 20'!$C$26</f>
        <v>0</v>
      </c>
      <c r="N187" s="208"/>
      <c r="P187" s="198">
        <v>2020</v>
      </c>
      <c r="Q187" s="206">
        <f t="shared" si="35"/>
        <v>-10.239606813970536</v>
      </c>
      <c r="R187" s="206">
        <f t="shared" si="35"/>
        <v>-5.9568558234160962</v>
      </c>
      <c r="S187" s="206">
        <f t="shared" si="35"/>
        <v>-45.377341139589419</v>
      </c>
      <c r="T187" s="206">
        <f t="shared" si="35"/>
        <v>-98.132785506998076</v>
      </c>
      <c r="U187" s="206">
        <f t="shared" si="35"/>
        <v>-100</v>
      </c>
      <c r="V187" s="206">
        <f t="shared" si="35"/>
        <v>-100</v>
      </c>
      <c r="W187" s="206">
        <f t="shared" si="35"/>
        <v>-100</v>
      </c>
      <c r="X187" s="206">
        <f t="shared" si="35"/>
        <v>-100</v>
      </c>
      <c r="Y187" s="210">
        <f t="shared" si="35"/>
        <v>-100</v>
      </c>
      <c r="Z187" s="210">
        <f t="shared" si="35"/>
        <v>-100</v>
      </c>
      <c r="AA187" s="210">
        <f t="shared" si="35"/>
        <v>-100</v>
      </c>
      <c r="AB187" s="210">
        <f t="shared" si="35"/>
        <v>-100</v>
      </c>
      <c r="AC187" s="209"/>
    </row>
    <row r="188" spans="1:29" x14ac:dyDescent="0.25">
      <c r="A188" s="194"/>
      <c r="B188" s="194"/>
      <c r="C188" s="194"/>
      <c r="D188" s="194"/>
      <c r="E188" s="194"/>
      <c r="F188" s="194"/>
      <c r="G188" s="194"/>
      <c r="H188" s="194"/>
      <c r="I188" s="194"/>
      <c r="J188" s="194"/>
      <c r="K188" s="194"/>
      <c r="L188" s="194"/>
      <c r="M188" s="194"/>
    </row>
    <row r="189" spans="1:29" x14ac:dyDescent="0.25">
      <c r="A189" s="194"/>
      <c r="B189" s="194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</row>
    <row r="190" spans="1:29" ht="15.6" x14ac:dyDescent="0.3">
      <c r="A190" s="229" t="s">
        <v>40</v>
      </c>
      <c r="B190" s="229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O190" s="228"/>
      <c r="P190" s="196" t="s">
        <v>41</v>
      </c>
    </row>
    <row r="191" spans="1:29" x14ac:dyDescent="0.2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O191" s="228"/>
    </row>
    <row r="192" spans="1:29" ht="15" x14ac:dyDescent="0.25">
      <c r="A192" s="197"/>
      <c r="B192" s="198" t="s">
        <v>26</v>
      </c>
      <c r="C192" s="198" t="s">
        <v>27</v>
      </c>
      <c r="D192" s="198" t="s">
        <v>28</v>
      </c>
      <c r="E192" s="198" t="s">
        <v>29</v>
      </c>
      <c r="F192" s="198" t="s">
        <v>30</v>
      </c>
      <c r="G192" s="198" t="s">
        <v>31</v>
      </c>
      <c r="H192" s="198" t="s">
        <v>32</v>
      </c>
      <c r="I192" s="198" t="s">
        <v>33</v>
      </c>
      <c r="J192" s="198" t="s">
        <v>34</v>
      </c>
      <c r="K192" s="198" t="s">
        <v>35</v>
      </c>
      <c r="L192" s="198" t="s">
        <v>36</v>
      </c>
      <c r="M192" s="198" t="s">
        <v>37</v>
      </c>
      <c r="N192" s="198" t="s">
        <v>38</v>
      </c>
      <c r="O192" s="228"/>
      <c r="P192" s="199"/>
      <c r="Q192" s="198" t="s">
        <v>26</v>
      </c>
      <c r="R192" s="198" t="s">
        <v>27</v>
      </c>
      <c r="S192" s="198" t="s">
        <v>28</v>
      </c>
      <c r="T192" s="198" t="s">
        <v>29</v>
      </c>
      <c r="U192" s="198" t="s">
        <v>30</v>
      </c>
      <c r="V192" s="198" t="s">
        <v>31</v>
      </c>
      <c r="W192" s="198" t="s">
        <v>32</v>
      </c>
      <c r="X192" s="198" t="s">
        <v>33</v>
      </c>
      <c r="Y192" s="198" t="s">
        <v>34</v>
      </c>
      <c r="Z192" s="198" t="s">
        <v>35</v>
      </c>
      <c r="AA192" s="198" t="s">
        <v>36</v>
      </c>
      <c r="AB192" s="198" t="s">
        <v>37</v>
      </c>
      <c r="AC192" s="198" t="s">
        <v>38</v>
      </c>
    </row>
    <row r="193" spans="1:29" hidden="1" x14ac:dyDescent="0.25">
      <c r="A193" s="200">
        <v>2000</v>
      </c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1"/>
      <c r="O193" s="228"/>
      <c r="P193" s="200">
        <v>2000</v>
      </c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5"/>
      <c r="AB193" s="204"/>
      <c r="AC193" s="204"/>
    </row>
    <row r="194" spans="1:29" hidden="1" x14ac:dyDescent="0.25">
      <c r="A194" s="200">
        <v>2001</v>
      </c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1"/>
      <c r="O194" s="228"/>
      <c r="P194" s="200">
        <v>2001</v>
      </c>
      <c r="Q194" s="230" t="str">
        <f>IF(B194&lt;&gt;"",IF(B193&lt;&gt;"",(B194/B193-1)*100,"-"),"-")</f>
        <v>-</v>
      </c>
      <c r="R194" s="230" t="str">
        <f t="shared" ref="R194:AB204" si="36">IF(C194&lt;&gt;"",IF(C193&lt;&gt;"",(C194/C193-1)*100,"-"),"-")</f>
        <v>-</v>
      </c>
      <c r="S194" s="230" t="str">
        <f t="shared" si="36"/>
        <v>-</v>
      </c>
      <c r="T194" s="230" t="str">
        <f t="shared" si="36"/>
        <v>-</v>
      </c>
      <c r="U194" s="230" t="str">
        <f t="shared" si="36"/>
        <v>-</v>
      </c>
      <c r="V194" s="230" t="str">
        <f t="shared" si="36"/>
        <v>-</v>
      </c>
      <c r="W194" s="230" t="str">
        <f t="shared" si="36"/>
        <v>-</v>
      </c>
      <c r="X194" s="230" t="str">
        <f t="shared" si="36"/>
        <v>-</v>
      </c>
      <c r="Y194" s="230" t="str">
        <f t="shared" si="36"/>
        <v>-</v>
      </c>
      <c r="Z194" s="230" t="str">
        <f t="shared" si="36"/>
        <v>-</v>
      </c>
      <c r="AA194" s="230" t="str">
        <f t="shared" si="36"/>
        <v>-</v>
      </c>
      <c r="AB194" s="230" t="str">
        <f t="shared" si="36"/>
        <v>-</v>
      </c>
      <c r="AC194" s="230" t="str">
        <f>IF(M194&lt;&gt;"",IF(N194&lt;&gt;"",IF(N193&lt;&gt;"",(N194/N193-1)*100,"-"),"-"),"-")</f>
        <v>-</v>
      </c>
    </row>
    <row r="195" spans="1:29" hidden="1" x14ac:dyDescent="0.25">
      <c r="A195" s="200">
        <v>2002</v>
      </c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1"/>
      <c r="O195" s="228"/>
      <c r="P195" s="200">
        <v>2002</v>
      </c>
      <c r="Q195" s="230" t="str">
        <f t="shared" ref="Q195:Q204" si="37">IF(B195&lt;&gt;"",IF(B194&lt;&gt;"",(B195/B194-1)*100,"-"),"-")</f>
        <v>-</v>
      </c>
      <c r="R195" s="230" t="str">
        <f t="shared" si="36"/>
        <v>-</v>
      </c>
      <c r="S195" s="230" t="str">
        <f t="shared" si="36"/>
        <v>-</v>
      </c>
      <c r="T195" s="230" t="str">
        <f t="shared" si="36"/>
        <v>-</v>
      </c>
      <c r="U195" s="230" t="str">
        <f t="shared" si="36"/>
        <v>-</v>
      </c>
      <c r="V195" s="230" t="str">
        <f t="shared" si="36"/>
        <v>-</v>
      </c>
      <c r="W195" s="230" t="str">
        <f t="shared" si="36"/>
        <v>-</v>
      </c>
      <c r="X195" s="230" t="str">
        <f t="shared" si="36"/>
        <v>-</v>
      </c>
      <c r="Y195" s="230" t="str">
        <f t="shared" si="36"/>
        <v>-</v>
      </c>
      <c r="Z195" s="230" t="str">
        <f t="shared" si="36"/>
        <v>-</v>
      </c>
      <c r="AA195" s="230" t="str">
        <f t="shared" si="36"/>
        <v>-</v>
      </c>
      <c r="AB195" s="230" t="str">
        <f t="shared" si="36"/>
        <v>-</v>
      </c>
      <c r="AC195" s="230" t="str">
        <f t="shared" ref="AC195:AC204" si="38">IF(M195&lt;&gt;"",IF(N195&lt;&gt;"",IF(N194&lt;&gt;"",(N195/N194-1)*100,"-"),"-"),"-")</f>
        <v>-</v>
      </c>
    </row>
    <row r="196" spans="1:29" hidden="1" x14ac:dyDescent="0.25">
      <c r="A196" s="200">
        <v>2003</v>
      </c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1"/>
      <c r="O196" s="228"/>
      <c r="P196" s="200">
        <v>2003</v>
      </c>
      <c r="Q196" s="230" t="str">
        <f t="shared" si="37"/>
        <v>-</v>
      </c>
      <c r="R196" s="230" t="str">
        <f t="shared" si="36"/>
        <v>-</v>
      </c>
      <c r="S196" s="230" t="str">
        <f t="shared" si="36"/>
        <v>-</v>
      </c>
      <c r="T196" s="230" t="str">
        <f t="shared" si="36"/>
        <v>-</v>
      </c>
      <c r="U196" s="230" t="str">
        <f t="shared" si="36"/>
        <v>-</v>
      </c>
      <c r="V196" s="230" t="str">
        <f t="shared" si="36"/>
        <v>-</v>
      </c>
      <c r="W196" s="230" t="str">
        <f t="shared" si="36"/>
        <v>-</v>
      </c>
      <c r="X196" s="230" t="str">
        <f t="shared" si="36"/>
        <v>-</v>
      </c>
      <c r="Y196" s="230" t="str">
        <f t="shared" si="36"/>
        <v>-</v>
      </c>
      <c r="Z196" s="230" t="str">
        <f t="shared" si="36"/>
        <v>-</v>
      </c>
      <c r="AA196" s="230" t="str">
        <f t="shared" si="36"/>
        <v>-</v>
      </c>
      <c r="AB196" s="230" t="str">
        <f t="shared" si="36"/>
        <v>-</v>
      </c>
      <c r="AC196" s="230" t="str">
        <f t="shared" si="38"/>
        <v>-</v>
      </c>
    </row>
    <row r="197" spans="1:29" hidden="1" x14ac:dyDescent="0.25">
      <c r="A197" s="200">
        <v>2004</v>
      </c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1"/>
      <c r="O197" s="228"/>
      <c r="P197" s="200">
        <v>2004</v>
      </c>
      <c r="Q197" s="230" t="str">
        <f t="shared" si="37"/>
        <v>-</v>
      </c>
      <c r="R197" s="230" t="str">
        <f t="shared" si="36"/>
        <v>-</v>
      </c>
      <c r="S197" s="230" t="str">
        <f t="shared" si="36"/>
        <v>-</v>
      </c>
      <c r="T197" s="230" t="str">
        <f t="shared" si="36"/>
        <v>-</v>
      </c>
      <c r="U197" s="230" t="str">
        <f t="shared" si="36"/>
        <v>-</v>
      </c>
      <c r="V197" s="230" t="str">
        <f t="shared" si="36"/>
        <v>-</v>
      </c>
      <c r="W197" s="230" t="str">
        <f t="shared" si="36"/>
        <v>-</v>
      </c>
      <c r="X197" s="230" t="str">
        <f t="shared" si="36"/>
        <v>-</v>
      </c>
      <c r="Y197" s="230" t="str">
        <f t="shared" si="36"/>
        <v>-</v>
      </c>
      <c r="Z197" s="230" t="str">
        <f t="shared" si="36"/>
        <v>-</v>
      </c>
      <c r="AA197" s="230" t="str">
        <f t="shared" si="36"/>
        <v>-</v>
      </c>
      <c r="AB197" s="230" t="str">
        <f t="shared" si="36"/>
        <v>-</v>
      </c>
      <c r="AC197" s="230" t="str">
        <f t="shared" si="38"/>
        <v>-</v>
      </c>
    </row>
    <row r="198" spans="1:29" hidden="1" x14ac:dyDescent="0.25">
      <c r="A198" s="200">
        <v>2005</v>
      </c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1"/>
      <c r="O198" s="228"/>
      <c r="P198" s="200">
        <v>2005</v>
      </c>
      <c r="Q198" s="230" t="str">
        <f t="shared" si="37"/>
        <v>-</v>
      </c>
      <c r="R198" s="230" t="str">
        <f t="shared" si="36"/>
        <v>-</v>
      </c>
      <c r="S198" s="230" t="str">
        <f t="shared" si="36"/>
        <v>-</v>
      </c>
      <c r="T198" s="230" t="str">
        <f t="shared" si="36"/>
        <v>-</v>
      </c>
      <c r="U198" s="230" t="str">
        <f t="shared" si="36"/>
        <v>-</v>
      </c>
      <c r="V198" s="230" t="str">
        <f t="shared" si="36"/>
        <v>-</v>
      </c>
      <c r="W198" s="230" t="str">
        <f t="shared" si="36"/>
        <v>-</v>
      </c>
      <c r="X198" s="230" t="str">
        <f t="shared" si="36"/>
        <v>-</v>
      </c>
      <c r="Y198" s="230" t="str">
        <f t="shared" si="36"/>
        <v>-</v>
      </c>
      <c r="Z198" s="230" t="str">
        <f t="shared" si="36"/>
        <v>-</v>
      </c>
      <c r="AA198" s="230" t="str">
        <f t="shared" si="36"/>
        <v>-</v>
      </c>
      <c r="AB198" s="230" t="str">
        <f t="shared" si="36"/>
        <v>-</v>
      </c>
      <c r="AC198" s="230" t="str">
        <f t="shared" si="38"/>
        <v>-</v>
      </c>
    </row>
    <row r="199" spans="1:29" hidden="1" x14ac:dyDescent="0.25">
      <c r="A199" s="200">
        <v>2006</v>
      </c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1"/>
      <c r="O199" s="228"/>
      <c r="P199" s="200">
        <v>2006</v>
      </c>
      <c r="Q199" s="230" t="str">
        <f t="shared" si="37"/>
        <v>-</v>
      </c>
      <c r="R199" s="230" t="str">
        <f t="shared" si="36"/>
        <v>-</v>
      </c>
      <c r="S199" s="230" t="str">
        <f t="shared" si="36"/>
        <v>-</v>
      </c>
      <c r="T199" s="230" t="str">
        <f t="shared" si="36"/>
        <v>-</v>
      </c>
      <c r="U199" s="230" t="str">
        <f t="shared" si="36"/>
        <v>-</v>
      </c>
      <c r="V199" s="230" t="str">
        <f t="shared" si="36"/>
        <v>-</v>
      </c>
      <c r="W199" s="230" t="str">
        <f t="shared" si="36"/>
        <v>-</v>
      </c>
      <c r="X199" s="230" t="str">
        <f t="shared" si="36"/>
        <v>-</v>
      </c>
      <c r="Y199" s="230" t="str">
        <f t="shared" si="36"/>
        <v>-</v>
      </c>
      <c r="Z199" s="230" t="str">
        <f t="shared" si="36"/>
        <v>-</v>
      </c>
      <c r="AA199" s="230" t="str">
        <f t="shared" si="36"/>
        <v>-</v>
      </c>
      <c r="AB199" s="230" t="str">
        <f t="shared" si="36"/>
        <v>-</v>
      </c>
      <c r="AC199" s="230" t="str">
        <f t="shared" si="38"/>
        <v>-</v>
      </c>
    </row>
    <row r="200" spans="1:29" hidden="1" x14ac:dyDescent="0.25">
      <c r="A200" s="200">
        <v>2007</v>
      </c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220"/>
      <c r="N200" s="221"/>
      <c r="O200" s="228"/>
      <c r="P200" s="200">
        <v>2007</v>
      </c>
      <c r="Q200" s="230" t="str">
        <f t="shared" si="37"/>
        <v>-</v>
      </c>
      <c r="R200" s="230" t="str">
        <f t="shared" si="36"/>
        <v>-</v>
      </c>
      <c r="S200" s="230" t="str">
        <f t="shared" si="36"/>
        <v>-</v>
      </c>
      <c r="T200" s="230" t="str">
        <f t="shared" si="36"/>
        <v>-</v>
      </c>
      <c r="U200" s="230" t="str">
        <f t="shared" si="36"/>
        <v>-</v>
      </c>
      <c r="V200" s="230" t="str">
        <f t="shared" si="36"/>
        <v>-</v>
      </c>
      <c r="W200" s="230" t="str">
        <f t="shared" si="36"/>
        <v>-</v>
      </c>
      <c r="X200" s="230" t="str">
        <f t="shared" si="36"/>
        <v>-</v>
      </c>
      <c r="Y200" s="230" t="str">
        <f t="shared" si="36"/>
        <v>-</v>
      </c>
      <c r="Z200" s="230" t="str">
        <f t="shared" si="36"/>
        <v>-</v>
      </c>
      <c r="AA200" s="230" t="str">
        <f t="shared" si="36"/>
        <v>-</v>
      </c>
      <c r="AB200" s="230" t="str">
        <f t="shared" si="36"/>
        <v>-</v>
      </c>
      <c r="AC200" s="230" t="str">
        <f t="shared" si="38"/>
        <v>-</v>
      </c>
    </row>
    <row r="201" spans="1:29" hidden="1" x14ac:dyDescent="0.25">
      <c r="A201" s="200">
        <v>2008</v>
      </c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1"/>
      <c r="O201" s="228"/>
      <c r="P201" s="200">
        <v>2008</v>
      </c>
      <c r="Q201" s="230" t="str">
        <f t="shared" si="37"/>
        <v>-</v>
      </c>
      <c r="R201" s="230" t="str">
        <f t="shared" si="36"/>
        <v>-</v>
      </c>
      <c r="S201" s="230" t="str">
        <f t="shared" si="36"/>
        <v>-</v>
      </c>
      <c r="T201" s="230" t="str">
        <f t="shared" si="36"/>
        <v>-</v>
      </c>
      <c r="U201" s="230" t="str">
        <f t="shared" si="36"/>
        <v>-</v>
      </c>
      <c r="V201" s="230" t="str">
        <f t="shared" si="36"/>
        <v>-</v>
      </c>
      <c r="W201" s="230" t="str">
        <f t="shared" si="36"/>
        <v>-</v>
      </c>
      <c r="X201" s="230" t="str">
        <f t="shared" si="36"/>
        <v>-</v>
      </c>
      <c r="Y201" s="230" t="str">
        <f t="shared" si="36"/>
        <v>-</v>
      </c>
      <c r="Z201" s="230" t="str">
        <f t="shared" si="36"/>
        <v>-</v>
      </c>
      <c r="AA201" s="230" t="str">
        <f t="shared" si="36"/>
        <v>-</v>
      </c>
      <c r="AB201" s="230" t="str">
        <f t="shared" si="36"/>
        <v>-</v>
      </c>
      <c r="AC201" s="230" t="str">
        <f t="shared" si="38"/>
        <v>-</v>
      </c>
    </row>
    <row r="202" spans="1:29" hidden="1" x14ac:dyDescent="0.25">
      <c r="A202" s="200">
        <v>2009</v>
      </c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220"/>
      <c r="N202" s="221"/>
      <c r="O202" s="228"/>
      <c r="P202" s="200">
        <v>2009</v>
      </c>
      <c r="Q202" s="230" t="str">
        <f t="shared" si="37"/>
        <v>-</v>
      </c>
      <c r="R202" s="230" t="str">
        <f t="shared" si="36"/>
        <v>-</v>
      </c>
      <c r="S202" s="230" t="str">
        <f t="shared" si="36"/>
        <v>-</v>
      </c>
      <c r="T202" s="230" t="str">
        <f t="shared" si="36"/>
        <v>-</v>
      </c>
      <c r="U202" s="230" t="str">
        <f t="shared" si="36"/>
        <v>-</v>
      </c>
      <c r="V202" s="230" t="str">
        <f t="shared" si="36"/>
        <v>-</v>
      </c>
      <c r="W202" s="230" t="str">
        <f t="shared" si="36"/>
        <v>-</v>
      </c>
      <c r="X202" s="230" t="str">
        <f t="shared" si="36"/>
        <v>-</v>
      </c>
      <c r="Y202" s="230" t="str">
        <f t="shared" si="36"/>
        <v>-</v>
      </c>
      <c r="Z202" s="230" t="str">
        <f t="shared" si="36"/>
        <v>-</v>
      </c>
      <c r="AA202" s="230" t="str">
        <f t="shared" si="36"/>
        <v>-</v>
      </c>
      <c r="AB202" s="230" t="str">
        <f t="shared" si="36"/>
        <v>-</v>
      </c>
      <c r="AC202" s="230" t="str">
        <f t="shared" si="38"/>
        <v>-</v>
      </c>
    </row>
    <row r="203" spans="1:29" hidden="1" x14ac:dyDescent="0.25">
      <c r="A203" s="200">
        <v>2010</v>
      </c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220"/>
      <c r="N203" s="221"/>
      <c r="O203" s="228"/>
      <c r="P203" s="200">
        <v>2010</v>
      </c>
      <c r="Q203" s="230" t="str">
        <f t="shared" si="37"/>
        <v>-</v>
      </c>
      <c r="R203" s="230" t="str">
        <f t="shared" si="36"/>
        <v>-</v>
      </c>
      <c r="S203" s="230" t="str">
        <f t="shared" si="36"/>
        <v>-</v>
      </c>
      <c r="T203" s="230" t="str">
        <f t="shared" si="36"/>
        <v>-</v>
      </c>
      <c r="U203" s="230" t="str">
        <f t="shared" si="36"/>
        <v>-</v>
      </c>
      <c r="V203" s="230" t="str">
        <f t="shared" si="36"/>
        <v>-</v>
      </c>
      <c r="W203" s="230" t="str">
        <f t="shared" si="36"/>
        <v>-</v>
      </c>
      <c r="X203" s="230" t="str">
        <f t="shared" si="36"/>
        <v>-</v>
      </c>
      <c r="Y203" s="230" t="str">
        <f t="shared" si="36"/>
        <v>-</v>
      </c>
      <c r="Z203" s="230" t="str">
        <f t="shared" si="36"/>
        <v>-</v>
      </c>
      <c r="AA203" s="230" t="str">
        <f t="shared" si="36"/>
        <v>-</v>
      </c>
      <c r="AB203" s="230" t="str">
        <f t="shared" si="36"/>
        <v>-</v>
      </c>
      <c r="AC203" s="230" t="str">
        <f t="shared" si="38"/>
        <v>-</v>
      </c>
    </row>
    <row r="204" spans="1:29" hidden="1" x14ac:dyDescent="0.25">
      <c r="A204" s="200">
        <v>2011</v>
      </c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220"/>
      <c r="N204" s="221"/>
      <c r="O204" s="228"/>
      <c r="P204" s="200">
        <v>2011</v>
      </c>
      <c r="Q204" s="230" t="str">
        <f t="shared" si="37"/>
        <v>-</v>
      </c>
      <c r="R204" s="230" t="str">
        <f t="shared" si="36"/>
        <v>-</v>
      </c>
      <c r="S204" s="230" t="str">
        <f t="shared" si="36"/>
        <v>-</v>
      </c>
      <c r="T204" s="230" t="str">
        <f t="shared" si="36"/>
        <v>-</v>
      </c>
      <c r="U204" s="230" t="str">
        <f t="shared" si="36"/>
        <v>-</v>
      </c>
      <c r="V204" s="230" t="str">
        <f t="shared" si="36"/>
        <v>-</v>
      </c>
      <c r="W204" s="230" t="str">
        <f t="shared" si="36"/>
        <v>-</v>
      </c>
      <c r="X204" s="230" t="str">
        <f t="shared" si="36"/>
        <v>-</v>
      </c>
      <c r="Y204" s="230" t="str">
        <f t="shared" si="36"/>
        <v>-</v>
      </c>
      <c r="Z204" s="230" t="str">
        <f t="shared" si="36"/>
        <v>-</v>
      </c>
      <c r="AA204" s="230" t="str">
        <f t="shared" si="36"/>
        <v>-</v>
      </c>
      <c r="AB204" s="230" t="str">
        <f t="shared" si="36"/>
        <v>-</v>
      </c>
      <c r="AC204" s="230" t="str">
        <f t="shared" si="38"/>
        <v>-</v>
      </c>
    </row>
    <row r="205" spans="1:29" hidden="1" x14ac:dyDescent="0.25">
      <c r="A205" s="200">
        <v>2012</v>
      </c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220"/>
      <c r="N205" s="221"/>
      <c r="O205" s="228"/>
      <c r="P205" s="200">
        <v>2012</v>
      </c>
      <c r="Q205" s="206" t="str">
        <f t="shared" ref="Q205:AC213" si="39">IF(B205&lt;&gt;"",IF(B204&lt;&gt;"",(B205-B204),"-"),"-")</f>
        <v>-</v>
      </c>
      <c r="R205" s="206" t="str">
        <f t="shared" si="39"/>
        <v>-</v>
      </c>
      <c r="S205" s="206" t="str">
        <f t="shared" si="39"/>
        <v>-</v>
      </c>
      <c r="T205" s="206" t="str">
        <f t="shared" si="39"/>
        <v>-</v>
      </c>
      <c r="U205" s="206" t="str">
        <f t="shared" si="39"/>
        <v>-</v>
      </c>
      <c r="V205" s="206" t="str">
        <f t="shared" si="39"/>
        <v>-</v>
      </c>
      <c r="W205" s="206" t="str">
        <f t="shared" si="39"/>
        <v>-</v>
      </c>
      <c r="X205" s="206" t="str">
        <f t="shared" si="39"/>
        <v>-</v>
      </c>
      <c r="Y205" s="206" t="str">
        <f t="shared" si="39"/>
        <v>-</v>
      </c>
      <c r="Z205" s="206" t="str">
        <f t="shared" si="39"/>
        <v>-</v>
      </c>
      <c r="AA205" s="206" t="str">
        <f t="shared" si="39"/>
        <v>-</v>
      </c>
      <c r="AB205" s="206" t="str">
        <f t="shared" si="39"/>
        <v>-</v>
      </c>
      <c r="AC205" s="206" t="str">
        <f t="shared" si="39"/>
        <v>-</v>
      </c>
    </row>
    <row r="206" spans="1:29" x14ac:dyDescent="0.25">
      <c r="A206" s="198">
        <v>2013</v>
      </c>
      <c r="B206" s="220">
        <f t="shared" ref="B206:N211" si="40">(B180/B154)*100</f>
        <v>76.970801217387603</v>
      </c>
      <c r="C206" s="220">
        <f t="shared" si="40"/>
        <v>70.481748232411746</v>
      </c>
      <c r="D206" s="220">
        <f t="shared" si="40"/>
        <v>71.592936890913677</v>
      </c>
      <c r="E206" s="220">
        <f t="shared" si="40"/>
        <v>75.234231655392918</v>
      </c>
      <c r="F206" s="220">
        <f t="shared" si="40"/>
        <v>77.529066758145731</v>
      </c>
      <c r="G206" s="220">
        <f t="shared" si="40"/>
        <v>75.848155334621168</v>
      </c>
      <c r="H206" s="220">
        <f t="shared" si="40"/>
        <v>79.849430103132505</v>
      </c>
      <c r="I206" s="220">
        <f t="shared" si="40"/>
        <v>78.227434145695113</v>
      </c>
      <c r="J206" s="220">
        <f t="shared" si="40"/>
        <v>81.233786557316947</v>
      </c>
      <c r="K206" s="220">
        <f t="shared" si="40"/>
        <v>82.547246549423775</v>
      </c>
      <c r="L206" s="220">
        <f t="shared" si="40"/>
        <v>79.70305506718131</v>
      </c>
      <c r="M206" s="220">
        <f t="shared" si="40"/>
        <v>79.907379731332028</v>
      </c>
      <c r="N206" s="223">
        <f t="shared" si="40"/>
        <v>77.355458160315038</v>
      </c>
      <c r="O206" s="228"/>
      <c r="P206" s="198">
        <v>2013</v>
      </c>
      <c r="Q206" s="206" t="str">
        <f t="shared" si="39"/>
        <v>-</v>
      </c>
      <c r="R206" s="206" t="str">
        <f t="shared" si="39"/>
        <v>-</v>
      </c>
      <c r="S206" s="206" t="str">
        <f t="shared" si="39"/>
        <v>-</v>
      </c>
      <c r="T206" s="206" t="str">
        <f t="shared" si="39"/>
        <v>-</v>
      </c>
      <c r="U206" s="206" t="str">
        <f t="shared" si="39"/>
        <v>-</v>
      </c>
      <c r="V206" s="206" t="str">
        <f t="shared" si="39"/>
        <v>-</v>
      </c>
      <c r="W206" s="206" t="str">
        <f t="shared" si="39"/>
        <v>-</v>
      </c>
      <c r="X206" s="206" t="str">
        <f t="shared" si="39"/>
        <v>-</v>
      </c>
      <c r="Y206" s="206" t="str">
        <f t="shared" si="39"/>
        <v>-</v>
      </c>
      <c r="Z206" s="206" t="str">
        <f t="shared" si="39"/>
        <v>-</v>
      </c>
      <c r="AA206" s="206" t="str">
        <f t="shared" si="39"/>
        <v>-</v>
      </c>
      <c r="AB206" s="206" t="str">
        <f t="shared" si="39"/>
        <v>-</v>
      </c>
      <c r="AC206" s="209" t="str">
        <f t="shared" si="39"/>
        <v>-</v>
      </c>
    </row>
    <row r="207" spans="1:29" x14ac:dyDescent="0.25">
      <c r="A207" s="198">
        <v>2014</v>
      </c>
      <c r="B207" s="220">
        <f t="shared" si="40"/>
        <v>80.742708883086806</v>
      </c>
      <c r="C207" s="220">
        <f t="shared" si="40"/>
        <v>77.448776968689145</v>
      </c>
      <c r="D207" s="220">
        <f t="shared" si="40"/>
        <v>80.102271039941698</v>
      </c>
      <c r="E207" s="220">
        <f t="shared" si="40"/>
        <v>82.777369540482681</v>
      </c>
      <c r="F207" s="220">
        <f t="shared" si="40"/>
        <v>83.032082559430762</v>
      </c>
      <c r="G207" s="220">
        <f t="shared" si="40"/>
        <v>81.456990741918759</v>
      </c>
      <c r="H207" s="220">
        <f t="shared" si="40"/>
        <v>85.157365663756352</v>
      </c>
      <c r="I207" s="220">
        <f t="shared" si="40"/>
        <v>85.27952782271457</v>
      </c>
      <c r="J207" s="220">
        <f t="shared" si="40"/>
        <v>86.690550083103247</v>
      </c>
      <c r="K207" s="220">
        <f t="shared" si="40"/>
        <v>84.963537598238318</v>
      </c>
      <c r="L207" s="220">
        <f t="shared" si="40"/>
        <v>80.695929039989721</v>
      </c>
      <c r="M207" s="220">
        <f t="shared" si="40"/>
        <v>81.025348216840541</v>
      </c>
      <c r="N207" s="223">
        <f t="shared" si="40"/>
        <v>82.455518994740771</v>
      </c>
      <c r="O207" s="228"/>
      <c r="P207" s="198">
        <v>2014</v>
      </c>
      <c r="Q207" s="206">
        <f t="shared" si="39"/>
        <v>3.771907665699203</v>
      </c>
      <c r="R207" s="206">
        <f t="shared" si="39"/>
        <v>6.967028736277399</v>
      </c>
      <c r="S207" s="206">
        <f t="shared" si="39"/>
        <v>8.509334149028021</v>
      </c>
      <c r="T207" s="206">
        <f t="shared" si="39"/>
        <v>7.543137885089763</v>
      </c>
      <c r="U207" s="206">
        <f t="shared" si="39"/>
        <v>5.5030158012850308</v>
      </c>
      <c r="V207" s="206">
        <f t="shared" si="39"/>
        <v>5.6088354072975903</v>
      </c>
      <c r="W207" s="206">
        <f t="shared" si="39"/>
        <v>5.3079355606238465</v>
      </c>
      <c r="X207" s="206">
        <f t="shared" si="39"/>
        <v>7.0520936770194567</v>
      </c>
      <c r="Y207" s="206">
        <f t="shared" si="39"/>
        <v>5.4567635257863003</v>
      </c>
      <c r="Z207" s="206">
        <f t="shared" si="39"/>
        <v>2.4162910488145428</v>
      </c>
      <c r="AA207" s="206">
        <f t="shared" si="39"/>
        <v>0.99287397280841105</v>
      </c>
      <c r="AB207" s="206">
        <f t="shared" si="39"/>
        <v>1.1179684855085128</v>
      </c>
      <c r="AC207" s="209">
        <f t="shared" si="39"/>
        <v>5.100060834425733</v>
      </c>
    </row>
    <row r="208" spans="1:29" x14ac:dyDescent="0.25">
      <c r="A208" s="198">
        <v>2015</v>
      </c>
      <c r="B208" s="220">
        <f t="shared" si="40"/>
        <v>84.550402755200579</v>
      </c>
      <c r="C208" s="220">
        <f t="shared" si="40"/>
        <v>79.98592117344468</v>
      </c>
      <c r="D208" s="220">
        <f t="shared" si="40"/>
        <v>76.15174875434586</v>
      </c>
      <c r="E208" s="220">
        <f t="shared" si="40"/>
        <v>78.991284912403358</v>
      </c>
      <c r="F208" s="220">
        <f t="shared" si="40"/>
        <v>82.388029090076444</v>
      </c>
      <c r="G208" s="220">
        <f t="shared" si="40"/>
        <v>80.937897213785234</v>
      </c>
      <c r="H208" s="220">
        <f t="shared" si="40"/>
        <v>82.926012100990604</v>
      </c>
      <c r="I208" s="220">
        <f t="shared" si="40"/>
        <v>83.513189562424614</v>
      </c>
      <c r="J208" s="220">
        <f t="shared" si="40"/>
        <v>82.239944871130575</v>
      </c>
      <c r="K208" s="220">
        <f t="shared" si="40"/>
        <v>82.389458983879464</v>
      </c>
      <c r="L208" s="220">
        <f t="shared" si="40"/>
        <v>79.200962911088112</v>
      </c>
      <c r="M208" s="220">
        <f t="shared" si="40"/>
        <v>81.938969850353217</v>
      </c>
      <c r="N208" s="223">
        <f t="shared" si="40"/>
        <v>81.363308880927221</v>
      </c>
      <c r="O208" s="228"/>
      <c r="P208" s="198">
        <v>2015</v>
      </c>
      <c r="Q208" s="206">
        <f t="shared" si="39"/>
        <v>3.8076938721137736</v>
      </c>
      <c r="R208" s="206">
        <f t="shared" si="39"/>
        <v>2.5371442047555348</v>
      </c>
      <c r="S208" s="206">
        <f t="shared" si="39"/>
        <v>-3.950522285595838</v>
      </c>
      <c r="T208" s="206">
        <f t="shared" si="39"/>
        <v>-3.7860846280793226</v>
      </c>
      <c r="U208" s="206">
        <f t="shared" si="39"/>
        <v>-0.64405346935431851</v>
      </c>
      <c r="V208" s="206">
        <f t="shared" si="39"/>
        <v>-0.51909352813352427</v>
      </c>
      <c r="W208" s="206">
        <f t="shared" si="39"/>
        <v>-2.2313535627657473</v>
      </c>
      <c r="X208" s="206">
        <f t="shared" si="39"/>
        <v>-1.766338260289956</v>
      </c>
      <c r="Y208" s="206">
        <f t="shared" si="39"/>
        <v>-4.4506052119726718</v>
      </c>
      <c r="Z208" s="206">
        <f t="shared" si="39"/>
        <v>-2.5740786143588537</v>
      </c>
      <c r="AA208" s="206">
        <f t="shared" si="39"/>
        <v>-1.4949661289016092</v>
      </c>
      <c r="AB208" s="206">
        <f t="shared" si="39"/>
        <v>0.91362163351267611</v>
      </c>
      <c r="AC208" s="209">
        <f t="shared" si="39"/>
        <v>-1.0922101138135503</v>
      </c>
    </row>
    <row r="209" spans="1:29" x14ac:dyDescent="0.25">
      <c r="A209" s="198">
        <v>2016</v>
      </c>
      <c r="B209" s="220">
        <f t="shared" si="40"/>
        <v>84.856952133053781</v>
      </c>
      <c r="C209" s="220">
        <f t="shared" si="40"/>
        <v>80.387440558555411</v>
      </c>
      <c r="D209" s="220">
        <f t="shared" si="40"/>
        <v>77.973279542945619</v>
      </c>
      <c r="E209" s="220">
        <f t="shared" si="40"/>
        <v>81.345516015704604</v>
      </c>
      <c r="F209" s="220">
        <f t="shared" si="40"/>
        <v>82.254116921817626</v>
      </c>
      <c r="G209" s="220">
        <f t="shared" si="40"/>
        <v>83.151354509939196</v>
      </c>
      <c r="H209" s="220">
        <f t="shared" si="40"/>
        <v>85.58015221171253</v>
      </c>
      <c r="I209" s="220">
        <f t="shared" si="40"/>
        <v>85.520704022820695</v>
      </c>
      <c r="J209" s="220">
        <f t="shared" si="40"/>
        <v>86.834468433454205</v>
      </c>
      <c r="K209" s="220">
        <f t="shared" si="40"/>
        <v>87.097037774598647</v>
      </c>
      <c r="L209" s="220">
        <f t="shared" si="40"/>
        <v>84.918811364396689</v>
      </c>
      <c r="M209" s="220">
        <f t="shared" si="40"/>
        <v>83.859805872975429</v>
      </c>
      <c r="N209" s="223">
        <f t="shared" si="40"/>
        <v>83.71999667548593</v>
      </c>
      <c r="O209" s="228"/>
      <c r="P209" s="198">
        <v>2016</v>
      </c>
      <c r="Q209" s="206">
        <f t="shared" si="39"/>
        <v>0.30654937785320158</v>
      </c>
      <c r="R209" s="206">
        <f t="shared" si="39"/>
        <v>0.40151938511073126</v>
      </c>
      <c r="S209" s="206">
        <f t="shared" si="39"/>
        <v>1.8215307885997589</v>
      </c>
      <c r="T209" s="206">
        <f t="shared" si="39"/>
        <v>2.3542311033012453</v>
      </c>
      <c r="U209" s="206">
        <f t="shared" si="39"/>
        <v>-0.13391216825881713</v>
      </c>
      <c r="V209" s="206">
        <f t="shared" si="39"/>
        <v>2.2134572961539618</v>
      </c>
      <c r="W209" s="206">
        <f t="shared" si="39"/>
        <v>2.6541401107219258</v>
      </c>
      <c r="X209" s="206">
        <f t="shared" si="39"/>
        <v>2.0075144603960808</v>
      </c>
      <c r="Y209" s="206">
        <f t="shared" si="39"/>
        <v>4.59452356232363</v>
      </c>
      <c r="Z209" s="206">
        <f t="shared" si="39"/>
        <v>4.7075787907191824</v>
      </c>
      <c r="AA209" s="206">
        <f t="shared" si="39"/>
        <v>5.7178484533085765</v>
      </c>
      <c r="AB209" s="206">
        <f t="shared" si="39"/>
        <v>1.9208360226222112</v>
      </c>
      <c r="AC209" s="209">
        <f t="shared" si="39"/>
        <v>2.3566877945587095</v>
      </c>
    </row>
    <row r="210" spans="1:29" x14ac:dyDescent="0.25">
      <c r="A210" s="198">
        <v>2017</v>
      </c>
      <c r="B210" s="220">
        <f t="shared" si="40"/>
        <v>87.292815551657696</v>
      </c>
      <c r="C210" s="220">
        <f t="shared" si="40"/>
        <v>84.89544530637562</v>
      </c>
      <c r="D210" s="220">
        <f t="shared" si="40"/>
        <v>84.0686001352924</v>
      </c>
      <c r="E210" s="220">
        <f t="shared" si="40"/>
        <v>84.994130732140917</v>
      </c>
      <c r="F210" s="220">
        <f t="shared" si="40"/>
        <v>84.30081104195547</v>
      </c>
      <c r="G210" s="220">
        <f t="shared" si="40"/>
        <v>84.913431035987998</v>
      </c>
      <c r="H210" s="220">
        <f t="shared" si="40"/>
        <v>85.991416200980296</v>
      </c>
      <c r="I210" s="220">
        <f t="shared" si="40"/>
        <v>84.30870080833499</v>
      </c>
      <c r="J210" s="220">
        <f t="shared" si="40"/>
        <v>85.538338129577312</v>
      </c>
      <c r="K210" s="220">
        <f t="shared" si="40"/>
        <v>85.485374433751474</v>
      </c>
      <c r="L210" s="220">
        <f t="shared" si="40"/>
        <v>82.417375398391073</v>
      </c>
      <c r="M210" s="220">
        <f t="shared" si="40"/>
        <v>82.924036049385649</v>
      </c>
      <c r="N210" s="223">
        <f t="shared" si="40"/>
        <v>84.776931306450521</v>
      </c>
      <c r="O210" s="228"/>
      <c r="P210" s="198">
        <v>2017</v>
      </c>
      <c r="Q210" s="206">
        <f t="shared" si="39"/>
        <v>2.4358634186039154</v>
      </c>
      <c r="R210" s="206">
        <f t="shared" si="39"/>
        <v>4.508004747820209</v>
      </c>
      <c r="S210" s="206">
        <f t="shared" si="39"/>
        <v>6.0953205923467806</v>
      </c>
      <c r="T210" s="206">
        <f t="shared" si="39"/>
        <v>3.6486147164363132</v>
      </c>
      <c r="U210" s="206">
        <f t="shared" si="39"/>
        <v>2.0466941201378432</v>
      </c>
      <c r="V210" s="206">
        <f t="shared" si="39"/>
        <v>1.7620765260488014</v>
      </c>
      <c r="W210" s="206">
        <f t="shared" si="39"/>
        <v>0.41126398926776631</v>
      </c>
      <c r="X210" s="206">
        <f t="shared" si="39"/>
        <v>-1.2120032144857049</v>
      </c>
      <c r="Y210" s="206">
        <f t="shared" si="39"/>
        <v>-1.2961303038768932</v>
      </c>
      <c r="Z210" s="206">
        <f t="shared" si="39"/>
        <v>-1.6116633408471728</v>
      </c>
      <c r="AA210" s="206">
        <f t="shared" si="39"/>
        <v>-2.5014359660056158</v>
      </c>
      <c r="AB210" s="206">
        <f t="shared" si="39"/>
        <v>-0.93576982358978</v>
      </c>
      <c r="AC210" s="209">
        <f t="shared" si="39"/>
        <v>1.0569346309645908</v>
      </c>
    </row>
    <row r="211" spans="1:29" x14ac:dyDescent="0.25">
      <c r="A211" s="198">
        <v>2018</v>
      </c>
      <c r="B211" s="220">
        <f t="shared" si="40"/>
        <v>85.684524753500341</v>
      </c>
      <c r="C211" s="220">
        <f t="shared" si="40"/>
        <v>82.86238545164575</v>
      </c>
      <c r="D211" s="220">
        <f t="shared" si="40"/>
        <v>82.136710191420534</v>
      </c>
      <c r="E211" s="220">
        <f t="shared" si="40"/>
        <v>83.133382350757898</v>
      </c>
      <c r="F211" s="220">
        <f t="shared" si="40"/>
        <v>81.411223500471806</v>
      </c>
      <c r="G211" s="220">
        <f t="shared" si="40"/>
        <v>80.013881611811428</v>
      </c>
      <c r="H211" s="220">
        <f t="shared" si="40"/>
        <v>84.171073845847104</v>
      </c>
      <c r="I211" s="220">
        <f t="shared" si="40"/>
        <v>81.612259061466119</v>
      </c>
      <c r="J211" s="220">
        <f t="shared" si="40"/>
        <v>81.593124210135571</v>
      </c>
      <c r="K211" s="220">
        <f t="shared" si="40"/>
        <v>81.48818863706569</v>
      </c>
      <c r="L211" s="220">
        <f t="shared" si="40"/>
        <v>81.85004066777104</v>
      </c>
      <c r="M211" s="220">
        <f t="shared" si="40"/>
        <v>83.253867777334733</v>
      </c>
      <c r="N211" s="223">
        <f t="shared" si="40"/>
        <v>82.478799852307944</v>
      </c>
      <c r="O211" s="228"/>
      <c r="P211" s="198">
        <v>2018</v>
      </c>
      <c r="Q211" s="206">
        <f t="shared" si="39"/>
        <v>-1.6082907981573555</v>
      </c>
      <c r="R211" s="206">
        <f t="shared" si="39"/>
        <v>-2.0330598547298706</v>
      </c>
      <c r="S211" s="206">
        <f t="shared" si="39"/>
        <v>-1.931889943871866</v>
      </c>
      <c r="T211" s="206">
        <f t="shared" si="39"/>
        <v>-1.8607483813830186</v>
      </c>
      <c r="U211" s="206">
        <f t="shared" si="39"/>
        <v>-2.8895875414836638</v>
      </c>
      <c r="V211" s="206">
        <f t="shared" si="39"/>
        <v>-4.8995494241765698</v>
      </c>
      <c r="W211" s="206">
        <f t="shared" si="39"/>
        <v>-1.8203423551331923</v>
      </c>
      <c r="X211" s="206">
        <f t="shared" si="39"/>
        <v>-2.6964417468688708</v>
      </c>
      <c r="Y211" s="206">
        <f t="shared" si="39"/>
        <v>-3.9452139194417413</v>
      </c>
      <c r="Z211" s="206">
        <f t="shared" si="39"/>
        <v>-3.997185796685784</v>
      </c>
      <c r="AA211" s="206">
        <f t="shared" si="39"/>
        <v>-0.5673347306200327</v>
      </c>
      <c r="AB211" s="206">
        <f t="shared" si="39"/>
        <v>0.32983172794908455</v>
      </c>
      <c r="AC211" s="209">
        <f t="shared" si="39"/>
        <v>-2.2981314541425775</v>
      </c>
    </row>
    <row r="212" spans="1:29" x14ac:dyDescent="0.25">
      <c r="A212" s="198">
        <v>2019</v>
      </c>
      <c r="B212" s="220">
        <f>(B186/B160)*100</f>
        <v>84.385892176057325</v>
      </c>
      <c r="C212" s="220">
        <f>(C186/C160)*100</f>
        <v>79.476542966153971</v>
      </c>
      <c r="D212" s="220">
        <f>IFERROR((D186/D160)*100, 0)</f>
        <v>81.382912835235004</v>
      </c>
      <c r="E212" s="220">
        <f t="shared" ref="E212:M213" si="41">IFERROR((E186/E160)*100, 0)</f>
        <v>84.782406245578798</v>
      </c>
      <c r="F212" s="220">
        <f t="shared" si="41"/>
        <v>85.950964656680412</v>
      </c>
      <c r="G212" s="220">
        <f t="shared" si="41"/>
        <v>86.010437936992901</v>
      </c>
      <c r="H212" s="220">
        <f t="shared" si="41"/>
        <v>87.126191080735921</v>
      </c>
      <c r="I212" s="220">
        <f t="shared" si="41"/>
        <v>84.76830806655073</v>
      </c>
      <c r="J212" s="220">
        <f t="shared" si="41"/>
        <v>85.898631554369814</v>
      </c>
      <c r="K212" s="220">
        <f t="shared" si="41"/>
        <v>85.017252090674944</v>
      </c>
      <c r="L212" s="220">
        <f t="shared" si="41"/>
        <v>83.717683207452282</v>
      </c>
      <c r="M212" s="220">
        <f t="shared" si="41"/>
        <v>84.104689748932131</v>
      </c>
      <c r="N212" s="223">
        <f>(N186/N160)*100</f>
        <v>84.326176441861818</v>
      </c>
      <c r="O212" s="228"/>
      <c r="P212" s="198">
        <v>2019</v>
      </c>
      <c r="Q212" s="206">
        <f t="shared" si="39"/>
        <v>-1.2986325774430156</v>
      </c>
      <c r="R212" s="206">
        <f t="shared" si="39"/>
        <v>-3.3858424854917786</v>
      </c>
      <c r="S212" s="206">
        <f t="shared" si="39"/>
        <v>-0.75379735618552957</v>
      </c>
      <c r="T212" s="206">
        <f t="shared" si="39"/>
        <v>1.6490238948208997</v>
      </c>
      <c r="U212" s="206">
        <f t="shared" si="39"/>
        <v>4.5397411562086063</v>
      </c>
      <c r="V212" s="206">
        <f t="shared" si="39"/>
        <v>5.9965563251814729</v>
      </c>
      <c r="W212" s="206">
        <f t="shared" si="39"/>
        <v>2.9551172348888173</v>
      </c>
      <c r="X212" s="206">
        <f t="shared" si="39"/>
        <v>3.1560490050846113</v>
      </c>
      <c r="Y212" s="206">
        <f t="shared" si="39"/>
        <v>4.3055073442342433</v>
      </c>
      <c r="Z212" s="206">
        <f t="shared" si="39"/>
        <v>3.529063453609254</v>
      </c>
      <c r="AA212" s="206">
        <f t="shared" si="39"/>
        <v>1.8676425396812419</v>
      </c>
      <c r="AB212" s="206">
        <f t="shared" si="39"/>
        <v>0.85082197159739792</v>
      </c>
      <c r="AC212" s="209">
        <f t="shared" si="39"/>
        <v>1.8473765895538747</v>
      </c>
    </row>
    <row r="213" spans="1:29" x14ac:dyDescent="0.25">
      <c r="A213" s="198">
        <v>2020</v>
      </c>
      <c r="B213" s="220">
        <f>IFERROR((B187/B161)*100,0)</f>
        <v>85.084819066550551</v>
      </c>
      <c r="C213" s="220">
        <f>IFERROR((C187/C161)*100,0)</f>
        <v>80.87929090309575</v>
      </c>
      <c r="D213" s="220">
        <f>IFERROR((D187/D161)*100, 0)</f>
        <v>67.787940546615204</v>
      </c>
      <c r="E213" s="220">
        <f t="shared" si="41"/>
        <v>44.253432631125712</v>
      </c>
      <c r="F213" s="220">
        <f t="shared" si="41"/>
        <v>0</v>
      </c>
      <c r="G213" s="220">
        <f t="shared" si="41"/>
        <v>0</v>
      </c>
      <c r="H213" s="220">
        <f t="shared" si="41"/>
        <v>0</v>
      </c>
      <c r="I213" s="220">
        <f t="shared" si="41"/>
        <v>0</v>
      </c>
      <c r="J213" s="220">
        <f t="shared" si="41"/>
        <v>0</v>
      </c>
      <c r="K213" s="220">
        <f t="shared" si="41"/>
        <v>0</v>
      </c>
      <c r="L213" s="220">
        <f t="shared" si="41"/>
        <v>0</v>
      </c>
      <c r="M213" s="220">
        <f t="shared" si="41"/>
        <v>0</v>
      </c>
      <c r="N213" s="223"/>
      <c r="O213" s="228"/>
      <c r="P213" s="198">
        <v>2020</v>
      </c>
      <c r="Q213" s="206">
        <f t="shared" si="39"/>
        <v>0.69892689049322598</v>
      </c>
      <c r="R213" s="206">
        <f t="shared" si="39"/>
        <v>1.402747936941779</v>
      </c>
      <c r="S213" s="206">
        <f t="shared" si="39"/>
        <v>-13.5949722886198</v>
      </c>
      <c r="T213" s="206">
        <f t="shared" si="39"/>
        <v>-40.528973614453086</v>
      </c>
      <c r="U213" s="206">
        <f t="shared" si="39"/>
        <v>-85.950964656680412</v>
      </c>
      <c r="V213" s="206">
        <f t="shared" si="39"/>
        <v>-86.010437936992901</v>
      </c>
      <c r="W213" s="206">
        <f t="shared" si="39"/>
        <v>-87.126191080735921</v>
      </c>
      <c r="X213" s="206">
        <f t="shared" si="39"/>
        <v>-84.76830806655073</v>
      </c>
      <c r="Y213" s="206">
        <f t="shared" si="39"/>
        <v>-85.898631554369814</v>
      </c>
      <c r="Z213" s="206">
        <f t="shared" si="39"/>
        <v>-85.017252090674944</v>
      </c>
      <c r="AA213" s="206">
        <f t="shared" si="39"/>
        <v>-83.717683207452282</v>
      </c>
      <c r="AB213" s="206">
        <f t="shared" si="39"/>
        <v>-84.104689748932131</v>
      </c>
      <c r="AC213" s="209"/>
    </row>
    <row r="216" spans="1:29" ht="15.6" x14ac:dyDescent="0.25">
      <c r="A216" s="195" t="s">
        <v>42</v>
      </c>
      <c r="B216" s="194"/>
      <c r="C216" s="194"/>
      <c r="D216" s="194"/>
      <c r="E216" s="194"/>
      <c r="F216" s="194"/>
      <c r="G216" s="194"/>
      <c r="H216" s="194"/>
      <c r="I216" s="194"/>
      <c r="J216" s="194"/>
      <c r="K216" s="194"/>
      <c r="L216" s="194"/>
      <c r="M216" s="194"/>
      <c r="O216" s="228"/>
      <c r="P216" s="196" t="s">
        <v>43</v>
      </c>
    </row>
    <row r="217" spans="1:29" x14ac:dyDescent="0.25">
      <c r="A217" s="194"/>
      <c r="B217" s="194"/>
      <c r="C217" s="194"/>
      <c r="D217" s="194"/>
      <c r="E217" s="194"/>
      <c r="F217" s="194"/>
      <c r="G217" s="194"/>
      <c r="H217" s="194"/>
      <c r="I217" s="194"/>
      <c r="J217" s="194"/>
      <c r="K217" s="194"/>
      <c r="L217" s="194"/>
      <c r="M217" s="194"/>
      <c r="O217" s="228"/>
    </row>
    <row r="218" spans="1:29" ht="15" x14ac:dyDescent="0.25">
      <c r="A218" s="197"/>
      <c r="B218" s="198" t="s">
        <v>26</v>
      </c>
      <c r="C218" s="198" t="s">
        <v>27</v>
      </c>
      <c r="D218" s="198" t="s">
        <v>28</v>
      </c>
      <c r="E218" s="198" t="s">
        <v>29</v>
      </c>
      <c r="F218" s="198" t="s">
        <v>30</v>
      </c>
      <c r="G218" s="198" t="s">
        <v>31</v>
      </c>
      <c r="H218" s="198" t="s">
        <v>32</v>
      </c>
      <c r="I218" s="198" t="s">
        <v>33</v>
      </c>
      <c r="J218" s="198" t="s">
        <v>34</v>
      </c>
      <c r="K218" s="198" t="s">
        <v>35</v>
      </c>
      <c r="L218" s="198" t="s">
        <v>36</v>
      </c>
      <c r="M218" s="198" t="s">
        <v>37</v>
      </c>
      <c r="N218" s="198" t="s">
        <v>38</v>
      </c>
      <c r="O218" s="228"/>
      <c r="P218" s="199"/>
      <c r="Q218" s="198" t="s">
        <v>26</v>
      </c>
      <c r="R218" s="198" t="s">
        <v>27</v>
      </c>
      <c r="S218" s="198" t="s">
        <v>28</v>
      </c>
      <c r="T218" s="198" t="s">
        <v>29</v>
      </c>
      <c r="U218" s="198" t="s">
        <v>30</v>
      </c>
      <c r="V218" s="198" t="s">
        <v>31</v>
      </c>
      <c r="W218" s="198" t="s">
        <v>32</v>
      </c>
      <c r="X218" s="198" t="s">
        <v>33</v>
      </c>
      <c r="Y218" s="198" t="s">
        <v>34</v>
      </c>
      <c r="Z218" s="198" t="s">
        <v>35</v>
      </c>
      <c r="AA218" s="198" t="s">
        <v>36</v>
      </c>
      <c r="AB218" s="198" t="s">
        <v>37</v>
      </c>
      <c r="AC218" s="198" t="s">
        <v>38</v>
      </c>
    </row>
    <row r="219" spans="1:29" hidden="1" x14ac:dyDescent="0.25">
      <c r="A219" s="200">
        <v>2000</v>
      </c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16">
        <f>SUM(B219:M219)</f>
        <v>0</v>
      </c>
      <c r="O219" s="228"/>
      <c r="P219" s="200">
        <v>2000</v>
      </c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  <c r="AA219" s="205"/>
      <c r="AB219" s="204"/>
      <c r="AC219" s="204"/>
    </row>
    <row r="220" spans="1:29" hidden="1" x14ac:dyDescent="0.25">
      <c r="A220" s="200">
        <v>2001</v>
      </c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16">
        <f t="shared" ref="N220:N227" si="42">SUM(B220:M220)</f>
        <v>0</v>
      </c>
      <c r="O220" s="228"/>
      <c r="P220" s="200">
        <v>2001</v>
      </c>
      <c r="Q220" s="206" t="str">
        <f>IF(B220&lt;&gt;"",IF(B219&lt;&gt;"",(B220/B219-1)*100,"-"),"-")</f>
        <v>-</v>
      </c>
      <c r="R220" s="206" t="str">
        <f t="shared" ref="R220:AC234" si="43">IF(C220&lt;&gt;"",IF(C219&lt;&gt;"",(C220/C219-1)*100,"-"),"-")</f>
        <v>-</v>
      </c>
      <c r="S220" s="206" t="str">
        <f t="shared" si="43"/>
        <v>-</v>
      </c>
      <c r="T220" s="206" t="str">
        <f t="shared" si="43"/>
        <v>-</v>
      </c>
      <c r="U220" s="206" t="str">
        <f t="shared" si="43"/>
        <v>-</v>
      </c>
      <c r="V220" s="206" t="str">
        <f t="shared" si="43"/>
        <v>-</v>
      </c>
      <c r="W220" s="206" t="str">
        <f t="shared" si="43"/>
        <v>-</v>
      </c>
      <c r="X220" s="206" t="str">
        <f t="shared" si="43"/>
        <v>-</v>
      </c>
      <c r="Y220" s="206" t="str">
        <f t="shared" si="43"/>
        <v>-</v>
      </c>
      <c r="Z220" s="206" t="str">
        <f t="shared" si="43"/>
        <v>-</v>
      </c>
      <c r="AA220" s="206" t="str">
        <f t="shared" si="43"/>
        <v>-</v>
      </c>
      <c r="AB220" s="206" t="str">
        <f t="shared" si="43"/>
        <v>-</v>
      </c>
      <c r="AC220" s="207" t="str">
        <f>IF(M220&lt;&gt;"",IF(N220&lt;&gt;"",IF(N219&lt;&gt;"",(N220/N219-1)*100,"-"),"-"),"-")</f>
        <v>-</v>
      </c>
    </row>
    <row r="221" spans="1:29" hidden="1" x14ac:dyDescent="0.25">
      <c r="A221" s="200">
        <v>2002</v>
      </c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16">
        <f>SUM(B221:M221)</f>
        <v>0</v>
      </c>
      <c r="O221" s="228"/>
      <c r="P221" s="200">
        <v>2002</v>
      </c>
      <c r="Q221" s="206" t="str">
        <f t="shared" ref="Q221:AC236" si="44">IF(B221&lt;&gt;"",IF(B220&lt;&gt;"",(B221/B220-1)*100,"-"),"-")</f>
        <v>-</v>
      </c>
      <c r="R221" s="206" t="str">
        <f t="shared" si="43"/>
        <v>-</v>
      </c>
      <c r="S221" s="206" t="str">
        <f t="shared" si="43"/>
        <v>-</v>
      </c>
      <c r="T221" s="206" t="str">
        <f t="shared" si="43"/>
        <v>-</v>
      </c>
      <c r="U221" s="206" t="str">
        <f t="shared" si="43"/>
        <v>-</v>
      </c>
      <c r="V221" s="206" t="str">
        <f t="shared" si="43"/>
        <v>-</v>
      </c>
      <c r="W221" s="206" t="str">
        <f t="shared" si="43"/>
        <v>-</v>
      </c>
      <c r="X221" s="206" t="str">
        <f t="shared" si="43"/>
        <v>-</v>
      </c>
      <c r="Y221" s="206" t="str">
        <f t="shared" si="43"/>
        <v>-</v>
      </c>
      <c r="Z221" s="206" t="str">
        <f t="shared" si="43"/>
        <v>-</v>
      </c>
      <c r="AA221" s="206" t="str">
        <f t="shared" si="43"/>
        <v>-</v>
      </c>
      <c r="AB221" s="206" t="str">
        <f t="shared" si="43"/>
        <v>-</v>
      </c>
      <c r="AC221" s="207" t="str">
        <f t="shared" ref="AC221:AC231" si="45">IF(M221&lt;&gt;"",IF(N221&lt;&gt;"",IF(N220&lt;&gt;"",(N221/N220-1)*100,"-"),"-"),"-")</f>
        <v>-</v>
      </c>
    </row>
    <row r="222" spans="1:29" hidden="1" x14ac:dyDescent="0.25">
      <c r="A222" s="200">
        <v>2003</v>
      </c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16">
        <f t="shared" si="42"/>
        <v>0</v>
      </c>
      <c r="O222" s="228"/>
      <c r="P222" s="200">
        <v>2003</v>
      </c>
      <c r="Q222" s="206" t="str">
        <f t="shared" si="44"/>
        <v>-</v>
      </c>
      <c r="R222" s="206" t="str">
        <f t="shared" si="43"/>
        <v>-</v>
      </c>
      <c r="S222" s="206" t="str">
        <f t="shared" si="43"/>
        <v>-</v>
      </c>
      <c r="T222" s="206" t="str">
        <f t="shared" si="43"/>
        <v>-</v>
      </c>
      <c r="U222" s="206" t="str">
        <f t="shared" si="43"/>
        <v>-</v>
      </c>
      <c r="V222" s="206" t="str">
        <f t="shared" si="43"/>
        <v>-</v>
      </c>
      <c r="W222" s="206" t="str">
        <f t="shared" si="43"/>
        <v>-</v>
      </c>
      <c r="X222" s="206" t="str">
        <f t="shared" si="43"/>
        <v>-</v>
      </c>
      <c r="Y222" s="206" t="str">
        <f t="shared" si="43"/>
        <v>-</v>
      </c>
      <c r="Z222" s="206" t="str">
        <f t="shared" si="43"/>
        <v>-</v>
      </c>
      <c r="AA222" s="206" t="str">
        <f t="shared" si="43"/>
        <v>-</v>
      </c>
      <c r="AB222" s="206" t="str">
        <f t="shared" si="43"/>
        <v>-</v>
      </c>
      <c r="AC222" s="207" t="str">
        <f t="shared" si="45"/>
        <v>-</v>
      </c>
    </row>
    <row r="223" spans="1:29" hidden="1" x14ac:dyDescent="0.25">
      <c r="A223" s="200">
        <v>2004</v>
      </c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16">
        <f t="shared" si="42"/>
        <v>0</v>
      </c>
      <c r="O223" s="228"/>
      <c r="P223" s="200">
        <v>2004</v>
      </c>
      <c r="Q223" s="206" t="str">
        <f t="shared" si="44"/>
        <v>-</v>
      </c>
      <c r="R223" s="206" t="str">
        <f t="shared" si="43"/>
        <v>-</v>
      </c>
      <c r="S223" s="206" t="str">
        <f t="shared" si="43"/>
        <v>-</v>
      </c>
      <c r="T223" s="206" t="str">
        <f t="shared" si="43"/>
        <v>-</v>
      </c>
      <c r="U223" s="206" t="str">
        <f t="shared" si="43"/>
        <v>-</v>
      </c>
      <c r="V223" s="206" t="str">
        <f t="shared" si="43"/>
        <v>-</v>
      </c>
      <c r="W223" s="206" t="str">
        <f t="shared" si="43"/>
        <v>-</v>
      </c>
      <c r="X223" s="206" t="str">
        <f t="shared" si="43"/>
        <v>-</v>
      </c>
      <c r="Y223" s="206" t="str">
        <f t="shared" si="43"/>
        <v>-</v>
      </c>
      <c r="Z223" s="206" t="str">
        <f t="shared" si="43"/>
        <v>-</v>
      </c>
      <c r="AA223" s="206" t="str">
        <f t="shared" si="43"/>
        <v>-</v>
      </c>
      <c r="AB223" s="206" t="str">
        <f t="shared" si="43"/>
        <v>-</v>
      </c>
      <c r="AC223" s="207" t="str">
        <f t="shared" si="45"/>
        <v>-</v>
      </c>
    </row>
    <row r="224" spans="1:29" hidden="1" x14ac:dyDescent="0.25">
      <c r="A224" s="200">
        <v>2005</v>
      </c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16">
        <f t="shared" si="42"/>
        <v>0</v>
      </c>
      <c r="O224" s="228"/>
      <c r="P224" s="200">
        <v>2005</v>
      </c>
      <c r="Q224" s="206" t="str">
        <f t="shared" si="44"/>
        <v>-</v>
      </c>
      <c r="R224" s="206" t="str">
        <f t="shared" si="43"/>
        <v>-</v>
      </c>
      <c r="S224" s="206" t="str">
        <f t="shared" si="43"/>
        <v>-</v>
      </c>
      <c r="T224" s="206" t="str">
        <f t="shared" si="43"/>
        <v>-</v>
      </c>
      <c r="U224" s="206" t="str">
        <f t="shared" si="43"/>
        <v>-</v>
      </c>
      <c r="V224" s="206" t="str">
        <f t="shared" si="43"/>
        <v>-</v>
      </c>
      <c r="W224" s="206" t="str">
        <f t="shared" si="43"/>
        <v>-</v>
      </c>
      <c r="X224" s="206" t="str">
        <f t="shared" si="43"/>
        <v>-</v>
      </c>
      <c r="Y224" s="206" t="str">
        <f t="shared" si="43"/>
        <v>-</v>
      </c>
      <c r="Z224" s="206" t="str">
        <f t="shared" si="43"/>
        <v>-</v>
      </c>
      <c r="AA224" s="206" t="str">
        <f t="shared" si="43"/>
        <v>-</v>
      </c>
      <c r="AB224" s="206" t="str">
        <f t="shared" si="43"/>
        <v>-</v>
      </c>
      <c r="AC224" s="207" t="str">
        <f t="shared" si="45"/>
        <v>-</v>
      </c>
    </row>
    <row r="225" spans="1:29" hidden="1" x14ac:dyDescent="0.25">
      <c r="A225" s="200">
        <v>2006</v>
      </c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16">
        <f t="shared" si="42"/>
        <v>0</v>
      </c>
      <c r="O225" s="228"/>
      <c r="P225" s="200">
        <v>2006</v>
      </c>
      <c r="Q225" s="206" t="str">
        <f t="shared" si="44"/>
        <v>-</v>
      </c>
      <c r="R225" s="206" t="str">
        <f t="shared" si="43"/>
        <v>-</v>
      </c>
      <c r="S225" s="206" t="str">
        <f t="shared" si="43"/>
        <v>-</v>
      </c>
      <c r="T225" s="206" t="str">
        <f t="shared" si="43"/>
        <v>-</v>
      </c>
      <c r="U225" s="206" t="str">
        <f t="shared" si="43"/>
        <v>-</v>
      </c>
      <c r="V225" s="206" t="str">
        <f t="shared" si="43"/>
        <v>-</v>
      </c>
      <c r="W225" s="206" t="str">
        <f t="shared" si="43"/>
        <v>-</v>
      </c>
      <c r="X225" s="206" t="str">
        <f t="shared" si="43"/>
        <v>-</v>
      </c>
      <c r="Y225" s="206" t="str">
        <f t="shared" si="43"/>
        <v>-</v>
      </c>
      <c r="Z225" s="206" t="str">
        <f t="shared" si="43"/>
        <v>-</v>
      </c>
      <c r="AA225" s="206" t="str">
        <f t="shared" si="43"/>
        <v>-</v>
      </c>
      <c r="AB225" s="206" t="str">
        <f t="shared" si="43"/>
        <v>-</v>
      </c>
      <c r="AC225" s="207" t="str">
        <f t="shared" si="45"/>
        <v>-</v>
      </c>
    </row>
    <row r="226" spans="1:29" hidden="1" x14ac:dyDescent="0.25">
      <c r="A226" s="200">
        <v>2007</v>
      </c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16">
        <f t="shared" si="42"/>
        <v>0</v>
      </c>
      <c r="O226" s="228"/>
      <c r="P226" s="200">
        <v>2007</v>
      </c>
      <c r="Q226" s="206" t="str">
        <f t="shared" si="44"/>
        <v>-</v>
      </c>
      <c r="R226" s="206" t="str">
        <f t="shared" si="43"/>
        <v>-</v>
      </c>
      <c r="S226" s="206" t="str">
        <f t="shared" si="43"/>
        <v>-</v>
      </c>
      <c r="T226" s="206" t="str">
        <f t="shared" si="43"/>
        <v>-</v>
      </c>
      <c r="U226" s="206" t="str">
        <f t="shared" si="43"/>
        <v>-</v>
      </c>
      <c r="V226" s="206" t="str">
        <f t="shared" si="43"/>
        <v>-</v>
      </c>
      <c r="W226" s="206" t="str">
        <f t="shared" si="43"/>
        <v>-</v>
      </c>
      <c r="X226" s="206" t="str">
        <f t="shared" si="43"/>
        <v>-</v>
      </c>
      <c r="Y226" s="206" t="str">
        <f t="shared" si="43"/>
        <v>-</v>
      </c>
      <c r="Z226" s="206" t="str">
        <f t="shared" si="43"/>
        <v>-</v>
      </c>
      <c r="AA226" s="206" t="str">
        <f t="shared" si="43"/>
        <v>-</v>
      </c>
      <c r="AB226" s="206" t="str">
        <f t="shared" si="43"/>
        <v>-</v>
      </c>
      <c r="AC226" s="207" t="str">
        <f t="shared" si="45"/>
        <v>-</v>
      </c>
    </row>
    <row r="227" spans="1:29" hidden="1" x14ac:dyDescent="0.25">
      <c r="A227" s="200">
        <v>2008</v>
      </c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16">
        <f t="shared" si="42"/>
        <v>0</v>
      </c>
      <c r="O227" s="228"/>
      <c r="P227" s="200">
        <v>2008</v>
      </c>
      <c r="Q227" s="206" t="str">
        <f t="shared" si="44"/>
        <v>-</v>
      </c>
      <c r="R227" s="206" t="str">
        <f t="shared" si="43"/>
        <v>-</v>
      </c>
      <c r="S227" s="206" t="str">
        <f t="shared" si="43"/>
        <v>-</v>
      </c>
      <c r="T227" s="206" t="str">
        <f t="shared" si="43"/>
        <v>-</v>
      </c>
      <c r="U227" s="206" t="str">
        <f t="shared" si="43"/>
        <v>-</v>
      </c>
      <c r="V227" s="206" t="str">
        <f t="shared" si="43"/>
        <v>-</v>
      </c>
      <c r="W227" s="206" t="str">
        <f t="shared" si="43"/>
        <v>-</v>
      </c>
      <c r="X227" s="206" t="str">
        <f t="shared" si="43"/>
        <v>-</v>
      </c>
      <c r="Y227" s="206" t="str">
        <f t="shared" si="43"/>
        <v>-</v>
      </c>
      <c r="Z227" s="206" t="str">
        <f t="shared" si="43"/>
        <v>-</v>
      </c>
      <c r="AA227" s="206" t="str">
        <f t="shared" si="43"/>
        <v>-</v>
      </c>
      <c r="AB227" s="206" t="str">
        <f t="shared" si="43"/>
        <v>-</v>
      </c>
      <c r="AC227" s="207" t="str">
        <f t="shared" si="45"/>
        <v>-</v>
      </c>
    </row>
    <row r="228" spans="1:29" hidden="1" x14ac:dyDescent="0.25">
      <c r="A228" s="200">
        <v>2009</v>
      </c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16">
        <f t="shared" ref="N228:N233" si="46">SUM(B228:M228)</f>
        <v>0</v>
      </c>
      <c r="O228" s="228"/>
      <c r="P228" s="200">
        <v>2009</v>
      </c>
      <c r="Q228" s="206" t="str">
        <f t="shared" si="44"/>
        <v>-</v>
      </c>
      <c r="R228" s="206" t="str">
        <f t="shared" si="43"/>
        <v>-</v>
      </c>
      <c r="S228" s="206" t="str">
        <f t="shared" si="43"/>
        <v>-</v>
      </c>
      <c r="T228" s="206" t="str">
        <f t="shared" si="43"/>
        <v>-</v>
      </c>
      <c r="U228" s="206" t="str">
        <f t="shared" si="43"/>
        <v>-</v>
      </c>
      <c r="V228" s="206" t="str">
        <f t="shared" si="43"/>
        <v>-</v>
      </c>
      <c r="W228" s="206" t="str">
        <f t="shared" si="43"/>
        <v>-</v>
      </c>
      <c r="X228" s="206" t="str">
        <f t="shared" si="43"/>
        <v>-</v>
      </c>
      <c r="Y228" s="206" t="str">
        <f t="shared" si="43"/>
        <v>-</v>
      </c>
      <c r="Z228" s="206" t="str">
        <f t="shared" si="43"/>
        <v>-</v>
      </c>
      <c r="AA228" s="206" t="str">
        <f t="shared" si="43"/>
        <v>-</v>
      </c>
      <c r="AB228" s="206" t="str">
        <f t="shared" si="43"/>
        <v>-</v>
      </c>
      <c r="AC228" s="207" t="str">
        <f t="shared" si="45"/>
        <v>-</v>
      </c>
    </row>
    <row r="229" spans="1:29" hidden="1" x14ac:dyDescent="0.25">
      <c r="A229" s="200">
        <v>2010</v>
      </c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16">
        <f t="shared" si="46"/>
        <v>0</v>
      </c>
      <c r="O229" s="228"/>
      <c r="P229" s="200">
        <v>2010</v>
      </c>
      <c r="Q229" s="206" t="str">
        <f t="shared" si="44"/>
        <v>-</v>
      </c>
      <c r="R229" s="206" t="str">
        <f t="shared" si="43"/>
        <v>-</v>
      </c>
      <c r="S229" s="206" t="str">
        <f t="shared" si="43"/>
        <v>-</v>
      </c>
      <c r="T229" s="206" t="str">
        <f t="shared" si="43"/>
        <v>-</v>
      </c>
      <c r="U229" s="206" t="str">
        <f t="shared" si="43"/>
        <v>-</v>
      </c>
      <c r="V229" s="206" t="str">
        <f t="shared" si="43"/>
        <v>-</v>
      </c>
      <c r="W229" s="206" t="str">
        <f t="shared" si="43"/>
        <v>-</v>
      </c>
      <c r="X229" s="206" t="str">
        <f t="shared" si="43"/>
        <v>-</v>
      </c>
      <c r="Y229" s="206" t="str">
        <f t="shared" si="43"/>
        <v>-</v>
      </c>
      <c r="Z229" s="206" t="str">
        <f t="shared" si="43"/>
        <v>-</v>
      </c>
      <c r="AA229" s="206" t="str">
        <f t="shared" si="43"/>
        <v>-</v>
      </c>
      <c r="AB229" s="206" t="str">
        <f t="shared" si="43"/>
        <v>-</v>
      </c>
      <c r="AC229" s="207" t="str">
        <f t="shared" si="45"/>
        <v>-</v>
      </c>
    </row>
    <row r="230" spans="1:29" hidden="1" x14ac:dyDescent="0.25">
      <c r="A230" s="200">
        <v>2011</v>
      </c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16">
        <f t="shared" si="46"/>
        <v>0</v>
      </c>
      <c r="O230" s="228"/>
      <c r="P230" s="200">
        <v>2011</v>
      </c>
      <c r="Q230" s="206" t="str">
        <f t="shared" si="44"/>
        <v>-</v>
      </c>
      <c r="R230" s="206" t="str">
        <f t="shared" si="43"/>
        <v>-</v>
      </c>
      <c r="S230" s="206" t="str">
        <f t="shared" si="43"/>
        <v>-</v>
      </c>
      <c r="T230" s="206" t="str">
        <f t="shared" si="43"/>
        <v>-</v>
      </c>
      <c r="U230" s="206" t="str">
        <f t="shared" si="43"/>
        <v>-</v>
      </c>
      <c r="V230" s="206" t="str">
        <f t="shared" si="43"/>
        <v>-</v>
      </c>
      <c r="W230" s="206" t="str">
        <f t="shared" si="43"/>
        <v>-</v>
      </c>
      <c r="X230" s="206" t="str">
        <f t="shared" si="43"/>
        <v>-</v>
      </c>
      <c r="Y230" s="206" t="str">
        <f t="shared" si="43"/>
        <v>-</v>
      </c>
      <c r="Z230" s="206" t="str">
        <f t="shared" si="43"/>
        <v>-</v>
      </c>
      <c r="AA230" s="206" t="str">
        <f t="shared" si="43"/>
        <v>-</v>
      </c>
      <c r="AB230" s="206" t="str">
        <f t="shared" si="43"/>
        <v>-</v>
      </c>
      <c r="AC230" s="207" t="str">
        <f t="shared" si="45"/>
        <v>-</v>
      </c>
    </row>
    <row r="231" spans="1:29" hidden="1" x14ac:dyDescent="0.25">
      <c r="A231" s="200">
        <v>2012</v>
      </c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16">
        <f t="shared" si="46"/>
        <v>0</v>
      </c>
      <c r="O231" s="228"/>
      <c r="P231" s="200">
        <v>2012</v>
      </c>
      <c r="Q231" s="206" t="str">
        <f t="shared" si="44"/>
        <v>-</v>
      </c>
      <c r="R231" s="206" t="str">
        <f t="shared" si="43"/>
        <v>-</v>
      </c>
      <c r="S231" s="206" t="str">
        <f t="shared" si="43"/>
        <v>-</v>
      </c>
      <c r="T231" s="206" t="str">
        <f t="shared" si="43"/>
        <v>-</v>
      </c>
      <c r="U231" s="206" t="str">
        <f t="shared" si="43"/>
        <v>-</v>
      </c>
      <c r="V231" s="206" t="str">
        <f t="shared" si="43"/>
        <v>-</v>
      </c>
      <c r="W231" s="206" t="str">
        <f t="shared" si="43"/>
        <v>-</v>
      </c>
      <c r="X231" s="206" t="str">
        <f t="shared" si="43"/>
        <v>-</v>
      </c>
      <c r="Y231" s="206" t="str">
        <f t="shared" si="43"/>
        <v>-</v>
      </c>
      <c r="Z231" s="206" t="str">
        <f t="shared" si="43"/>
        <v>-</v>
      </c>
      <c r="AA231" s="206" t="str">
        <f t="shared" si="43"/>
        <v>-</v>
      </c>
      <c r="AB231" s="206" t="str">
        <f t="shared" si="43"/>
        <v>-</v>
      </c>
      <c r="AC231" s="207" t="str">
        <f t="shared" si="45"/>
        <v>-</v>
      </c>
    </row>
    <row r="232" spans="1:29" x14ac:dyDescent="0.25">
      <c r="A232" s="198">
        <v>2013</v>
      </c>
      <c r="B232" s="201">
        <f>'[1]Jan 13'!$E$26</f>
        <v>575007</v>
      </c>
      <c r="C232" s="201">
        <f>'[1]Fev 13'!$E$26</f>
        <v>480363</v>
      </c>
      <c r="D232" s="201">
        <f>'[1]Mar 13'!$E$26</f>
        <v>532365</v>
      </c>
      <c r="E232" s="201">
        <f>'[1]Abr 13'!$E$26</f>
        <v>482269</v>
      </c>
      <c r="F232" s="201">
        <f>'[1]Mai 13'!$E$26</f>
        <v>479766</v>
      </c>
      <c r="G232" s="201">
        <f>'[1]Jun 13'!$E$26</f>
        <v>458272</v>
      </c>
      <c r="H232" s="201">
        <f>'[1]Jul 13'!$E$26</f>
        <v>556658</v>
      </c>
      <c r="I232" s="201">
        <f>'[1]Ago 13'!$E$26</f>
        <v>504894</v>
      </c>
      <c r="J232" s="201">
        <f>'[1]Set 13'!$E$26</f>
        <v>500759</v>
      </c>
      <c r="K232" s="201">
        <f>'[1]Out 13'!$E$26</f>
        <v>518690</v>
      </c>
      <c r="L232" s="201">
        <f>'[1]Nov 13'!$E$26</f>
        <v>487044</v>
      </c>
      <c r="M232" s="201">
        <f>'[1]Dez 13'!$E$26</f>
        <v>520025</v>
      </c>
      <c r="N232" s="208">
        <f t="shared" si="46"/>
        <v>6096112</v>
      </c>
      <c r="O232" s="228"/>
      <c r="P232" s="198">
        <v>2013</v>
      </c>
      <c r="Q232" s="206" t="str">
        <f t="shared" si="44"/>
        <v>-</v>
      </c>
      <c r="R232" s="206" t="str">
        <f t="shared" si="44"/>
        <v>-</v>
      </c>
      <c r="S232" s="206" t="str">
        <f t="shared" si="43"/>
        <v>-</v>
      </c>
      <c r="T232" s="206" t="str">
        <f t="shared" si="43"/>
        <v>-</v>
      </c>
      <c r="U232" s="206" t="str">
        <f t="shared" si="43"/>
        <v>-</v>
      </c>
      <c r="V232" s="206" t="str">
        <f t="shared" si="43"/>
        <v>-</v>
      </c>
      <c r="W232" s="206" t="str">
        <f t="shared" si="43"/>
        <v>-</v>
      </c>
      <c r="X232" s="206" t="str">
        <f t="shared" si="43"/>
        <v>-</v>
      </c>
      <c r="Y232" s="206" t="str">
        <f t="shared" si="43"/>
        <v>-</v>
      </c>
      <c r="Z232" s="206" t="str">
        <f t="shared" si="43"/>
        <v>-</v>
      </c>
      <c r="AA232" s="206" t="str">
        <f t="shared" si="43"/>
        <v>-</v>
      </c>
      <c r="AB232" s="206" t="str">
        <f t="shared" si="43"/>
        <v>-</v>
      </c>
      <c r="AC232" s="209" t="s">
        <v>46</v>
      </c>
    </row>
    <row r="233" spans="1:29" x14ac:dyDescent="0.25">
      <c r="A233" s="198">
        <v>2014</v>
      </c>
      <c r="B233" s="201">
        <f>'[1]Jan 14'!$E$26</f>
        <v>551531</v>
      </c>
      <c r="C233" s="201">
        <f>'[1]Fev 14'!$E$26</f>
        <v>475108</v>
      </c>
      <c r="D233" s="201">
        <f>'[1]Mar 14'!$E$26</f>
        <v>524232</v>
      </c>
      <c r="E233" s="201">
        <f>'[1]Abr 14'!$E$26</f>
        <v>507557</v>
      </c>
      <c r="F233" s="201">
        <f>'[1]Mai 14'!$E$26</f>
        <v>496255</v>
      </c>
      <c r="G233" s="201">
        <f>'[1]Jun 14'!$E$26</f>
        <v>493539</v>
      </c>
      <c r="H233" s="201">
        <f>'[1]Jul 14'!$E$26</f>
        <v>572954</v>
      </c>
      <c r="I233" s="201">
        <f>'[1]Ago 14'!$E$26</f>
        <v>573413</v>
      </c>
      <c r="J233" s="201">
        <f>'[1]Set 14'!$E$26</f>
        <v>544081</v>
      </c>
      <c r="K233" s="201">
        <f>'[1]Out 14'!$E$26</f>
        <v>558560</v>
      </c>
      <c r="L233" s="201">
        <f>'[1]Nov 14'!$E$26</f>
        <v>527807</v>
      </c>
      <c r="M233" s="201">
        <f>'[1]Dez 14'!$E$26</f>
        <v>585489</v>
      </c>
      <c r="N233" s="208">
        <f t="shared" si="46"/>
        <v>6410526</v>
      </c>
      <c r="O233" s="228"/>
      <c r="P233" s="198">
        <v>2014</v>
      </c>
      <c r="Q233" s="206">
        <f t="shared" si="44"/>
        <v>-4.0827329058602757</v>
      </c>
      <c r="R233" s="206">
        <f t="shared" si="44"/>
        <v>-1.0939643561223455</v>
      </c>
      <c r="S233" s="206">
        <f t="shared" si="43"/>
        <v>-1.5277112507396273</v>
      </c>
      <c r="T233" s="206">
        <f t="shared" si="43"/>
        <v>5.2435466513501838</v>
      </c>
      <c r="U233" s="206">
        <f t="shared" si="43"/>
        <v>3.4368838141927593</v>
      </c>
      <c r="V233" s="206">
        <f t="shared" si="43"/>
        <v>7.6956479994413796</v>
      </c>
      <c r="W233" s="206">
        <f t="shared" si="43"/>
        <v>2.9274707270891653</v>
      </c>
      <c r="X233" s="206">
        <f t="shared" si="43"/>
        <v>13.570967371369047</v>
      </c>
      <c r="Y233" s="210">
        <f t="shared" si="43"/>
        <v>8.6512673761230516</v>
      </c>
      <c r="Z233" s="210">
        <f t="shared" si="43"/>
        <v>7.6866721934103266</v>
      </c>
      <c r="AA233" s="210">
        <f t="shared" si="43"/>
        <v>8.3694696988362516</v>
      </c>
      <c r="AB233" s="210">
        <f t="shared" si="43"/>
        <v>12.58862554684872</v>
      </c>
      <c r="AC233" s="209">
        <f t="shared" si="43"/>
        <v>5.1576152144186427</v>
      </c>
    </row>
    <row r="234" spans="1:29" x14ac:dyDescent="0.25">
      <c r="A234" s="198">
        <v>2015</v>
      </c>
      <c r="B234" s="201">
        <f>'[1]Jan 15'!$E$26</f>
        <v>686736</v>
      </c>
      <c r="C234" s="201">
        <f>'[1]Fev 15'!$E$26</f>
        <v>572408</v>
      </c>
      <c r="D234" s="201">
        <f>'[1]Mar 15'!$E$26</f>
        <v>568446</v>
      </c>
      <c r="E234" s="201">
        <f>'[1]Abr 15'!$E$26</f>
        <v>555033</v>
      </c>
      <c r="F234" s="201">
        <f>'[1]Mai 15'!$E$26</f>
        <v>562989</v>
      </c>
      <c r="G234" s="201">
        <f>'[1]Jun 15'!$E$26</f>
        <v>547474</v>
      </c>
      <c r="H234" s="201">
        <f>'[1]Jul 15'!$E$26</f>
        <v>694392</v>
      </c>
      <c r="I234" s="201">
        <f>'[1]Ago 15'!$E$26</f>
        <v>657762</v>
      </c>
      <c r="J234" s="201">
        <f>'[1]Set 15'!$E$26</f>
        <v>621660</v>
      </c>
      <c r="K234" s="201">
        <f>'[1]Out 15'!$E$26</f>
        <v>620000</v>
      </c>
      <c r="L234" s="201">
        <f>'[1]Nov 15'!$E$26</f>
        <v>573064</v>
      </c>
      <c r="M234" s="201">
        <f>'[1]Dez 15'!$E$26</f>
        <v>634894</v>
      </c>
      <c r="N234" s="208">
        <f>SUM(B234:M234)</f>
        <v>7294858</v>
      </c>
      <c r="O234" s="228"/>
      <c r="P234" s="198">
        <v>2015</v>
      </c>
      <c r="Q234" s="206">
        <f t="shared" si="44"/>
        <v>24.514487852903997</v>
      </c>
      <c r="R234" s="206">
        <f t="shared" si="44"/>
        <v>20.479554122431121</v>
      </c>
      <c r="S234" s="206">
        <f t="shared" si="43"/>
        <v>8.4340520990706445</v>
      </c>
      <c r="T234" s="206">
        <f t="shared" si="43"/>
        <v>9.3538262697588692</v>
      </c>
      <c r="U234" s="206">
        <f t="shared" si="43"/>
        <v>13.447521939325547</v>
      </c>
      <c r="V234" s="206">
        <f t="shared" si="43"/>
        <v>10.928214386299761</v>
      </c>
      <c r="W234" s="206">
        <f t="shared" si="43"/>
        <v>21.195069761272279</v>
      </c>
      <c r="X234" s="206">
        <f t="shared" si="43"/>
        <v>14.709990879174351</v>
      </c>
      <c r="Y234" s="210">
        <f t="shared" si="43"/>
        <v>14.258722506391507</v>
      </c>
      <c r="Z234" s="210">
        <f t="shared" si="43"/>
        <v>10.999713549126323</v>
      </c>
      <c r="AA234" s="210">
        <f t="shared" si="43"/>
        <v>8.574535767809067</v>
      </c>
      <c r="AB234" s="210">
        <f t="shared" si="43"/>
        <v>8.4382456374073591</v>
      </c>
      <c r="AC234" s="209">
        <f t="shared" si="43"/>
        <v>13.794999037520483</v>
      </c>
    </row>
    <row r="235" spans="1:29" x14ac:dyDescent="0.25">
      <c r="A235" s="198">
        <v>2016</v>
      </c>
      <c r="B235" s="201">
        <f>'[1]Jan 16'!$E$26</f>
        <v>743169</v>
      </c>
      <c r="C235" s="201">
        <f>'[1]Fev 16'!$E$26</f>
        <v>612899</v>
      </c>
      <c r="D235" s="201">
        <f>'[1]Mar 16'!$E$26</f>
        <v>579079</v>
      </c>
      <c r="E235" s="201">
        <f>'[1]Abr 16'!$E$26</f>
        <v>539583</v>
      </c>
      <c r="F235" s="201">
        <f>'[1]Mai 16'!$E$26</f>
        <v>566079</v>
      </c>
      <c r="G235" s="201">
        <f>'[1]Jun 16'!$E$26</f>
        <v>553772</v>
      </c>
      <c r="H235" s="201">
        <f>'[1]Jul 16'!$E$26</f>
        <v>689974</v>
      </c>
      <c r="I235" s="201">
        <f>'[1]Ago 16'!$E$26</f>
        <v>639819</v>
      </c>
      <c r="J235" s="201">
        <f>'[1]Set 16'!$E$26</f>
        <v>612082</v>
      </c>
      <c r="K235" s="201">
        <f>'[1]Out 16'!$E$26</f>
        <v>652319</v>
      </c>
      <c r="L235" s="201">
        <f>'[1]Nov 16'!$E$26</f>
        <v>618837</v>
      </c>
      <c r="M235" s="201">
        <f>'[1]Dez 16'!$E$26</f>
        <v>677431</v>
      </c>
      <c r="N235" s="208">
        <f>SUM(B235:M235)</f>
        <v>7485043</v>
      </c>
      <c r="O235" s="228"/>
      <c r="P235" s="198">
        <v>2016</v>
      </c>
      <c r="Q235" s="206">
        <f t="shared" si="44"/>
        <v>8.2175683231984422</v>
      </c>
      <c r="R235" s="206">
        <f t="shared" si="44"/>
        <v>7.0738005059328257</v>
      </c>
      <c r="S235" s="206">
        <f t="shared" si="44"/>
        <v>1.8705382745238808</v>
      </c>
      <c r="T235" s="206">
        <f t="shared" si="44"/>
        <v>-2.7836182713460333</v>
      </c>
      <c r="U235" s="206">
        <f t="shared" si="44"/>
        <v>0.5488561943483905</v>
      </c>
      <c r="V235" s="206">
        <f t="shared" si="44"/>
        <v>1.1503742643486303</v>
      </c>
      <c r="W235" s="206">
        <f t="shared" si="44"/>
        <v>-0.63624004884849095</v>
      </c>
      <c r="X235" s="206">
        <f t="shared" si="44"/>
        <v>-2.7278863783556928</v>
      </c>
      <c r="Y235" s="210">
        <f t="shared" si="44"/>
        <v>-1.5407135733359056</v>
      </c>
      <c r="Z235" s="210">
        <f t="shared" si="44"/>
        <v>5.2127419354838667</v>
      </c>
      <c r="AA235" s="210">
        <f t="shared" si="44"/>
        <v>7.9874150182178694</v>
      </c>
      <c r="AB235" s="210">
        <f t="shared" si="44"/>
        <v>6.6998585590665627</v>
      </c>
      <c r="AC235" s="209">
        <f t="shared" si="44"/>
        <v>2.6071103782965954</v>
      </c>
    </row>
    <row r="236" spans="1:29" x14ac:dyDescent="0.25">
      <c r="A236" s="198">
        <v>2017</v>
      </c>
      <c r="B236" s="201">
        <f>'[1]Jan 17'!$E$26</f>
        <v>779983</v>
      </c>
      <c r="C236" s="201">
        <f>'[1]Fev 17'!$E$26</f>
        <v>658714</v>
      </c>
      <c r="D236" s="201">
        <f>'[1]Mar 17'!$E$26</f>
        <v>670043</v>
      </c>
      <c r="E236" s="201">
        <f>'[1]Abr 17'!$E$26</f>
        <v>631586</v>
      </c>
      <c r="F236" s="201">
        <f>'[1]Mai 17'!$E$26</f>
        <v>613063</v>
      </c>
      <c r="G236" s="201">
        <f>'[1]Jun 17'!$E$26</f>
        <v>596768</v>
      </c>
      <c r="H236" s="201">
        <f>'[1]Jul 17'!$E$26</f>
        <v>800399</v>
      </c>
      <c r="I236" s="201">
        <f>'[1]Ago 17'!$E$26</f>
        <v>731619</v>
      </c>
      <c r="J236" s="201">
        <f>'[1]Set 17'!$E$26</f>
        <v>707331</v>
      </c>
      <c r="K236" s="201">
        <f>'[1]Out 17'!$E$26</f>
        <v>707285</v>
      </c>
      <c r="L236" s="201">
        <f>'[1]Nov 17'!$E$26</f>
        <v>685180</v>
      </c>
      <c r="M236" s="201">
        <f>'[1]Dez 17'!$E$26</f>
        <v>776171</v>
      </c>
      <c r="N236" s="208">
        <f>SUM(B236:M236)</f>
        <v>8358142</v>
      </c>
      <c r="O236" s="228"/>
      <c r="P236" s="198">
        <v>2017</v>
      </c>
      <c r="Q236" s="206">
        <f t="shared" si="44"/>
        <v>4.953651188356889</v>
      </c>
      <c r="R236" s="206">
        <f t="shared" si="44"/>
        <v>7.4751304864259849</v>
      </c>
      <c r="S236" s="206">
        <f t="shared" si="44"/>
        <v>15.708392119209979</v>
      </c>
      <c r="T236" s="206">
        <f t="shared" si="44"/>
        <v>17.050759568036788</v>
      </c>
      <c r="U236" s="206">
        <f t="shared" si="44"/>
        <v>8.2999016038397535</v>
      </c>
      <c r="V236" s="206">
        <f t="shared" si="44"/>
        <v>7.7642062076089147</v>
      </c>
      <c r="W236" s="206">
        <f t="shared" si="44"/>
        <v>16.004226246206386</v>
      </c>
      <c r="X236" s="206">
        <f t="shared" si="44"/>
        <v>14.347807739376295</v>
      </c>
      <c r="Y236" s="210">
        <f t="shared" si="44"/>
        <v>15.561477056995621</v>
      </c>
      <c r="Z236" s="210">
        <f t="shared" si="44"/>
        <v>8.4262454412641574</v>
      </c>
      <c r="AA236" s="210">
        <f t="shared" si="44"/>
        <v>10.720593629663377</v>
      </c>
      <c r="AB236" s="210">
        <f t="shared" si="44"/>
        <v>14.575654199468291</v>
      </c>
      <c r="AC236" s="209">
        <f t="shared" si="44"/>
        <v>11.664582287636826</v>
      </c>
    </row>
    <row r="237" spans="1:29" x14ac:dyDescent="0.25">
      <c r="A237" s="198">
        <v>2018</v>
      </c>
      <c r="B237" s="201">
        <f>'[1]Jan 18'!$E$26</f>
        <v>913351</v>
      </c>
      <c r="C237" s="201">
        <f>'[1]Fev 18'!$E$26</f>
        <v>791093</v>
      </c>
      <c r="D237" s="201">
        <f>'[1]Mar 18'!$E$26</f>
        <v>779550</v>
      </c>
      <c r="E237" s="201">
        <f>'[1]Abr 18'!$E$26</f>
        <v>717530</v>
      </c>
      <c r="F237" s="201">
        <f>'[1]Mai 18'!$E$26</f>
        <v>658950</v>
      </c>
      <c r="G237" s="201">
        <f>'[1]Jun 18'!$E$26</f>
        <v>656358</v>
      </c>
      <c r="H237" s="201">
        <f>'[1]Jul 18'!$E$26</f>
        <v>884486</v>
      </c>
      <c r="I237" s="201">
        <f>'[1]Ago 18'!$E$26</f>
        <v>797313</v>
      </c>
      <c r="J237" s="201">
        <f>'[1]Set 18'!$E$26</f>
        <v>763831</v>
      </c>
      <c r="K237" s="201">
        <f>'[1]Out 18'!$E$26</f>
        <v>766487</v>
      </c>
      <c r="L237" s="201">
        <f>'[1]Nov 18'!$E$26</f>
        <v>748006</v>
      </c>
      <c r="M237" s="201">
        <f>'[1]Dez 18'!$E$26</f>
        <v>875433</v>
      </c>
      <c r="N237" s="208">
        <f>SUM(B237:M237)</f>
        <v>9352388</v>
      </c>
      <c r="O237" s="228"/>
      <c r="P237" s="198">
        <v>2018</v>
      </c>
      <c r="Q237" s="206">
        <f t="shared" ref="Q237:AC239" si="47">IF(B237&lt;&gt;"",IF(B236&lt;&gt;"",(B237/B236-1)*100,"-"),"-")</f>
        <v>17.098834205360891</v>
      </c>
      <c r="R237" s="206">
        <f t="shared" si="47"/>
        <v>20.096582128207395</v>
      </c>
      <c r="S237" s="206">
        <f t="shared" si="47"/>
        <v>16.343279461168912</v>
      </c>
      <c r="T237" s="206">
        <f t="shared" si="47"/>
        <v>13.607648047930132</v>
      </c>
      <c r="U237" s="206">
        <f t="shared" si="47"/>
        <v>7.4848751270260916</v>
      </c>
      <c r="V237" s="206">
        <f t="shared" si="47"/>
        <v>9.9854549841814624</v>
      </c>
      <c r="W237" s="206">
        <f t="shared" si="47"/>
        <v>10.505635314386952</v>
      </c>
      <c r="X237" s="206">
        <f t="shared" si="47"/>
        <v>8.9792637971403124</v>
      </c>
      <c r="Y237" s="210">
        <f t="shared" si="47"/>
        <v>7.9877737579718611</v>
      </c>
      <c r="Z237" s="210">
        <f t="shared" si="47"/>
        <v>8.3703174816375245</v>
      </c>
      <c r="AA237" s="210">
        <f t="shared" si="47"/>
        <v>9.1692693890656365</v>
      </c>
      <c r="AB237" s="210">
        <f t="shared" si="47"/>
        <v>12.788676722011004</v>
      </c>
      <c r="AC237" s="209">
        <f t="shared" si="47"/>
        <v>11.895538506045966</v>
      </c>
    </row>
    <row r="238" spans="1:29" x14ac:dyDescent="0.25">
      <c r="A238" s="198">
        <v>2019</v>
      </c>
      <c r="B238" s="201">
        <f>'[1]Jan 19'!$E$26</f>
        <v>965600</v>
      </c>
      <c r="C238" s="201">
        <f>'[1]Fev 19'!$E$26</f>
        <v>816304</v>
      </c>
      <c r="D238" s="201">
        <f>'[1]Mar 19'!$E$26</f>
        <v>800929</v>
      </c>
      <c r="E238" s="201">
        <f>'[1]Abr 19'!$E$26</f>
        <v>708939</v>
      </c>
      <c r="F238" s="201">
        <f>'[1]Mai 19'!$E$26</f>
        <v>678345</v>
      </c>
      <c r="G238" s="201">
        <f>'[1]Jun 19'!$E$26</f>
        <v>686313</v>
      </c>
      <c r="H238" s="201">
        <f>'[1]Jul 19'!$E$26</f>
        <v>903668</v>
      </c>
      <c r="I238" s="201">
        <f>'[1]Ago 19'!$E$26</f>
        <v>784494</v>
      </c>
      <c r="J238" s="201">
        <f>'[1]Set 19'!$E$26</f>
        <v>693877</v>
      </c>
      <c r="K238" s="201">
        <f>'[1]Out 19'!$E$26</f>
        <v>656543</v>
      </c>
      <c r="L238" s="201">
        <f>'[1]Nov 19'!$E$26</f>
        <v>664007</v>
      </c>
      <c r="M238" s="201">
        <f>'[1]Dez 19'!$E$26</f>
        <v>757877</v>
      </c>
      <c r="N238" s="208">
        <f>SUM(B238:M238)</f>
        <v>9116896</v>
      </c>
      <c r="O238" s="228"/>
      <c r="P238" s="198">
        <v>2019</v>
      </c>
      <c r="Q238" s="206">
        <f t="shared" si="47"/>
        <v>5.7205827770484774</v>
      </c>
      <c r="R238" s="206">
        <f t="shared" si="47"/>
        <v>3.1868566653983743</v>
      </c>
      <c r="S238" s="206">
        <f t="shared" si="47"/>
        <v>2.7424796356872561</v>
      </c>
      <c r="T238" s="206">
        <f t="shared" si="47"/>
        <v>-1.1973018549747083</v>
      </c>
      <c r="U238" s="206">
        <f t="shared" si="47"/>
        <v>2.9433189164580043</v>
      </c>
      <c r="V238" s="206">
        <f t="shared" si="47"/>
        <v>4.5638203541360056</v>
      </c>
      <c r="W238" s="206">
        <f t="shared" si="47"/>
        <v>2.1687171984632991</v>
      </c>
      <c r="X238" s="206">
        <f t="shared" si="47"/>
        <v>-1.6077751146663877</v>
      </c>
      <c r="Y238" s="210">
        <f t="shared" si="47"/>
        <v>-9.1583085787301126</v>
      </c>
      <c r="Z238" s="210">
        <f t="shared" si="47"/>
        <v>-14.343883196975293</v>
      </c>
      <c r="AA238" s="210">
        <f t="shared" si="47"/>
        <v>-11.229722756234573</v>
      </c>
      <c r="AB238" s="210">
        <f t="shared" si="47"/>
        <v>-13.428326325372698</v>
      </c>
      <c r="AC238" s="209">
        <f t="shared" si="47"/>
        <v>-2.5179879192351762</v>
      </c>
    </row>
    <row r="239" spans="1:29" x14ac:dyDescent="0.25">
      <c r="A239" s="198">
        <v>2020</v>
      </c>
      <c r="B239" s="201">
        <f>'[1]Jan 20'!$E$26</f>
        <v>852407</v>
      </c>
      <c r="C239" s="201">
        <f>'[1]Fev 20'!$E$26</f>
        <v>750928</v>
      </c>
      <c r="D239" s="201">
        <f>'[1]Mar 20'!$E$26</f>
        <v>438775</v>
      </c>
      <c r="E239" s="201">
        <f>'[1]Abr 20'!$E$26</f>
        <v>9210</v>
      </c>
      <c r="F239" s="201">
        <f>'[1]Mai 20'!$E$26</f>
        <v>0</v>
      </c>
      <c r="G239" s="201">
        <f>'[1]Jun 20'!$E$26</f>
        <v>0</v>
      </c>
      <c r="H239" s="201">
        <f>'[1]Jul 20'!$E$26</f>
        <v>0</v>
      </c>
      <c r="I239" s="201">
        <f>'[1]Ago 20'!$E$26</f>
        <v>0</v>
      </c>
      <c r="J239" s="201">
        <f>'[1]Set 20'!$E$26</f>
        <v>0</v>
      </c>
      <c r="K239" s="201">
        <f>'[1]Out 20'!$E$26</f>
        <v>0</v>
      </c>
      <c r="L239" s="201">
        <f>'[1]Nov 20'!$E$26</f>
        <v>0</v>
      </c>
      <c r="M239" s="201">
        <f>'[1]Dez 20'!$E$26</f>
        <v>0</v>
      </c>
      <c r="N239" s="208"/>
      <c r="O239" s="228"/>
      <c r="P239" s="198">
        <v>2020</v>
      </c>
      <c r="Q239" s="206">
        <f t="shared" si="47"/>
        <v>-11.722555923777966</v>
      </c>
      <c r="R239" s="206">
        <f t="shared" si="47"/>
        <v>-8.0087810423567714</v>
      </c>
      <c r="S239" s="206">
        <f t="shared" si="47"/>
        <v>-45.216742058284822</v>
      </c>
      <c r="T239" s="206">
        <f t="shared" si="47"/>
        <v>-98.700875533720108</v>
      </c>
      <c r="U239" s="206">
        <f t="shared" si="47"/>
        <v>-100</v>
      </c>
      <c r="V239" s="206">
        <f t="shared" si="47"/>
        <v>-100</v>
      </c>
      <c r="W239" s="206">
        <f t="shared" si="47"/>
        <v>-100</v>
      </c>
      <c r="X239" s="206">
        <f t="shared" si="47"/>
        <v>-100</v>
      </c>
      <c r="Y239" s="210">
        <f t="shared" si="47"/>
        <v>-100</v>
      </c>
      <c r="Z239" s="210">
        <f t="shared" si="47"/>
        <v>-100</v>
      </c>
      <c r="AA239" s="210">
        <f t="shared" si="47"/>
        <v>-100</v>
      </c>
      <c r="AB239" s="210">
        <f t="shared" si="47"/>
        <v>-100</v>
      </c>
      <c r="AC239" s="209"/>
    </row>
    <row r="240" spans="1:29" x14ac:dyDescent="0.2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O240" s="228"/>
    </row>
    <row r="242" spans="1:29" ht="15.6" x14ac:dyDescent="0.25">
      <c r="A242" s="195" t="s">
        <v>22</v>
      </c>
      <c r="B242" s="194"/>
      <c r="C242" s="194"/>
      <c r="D242" s="194"/>
      <c r="E242" s="194"/>
      <c r="F242" s="194"/>
      <c r="G242" s="194"/>
      <c r="H242" s="194"/>
      <c r="I242" s="194"/>
      <c r="J242" s="194"/>
      <c r="K242" s="194"/>
      <c r="L242" s="194"/>
      <c r="M242" s="194"/>
      <c r="O242" s="228"/>
      <c r="P242" s="196" t="s">
        <v>44</v>
      </c>
    </row>
    <row r="243" spans="1:29" x14ac:dyDescent="0.25">
      <c r="A243" s="194"/>
      <c r="B243" s="194"/>
      <c r="C243" s="194"/>
      <c r="D243" s="194"/>
      <c r="E243" s="194"/>
      <c r="F243" s="194"/>
      <c r="G243" s="194"/>
      <c r="H243" s="194"/>
      <c r="I243" s="194"/>
      <c r="J243" s="194"/>
      <c r="K243" s="194"/>
      <c r="L243" s="194"/>
      <c r="M243" s="194"/>
      <c r="O243" s="228"/>
    </row>
    <row r="244" spans="1:29" ht="15" x14ac:dyDescent="0.25">
      <c r="A244" s="197"/>
      <c r="B244" s="198" t="s">
        <v>26</v>
      </c>
      <c r="C244" s="198" t="s">
        <v>27</v>
      </c>
      <c r="D244" s="198" t="s">
        <v>28</v>
      </c>
      <c r="E244" s="198" t="s">
        <v>29</v>
      </c>
      <c r="F244" s="198" t="s">
        <v>30</v>
      </c>
      <c r="G244" s="198" t="s">
        <v>31</v>
      </c>
      <c r="H244" s="198" t="s">
        <v>32</v>
      </c>
      <c r="I244" s="198" t="s">
        <v>33</v>
      </c>
      <c r="J244" s="198" t="s">
        <v>34</v>
      </c>
      <c r="K244" s="198" t="s">
        <v>35</v>
      </c>
      <c r="L244" s="198" t="s">
        <v>36</v>
      </c>
      <c r="M244" s="198" t="s">
        <v>37</v>
      </c>
      <c r="N244" s="198" t="s">
        <v>38</v>
      </c>
      <c r="O244" s="228"/>
      <c r="P244" s="199"/>
      <c r="Q244" s="198" t="s">
        <v>26</v>
      </c>
      <c r="R244" s="198" t="s">
        <v>27</v>
      </c>
      <c r="S244" s="198" t="s">
        <v>28</v>
      </c>
      <c r="T244" s="198" t="s">
        <v>29</v>
      </c>
      <c r="U244" s="198" t="s">
        <v>30</v>
      </c>
      <c r="V244" s="198" t="s">
        <v>31</v>
      </c>
      <c r="W244" s="198" t="s">
        <v>32</v>
      </c>
      <c r="X244" s="198" t="s">
        <v>33</v>
      </c>
      <c r="Y244" s="198" t="s">
        <v>34</v>
      </c>
      <c r="Z244" s="198" t="s">
        <v>35</v>
      </c>
      <c r="AA244" s="198" t="s">
        <v>36</v>
      </c>
      <c r="AB244" s="198" t="s">
        <v>37</v>
      </c>
      <c r="AC244" s="198" t="s">
        <v>38</v>
      </c>
    </row>
    <row r="245" spans="1:29" hidden="1" x14ac:dyDescent="0.25">
      <c r="A245" s="200">
        <v>2000</v>
      </c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16">
        <f>SUM(B245:M245)</f>
        <v>0</v>
      </c>
      <c r="O245" s="228"/>
      <c r="P245" s="200">
        <v>2000</v>
      </c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5"/>
      <c r="AB245" s="204"/>
      <c r="AC245" s="204"/>
    </row>
    <row r="246" spans="1:29" hidden="1" x14ac:dyDescent="0.25">
      <c r="A246" s="200">
        <v>2001</v>
      </c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16">
        <f t="shared" ref="N246" si="48">SUM(B246:M246)</f>
        <v>0</v>
      </c>
      <c r="O246" s="228"/>
      <c r="P246" s="200">
        <v>2001</v>
      </c>
      <c r="Q246" s="206" t="str">
        <f>IF(B246&lt;&gt;"",IF(B245&lt;&gt;"",(B246/B245-1)*100,"-"),"-")</f>
        <v>-</v>
      </c>
      <c r="R246" s="206" t="str">
        <f t="shared" ref="R246:AC265" si="49">IF(C246&lt;&gt;"",IF(C245&lt;&gt;"",(C246/C245-1)*100,"-"),"-")</f>
        <v>-</v>
      </c>
      <c r="S246" s="206" t="str">
        <f t="shared" si="49"/>
        <v>-</v>
      </c>
      <c r="T246" s="206" t="str">
        <f t="shared" si="49"/>
        <v>-</v>
      </c>
      <c r="U246" s="206" t="str">
        <f t="shared" si="49"/>
        <v>-</v>
      </c>
      <c r="V246" s="206" t="str">
        <f t="shared" si="49"/>
        <v>-</v>
      </c>
      <c r="W246" s="206" t="str">
        <f t="shared" si="49"/>
        <v>-</v>
      </c>
      <c r="X246" s="206" t="str">
        <f t="shared" si="49"/>
        <v>-</v>
      </c>
      <c r="Y246" s="206" t="str">
        <f t="shared" si="49"/>
        <v>-</v>
      </c>
      <c r="Z246" s="206" t="str">
        <f t="shared" si="49"/>
        <v>-</v>
      </c>
      <c r="AA246" s="206" t="str">
        <f t="shared" si="49"/>
        <v>-</v>
      </c>
      <c r="AB246" s="206" t="str">
        <f t="shared" si="49"/>
        <v>-</v>
      </c>
      <c r="AC246" s="207" t="str">
        <f>IF(M246&lt;&gt;"",IF(N246&lt;&gt;"",IF(N245&lt;&gt;"",(N246/N245-1)*100,"-"),"-"),"-")</f>
        <v>-</v>
      </c>
    </row>
    <row r="247" spans="1:29" hidden="1" x14ac:dyDescent="0.25">
      <c r="A247" s="200">
        <v>2002</v>
      </c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16">
        <f>SUM(B247:M247)</f>
        <v>0</v>
      </c>
      <c r="O247" s="228"/>
      <c r="P247" s="200">
        <v>2002</v>
      </c>
      <c r="Q247" s="206" t="str">
        <f t="shared" ref="Q247:Q265" si="50">IF(B247&lt;&gt;"",IF(B246&lt;&gt;"",(B247/B246-1)*100,"-"),"-")</f>
        <v>-</v>
      </c>
      <c r="R247" s="206" t="str">
        <f t="shared" si="49"/>
        <v>-</v>
      </c>
      <c r="S247" s="206" t="str">
        <f t="shared" si="49"/>
        <v>-</v>
      </c>
      <c r="T247" s="206" t="str">
        <f t="shared" si="49"/>
        <v>-</v>
      </c>
      <c r="U247" s="206" t="str">
        <f t="shared" si="49"/>
        <v>-</v>
      </c>
      <c r="V247" s="206" t="str">
        <f t="shared" si="49"/>
        <v>-</v>
      </c>
      <c r="W247" s="206" t="str">
        <f t="shared" si="49"/>
        <v>-</v>
      </c>
      <c r="X247" s="206" t="str">
        <f t="shared" si="49"/>
        <v>-</v>
      </c>
      <c r="Y247" s="206" t="str">
        <f t="shared" si="49"/>
        <v>-</v>
      </c>
      <c r="Z247" s="206" t="str">
        <f t="shared" si="49"/>
        <v>-</v>
      </c>
      <c r="AA247" s="206" t="str">
        <f t="shared" si="49"/>
        <v>-</v>
      </c>
      <c r="AB247" s="206" t="str">
        <f t="shared" si="49"/>
        <v>-</v>
      </c>
      <c r="AC247" s="207" t="str">
        <f t="shared" ref="AC247:AC257" si="51">IF(M247&lt;&gt;"",IF(N247&lt;&gt;"",IF(N246&lt;&gt;"",(N247/N246-1)*100,"-"),"-"),"-")</f>
        <v>-</v>
      </c>
    </row>
    <row r="248" spans="1:29" hidden="1" x14ac:dyDescent="0.25">
      <c r="A248" s="200">
        <v>2003</v>
      </c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16">
        <f t="shared" ref="N248:N259" si="52">SUM(B248:M248)</f>
        <v>0</v>
      </c>
      <c r="O248" s="228"/>
      <c r="P248" s="200">
        <v>2003</v>
      </c>
      <c r="Q248" s="206" t="str">
        <f t="shared" si="50"/>
        <v>-</v>
      </c>
      <c r="R248" s="206" t="str">
        <f t="shared" si="49"/>
        <v>-</v>
      </c>
      <c r="S248" s="206" t="str">
        <f t="shared" si="49"/>
        <v>-</v>
      </c>
      <c r="T248" s="206" t="str">
        <f t="shared" si="49"/>
        <v>-</v>
      </c>
      <c r="U248" s="206" t="str">
        <f t="shared" si="49"/>
        <v>-</v>
      </c>
      <c r="V248" s="206" t="str">
        <f t="shared" si="49"/>
        <v>-</v>
      </c>
      <c r="W248" s="206" t="str">
        <f t="shared" si="49"/>
        <v>-</v>
      </c>
      <c r="X248" s="206" t="str">
        <f t="shared" si="49"/>
        <v>-</v>
      </c>
      <c r="Y248" s="206" t="str">
        <f t="shared" si="49"/>
        <v>-</v>
      </c>
      <c r="Z248" s="206" t="str">
        <f t="shared" si="49"/>
        <v>-</v>
      </c>
      <c r="AA248" s="206" t="str">
        <f t="shared" si="49"/>
        <v>-</v>
      </c>
      <c r="AB248" s="206" t="str">
        <f t="shared" si="49"/>
        <v>-</v>
      </c>
      <c r="AC248" s="207" t="str">
        <f t="shared" si="51"/>
        <v>-</v>
      </c>
    </row>
    <row r="249" spans="1:29" hidden="1" x14ac:dyDescent="0.25">
      <c r="A249" s="200">
        <v>2004</v>
      </c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16">
        <f t="shared" si="52"/>
        <v>0</v>
      </c>
      <c r="O249" s="228"/>
      <c r="P249" s="200">
        <v>2004</v>
      </c>
      <c r="Q249" s="206" t="str">
        <f t="shared" si="50"/>
        <v>-</v>
      </c>
      <c r="R249" s="206" t="str">
        <f t="shared" si="49"/>
        <v>-</v>
      </c>
      <c r="S249" s="206" t="str">
        <f t="shared" si="49"/>
        <v>-</v>
      </c>
      <c r="T249" s="206" t="str">
        <f t="shared" si="49"/>
        <v>-</v>
      </c>
      <c r="U249" s="206" t="str">
        <f t="shared" si="49"/>
        <v>-</v>
      </c>
      <c r="V249" s="206" t="str">
        <f t="shared" si="49"/>
        <v>-</v>
      </c>
      <c r="W249" s="206" t="str">
        <f t="shared" si="49"/>
        <v>-</v>
      </c>
      <c r="X249" s="206" t="str">
        <f t="shared" si="49"/>
        <v>-</v>
      </c>
      <c r="Y249" s="206" t="str">
        <f t="shared" si="49"/>
        <v>-</v>
      </c>
      <c r="Z249" s="206" t="str">
        <f t="shared" si="49"/>
        <v>-</v>
      </c>
      <c r="AA249" s="206" t="str">
        <f t="shared" si="49"/>
        <v>-</v>
      </c>
      <c r="AB249" s="206" t="str">
        <f t="shared" si="49"/>
        <v>-</v>
      </c>
      <c r="AC249" s="207" t="str">
        <f t="shared" si="51"/>
        <v>-</v>
      </c>
    </row>
    <row r="250" spans="1:29" hidden="1" x14ac:dyDescent="0.25">
      <c r="A250" s="200">
        <v>2005</v>
      </c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16">
        <f t="shared" si="52"/>
        <v>0</v>
      </c>
      <c r="O250" s="228"/>
      <c r="P250" s="200">
        <v>2005</v>
      </c>
      <c r="Q250" s="206" t="str">
        <f t="shared" si="50"/>
        <v>-</v>
      </c>
      <c r="R250" s="206" t="str">
        <f t="shared" si="49"/>
        <v>-</v>
      </c>
      <c r="S250" s="206" t="str">
        <f t="shared" si="49"/>
        <v>-</v>
      </c>
      <c r="T250" s="206" t="str">
        <f t="shared" si="49"/>
        <v>-</v>
      </c>
      <c r="U250" s="206" t="str">
        <f t="shared" si="49"/>
        <v>-</v>
      </c>
      <c r="V250" s="206" t="str">
        <f t="shared" si="49"/>
        <v>-</v>
      </c>
      <c r="W250" s="206" t="str">
        <f t="shared" si="49"/>
        <v>-</v>
      </c>
      <c r="X250" s="206" t="str">
        <f t="shared" si="49"/>
        <v>-</v>
      </c>
      <c r="Y250" s="206" t="str">
        <f t="shared" si="49"/>
        <v>-</v>
      </c>
      <c r="Z250" s="206" t="str">
        <f t="shared" si="49"/>
        <v>-</v>
      </c>
      <c r="AA250" s="206" t="str">
        <f t="shared" si="49"/>
        <v>-</v>
      </c>
      <c r="AB250" s="206" t="str">
        <f t="shared" si="49"/>
        <v>-</v>
      </c>
      <c r="AC250" s="207" t="str">
        <f t="shared" si="51"/>
        <v>-</v>
      </c>
    </row>
    <row r="251" spans="1:29" hidden="1" x14ac:dyDescent="0.25">
      <c r="A251" s="200">
        <v>2006</v>
      </c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16">
        <f t="shared" si="52"/>
        <v>0</v>
      </c>
      <c r="O251" s="228"/>
      <c r="P251" s="200">
        <v>2006</v>
      </c>
      <c r="Q251" s="206" t="str">
        <f t="shared" si="50"/>
        <v>-</v>
      </c>
      <c r="R251" s="206" t="str">
        <f t="shared" si="49"/>
        <v>-</v>
      </c>
      <c r="S251" s="206" t="str">
        <f t="shared" si="49"/>
        <v>-</v>
      </c>
      <c r="T251" s="206" t="str">
        <f t="shared" si="49"/>
        <v>-</v>
      </c>
      <c r="U251" s="206" t="str">
        <f t="shared" si="49"/>
        <v>-</v>
      </c>
      <c r="V251" s="206" t="str">
        <f t="shared" si="49"/>
        <v>-</v>
      </c>
      <c r="W251" s="206" t="str">
        <f t="shared" si="49"/>
        <v>-</v>
      </c>
      <c r="X251" s="206" t="str">
        <f t="shared" si="49"/>
        <v>-</v>
      </c>
      <c r="Y251" s="206" t="str">
        <f t="shared" si="49"/>
        <v>-</v>
      </c>
      <c r="Z251" s="206" t="str">
        <f t="shared" si="49"/>
        <v>-</v>
      </c>
      <c r="AA251" s="206" t="str">
        <f t="shared" si="49"/>
        <v>-</v>
      </c>
      <c r="AB251" s="206" t="str">
        <f t="shared" si="49"/>
        <v>-</v>
      </c>
      <c r="AC251" s="207" t="str">
        <f t="shared" si="51"/>
        <v>-</v>
      </c>
    </row>
    <row r="252" spans="1:29" hidden="1" x14ac:dyDescent="0.25">
      <c r="A252" s="200">
        <v>2007</v>
      </c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16">
        <f t="shared" si="52"/>
        <v>0</v>
      </c>
      <c r="O252" s="228"/>
      <c r="P252" s="200">
        <v>2007</v>
      </c>
      <c r="Q252" s="206" t="str">
        <f t="shared" si="50"/>
        <v>-</v>
      </c>
      <c r="R252" s="206" t="str">
        <f t="shared" si="49"/>
        <v>-</v>
      </c>
      <c r="S252" s="206" t="str">
        <f t="shared" si="49"/>
        <v>-</v>
      </c>
      <c r="T252" s="206" t="str">
        <f t="shared" si="49"/>
        <v>-</v>
      </c>
      <c r="U252" s="206" t="str">
        <f t="shared" si="49"/>
        <v>-</v>
      </c>
      <c r="V252" s="206" t="str">
        <f t="shared" si="49"/>
        <v>-</v>
      </c>
      <c r="W252" s="206" t="str">
        <f t="shared" si="49"/>
        <v>-</v>
      </c>
      <c r="X252" s="206" t="str">
        <f t="shared" si="49"/>
        <v>-</v>
      </c>
      <c r="Y252" s="206" t="str">
        <f t="shared" si="49"/>
        <v>-</v>
      </c>
      <c r="Z252" s="206" t="str">
        <f t="shared" si="49"/>
        <v>-</v>
      </c>
      <c r="AA252" s="206" t="str">
        <f t="shared" si="49"/>
        <v>-</v>
      </c>
      <c r="AB252" s="206" t="str">
        <f t="shared" si="49"/>
        <v>-</v>
      </c>
      <c r="AC252" s="207" t="str">
        <f t="shared" si="51"/>
        <v>-</v>
      </c>
    </row>
    <row r="253" spans="1:29" hidden="1" x14ac:dyDescent="0.25">
      <c r="A253" s="200">
        <v>2008</v>
      </c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16">
        <f t="shared" si="52"/>
        <v>0</v>
      </c>
      <c r="O253" s="228"/>
      <c r="P253" s="200">
        <v>2008</v>
      </c>
      <c r="Q253" s="206" t="str">
        <f t="shared" si="50"/>
        <v>-</v>
      </c>
      <c r="R253" s="206" t="str">
        <f t="shared" si="49"/>
        <v>-</v>
      </c>
      <c r="S253" s="206" t="str">
        <f t="shared" si="49"/>
        <v>-</v>
      </c>
      <c r="T253" s="206" t="str">
        <f t="shared" si="49"/>
        <v>-</v>
      </c>
      <c r="U253" s="206" t="str">
        <f t="shared" si="49"/>
        <v>-</v>
      </c>
      <c r="V253" s="206" t="str">
        <f t="shared" si="49"/>
        <v>-</v>
      </c>
      <c r="W253" s="206" t="str">
        <f t="shared" si="49"/>
        <v>-</v>
      </c>
      <c r="X253" s="206" t="str">
        <f t="shared" si="49"/>
        <v>-</v>
      </c>
      <c r="Y253" s="206" t="str">
        <f t="shared" si="49"/>
        <v>-</v>
      </c>
      <c r="Z253" s="206" t="str">
        <f t="shared" si="49"/>
        <v>-</v>
      </c>
      <c r="AA253" s="206" t="str">
        <f t="shared" si="49"/>
        <v>-</v>
      </c>
      <c r="AB253" s="206" t="str">
        <f t="shared" si="49"/>
        <v>-</v>
      </c>
      <c r="AC253" s="207" t="str">
        <f t="shared" si="51"/>
        <v>-</v>
      </c>
    </row>
    <row r="254" spans="1:29" hidden="1" x14ac:dyDescent="0.25">
      <c r="A254" s="200">
        <v>2009</v>
      </c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16">
        <f t="shared" si="52"/>
        <v>0</v>
      </c>
      <c r="O254" s="228"/>
      <c r="P254" s="200">
        <v>2009</v>
      </c>
      <c r="Q254" s="206" t="str">
        <f t="shared" si="50"/>
        <v>-</v>
      </c>
      <c r="R254" s="206" t="str">
        <f t="shared" si="49"/>
        <v>-</v>
      </c>
      <c r="S254" s="206" t="str">
        <f t="shared" si="49"/>
        <v>-</v>
      </c>
      <c r="T254" s="206" t="str">
        <f t="shared" si="49"/>
        <v>-</v>
      </c>
      <c r="U254" s="206" t="str">
        <f t="shared" si="49"/>
        <v>-</v>
      </c>
      <c r="V254" s="206" t="str">
        <f t="shared" si="49"/>
        <v>-</v>
      </c>
      <c r="W254" s="206" t="str">
        <f t="shared" si="49"/>
        <v>-</v>
      </c>
      <c r="X254" s="206" t="str">
        <f t="shared" si="49"/>
        <v>-</v>
      </c>
      <c r="Y254" s="206" t="str">
        <f t="shared" si="49"/>
        <v>-</v>
      </c>
      <c r="Z254" s="206" t="str">
        <f t="shared" si="49"/>
        <v>-</v>
      </c>
      <c r="AA254" s="206" t="str">
        <f t="shared" si="49"/>
        <v>-</v>
      </c>
      <c r="AB254" s="206" t="str">
        <f t="shared" si="49"/>
        <v>-</v>
      </c>
      <c r="AC254" s="207" t="str">
        <f t="shared" si="51"/>
        <v>-</v>
      </c>
    </row>
    <row r="255" spans="1:29" hidden="1" x14ac:dyDescent="0.25">
      <c r="A255" s="200">
        <v>2010</v>
      </c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16">
        <f t="shared" si="52"/>
        <v>0</v>
      </c>
      <c r="O255" s="228"/>
      <c r="P255" s="200">
        <v>2010</v>
      </c>
      <c r="Q255" s="206" t="str">
        <f t="shared" si="50"/>
        <v>-</v>
      </c>
      <c r="R255" s="206" t="str">
        <f t="shared" si="49"/>
        <v>-</v>
      </c>
      <c r="S255" s="206" t="str">
        <f t="shared" si="49"/>
        <v>-</v>
      </c>
      <c r="T255" s="206" t="str">
        <f t="shared" si="49"/>
        <v>-</v>
      </c>
      <c r="U255" s="206" t="str">
        <f t="shared" si="49"/>
        <v>-</v>
      </c>
      <c r="V255" s="206" t="str">
        <f t="shared" si="49"/>
        <v>-</v>
      </c>
      <c r="W255" s="206" t="str">
        <f t="shared" si="49"/>
        <v>-</v>
      </c>
      <c r="X255" s="206" t="str">
        <f t="shared" si="49"/>
        <v>-</v>
      </c>
      <c r="Y255" s="206" t="str">
        <f t="shared" si="49"/>
        <v>-</v>
      </c>
      <c r="Z255" s="206" t="str">
        <f t="shared" si="49"/>
        <v>-</v>
      </c>
      <c r="AA255" s="206" t="str">
        <f t="shared" si="49"/>
        <v>-</v>
      </c>
      <c r="AB255" s="206" t="str">
        <f t="shared" si="49"/>
        <v>-</v>
      </c>
      <c r="AC255" s="207" t="str">
        <f t="shared" si="51"/>
        <v>-</v>
      </c>
    </row>
    <row r="256" spans="1:29" hidden="1" x14ac:dyDescent="0.25">
      <c r="A256" s="200">
        <v>2011</v>
      </c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16">
        <f t="shared" si="52"/>
        <v>0</v>
      </c>
      <c r="O256" s="228"/>
      <c r="P256" s="200">
        <v>2011</v>
      </c>
      <c r="Q256" s="206" t="str">
        <f t="shared" si="50"/>
        <v>-</v>
      </c>
      <c r="R256" s="206" t="str">
        <f t="shared" si="49"/>
        <v>-</v>
      </c>
      <c r="S256" s="206" t="str">
        <f t="shared" si="49"/>
        <v>-</v>
      </c>
      <c r="T256" s="206" t="str">
        <f t="shared" si="49"/>
        <v>-</v>
      </c>
      <c r="U256" s="206" t="str">
        <f t="shared" si="49"/>
        <v>-</v>
      </c>
      <c r="V256" s="206" t="str">
        <f t="shared" si="49"/>
        <v>-</v>
      </c>
      <c r="W256" s="206" t="str">
        <f t="shared" si="49"/>
        <v>-</v>
      </c>
      <c r="X256" s="206" t="str">
        <f t="shared" si="49"/>
        <v>-</v>
      </c>
      <c r="Y256" s="206" t="str">
        <f t="shared" si="49"/>
        <v>-</v>
      </c>
      <c r="Z256" s="206" t="str">
        <f t="shared" si="49"/>
        <v>-</v>
      </c>
      <c r="AA256" s="206" t="str">
        <f t="shared" si="49"/>
        <v>-</v>
      </c>
      <c r="AB256" s="206" t="str">
        <f t="shared" si="49"/>
        <v>-</v>
      </c>
      <c r="AC256" s="207" t="str">
        <f t="shared" si="51"/>
        <v>-</v>
      </c>
    </row>
    <row r="257" spans="1:29" hidden="1" x14ac:dyDescent="0.25">
      <c r="A257" s="200">
        <v>2012</v>
      </c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16">
        <f t="shared" si="52"/>
        <v>0</v>
      </c>
      <c r="O257" s="228"/>
      <c r="P257" s="200">
        <v>2012</v>
      </c>
      <c r="Q257" s="206" t="str">
        <f t="shared" si="50"/>
        <v>-</v>
      </c>
      <c r="R257" s="206" t="str">
        <f t="shared" si="49"/>
        <v>-</v>
      </c>
      <c r="S257" s="206" t="str">
        <f t="shared" si="49"/>
        <v>-</v>
      </c>
      <c r="T257" s="206" t="str">
        <f t="shared" si="49"/>
        <v>-</v>
      </c>
      <c r="U257" s="206" t="str">
        <f t="shared" si="49"/>
        <v>-</v>
      </c>
      <c r="V257" s="206" t="str">
        <f t="shared" si="49"/>
        <v>-</v>
      </c>
      <c r="W257" s="206" t="str">
        <f t="shared" si="49"/>
        <v>-</v>
      </c>
      <c r="X257" s="206" t="str">
        <f t="shared" si="49"/>
        <v>-</v>
      </c>
      <c r="Y257" s="206" t="str">
        <f t="shared" si="49"/>
        <v>-</v>
      </c>
      <c r="Z257" s="206" t="str">
        <f t="shared" si="49"/>
        <v>-</v>
      </c>
      <c r="AA257" s="206" t="str">
        <f t="shared" si="49"/>
        <v>-</v>
      </c>
      <c r="AB257" s="206" t="str">
        <f t="shared" si="49"/>
        <v>-</v>
      </c>
      <c r="AC257" s="207" t="str">
        <f t="shared" si="51"/>
        <v>-</v>
      </c>
    </row>
    <row r="258" spans="1:29" x14ac:dyDescent="0.25">
      <c r="A258" s="198">
        <v>2013</v>
      </c>
      <c r="B258" s="201">
        <f>'[1]Jan 13'!$F$26</f>
        <v>3726</v>
      </c>
      <c r="C258" s="201">
        <f>'[1]Fev 13'!$F$26</f>
        <v>3344</v>
      </c>
      <c r="D258" s="201">
        <f>'[1]Mar 13'!$F$26</f>
        <v>3644</v>
      </c>
      <c r="E258" s="201">
        <f>'[1]Abr 13'!$F$26</f>
        <v>3344</v>
      </c>
      <c r="F258" s="201">
        <f>'[1]Mai 13'!$F$26</f>
        <v>3369</v>
      </c>
      <c r="G258" s="201">
        <f>'[1]Jun 13'!$F$26</f>
        <v>3228</v>
      </c>
      <c r="H258" s="201">
        <f>'[1]Jul 13'!$F$26</f>
        <v>3687</v>
      </c>
      <c r="I258" s="201">
        <f>'[1]Ago 13'!$F$26</f>
        <v>3354</v>
      </c>
      <c r="J258" s="201">
        <f>'[1]Set 13'!$F$26</f>
        <v>3150</v>
      </c>
      <c r="K258" s="201">
        <f>'[1]Out 13'!$F$26</f>
        <v>3199</v>
      </c>
      <c r="L258" s="201">
        <f>'[1]Nov 13'!$F$26</f>
        <v>3065</v>
      </c>
      <c r="M258" s="201">
        <f>'[1]Dez 13'!$F$26</f>
        <v>3313</v>
      </c>
      <c r="N258" s="208">
        <f t="shared" si="52"/>
        <v>40423</v>
      </c>
      <c r="O258" s="228"/>
      <c r="P258" s="198">
        <v>2013</v>
      </c>
      <c r="Q258" s="206" t="str">
        <f t="shared" si="50"/>
        <v>-</v>
      </c>
      <c r="R258" s="206" t="str">
        <f t="shared" si="49"/>
        <v>-</v>
      </c>
      <c r="S258" s="206" t="str">
        <f t="shared" si="49"/>
        <v>-</v>
      </c>
      <c r="T258" s="206" t="str">
        <f t="shared" si="49"/>
        <v>-</v>
      </c>
      <c r="U258" s="206" t="str">
        <f t="shared" si="49"/>
        <v>-</v>
      </c>
      <c r="V258" s="206" t="str">
        <f t="shared" si="49"/>
        <v>-</v>
      </c>
      <c r="W258" s="206" t="str">
        <f t="shared" si="49"/>
        <v>-</v>
      </c>
      <c r="X258" s="206" t="str">
        <f t="shared" si="49"/>
        <v>-</v>
      </c>
      <c r="Y258" s="206" t="str">
        <f t="shared" si="49"/>
        <v>-</v>
      </c>
      <c r="Z258" s="206" t="str">
        <f t="shared" si="49"/>
        <v>-</v>
      </c>
      <c r="AA258" s="206" t="str">
        <f t="shared" si="49"/>
        <v>-</v>
      </c>
      <c r="AB258" s="206" t="str">
        <f t="shared" si="49"/>
        <v>-</v>
      </c>
      <c r="AC258" s="209" t="s">
        <v>46</v>
      </c>
    </row>
    <row r="259" spans="1:29" x14ac:dyDescent="0.25">
      <c r="A259" s="198">
        <v>2014</v>
      </c>
      <c r="B259" s="201">
        <f>'[1]Jan 14'!$F$26</f>
        <v>3410</v>
      </c>
      <c r="C259" s="201">
        <f>'[1]Fev 14'!$F$26</f>
        <v>3068</v>
      </c>
      <c r="D259" s="201">
        <f>'[1]Mar 14'!$F$26</f>
        <v>3343</v>
      </c>
      <c r="E259" s="201">
        <f>'[1]Abr 14'!$F$26</f>
        <v>3152</v>
      </c>
      <c r="F259" s="201">
        <f>'[1]Mai 14'!$F$26</f>
        <v>3151</v>
      </c>
      <c r="G259" s="201">
        <f>'[1]Jun 14'!$F$26</f>
        <v>3187</v>
      </c>
      <c r="H259" s="201">
        <f>'[1]Jul 14'!$F$26</f>
        <v>3575</v>
      </c>
      <c r="I259" s="201">
        <f>'[1]Ago 14'!$F$26</f>
        <v>3560</v>
      </c>
      <c r="J259" s="201">
        <f>'[1]Set 14'!$F$26</f>
        <v>3397</v>
      </c>
      <c r="K259" s="201">
        <f>'[1]Out 14'!$F$26</f>
        <v>3550</v>
      </c>
      <c r="L259" s="201">
        <f>'[1]Nov 14'!$F$26</f>
        <v>3444</v>
      </c>
      <c r="M259" s="201">
        <f>'[1]Dez 14'!$F$26</f>
        <v>3768</v>
      </c>
      <c r="N259" s="208">
        <f t="shared" si="52"/>
        <v>40605</v>
      </c>
      <c r="O259" s="228"/>
      <c r="P259" s="198">
        <v>2014</v>
      </c>
      <c r="Q259" s="206">
        <f t="shared" si="50"/>
        <v>-8.4809447128287747</v>
      </c>
      <c r="R259" s="206">
        <f t="shared" si="49"/>
        <v>-8.2535885167464134</v>
      </c>
      <c r="S259" s="206">
        <f t="shared" si="49"/>
        <v>-8.2601536772777155</v>
      </c>
      <c r="T259" s="206">
        <f t="shared" si="49"/>
        <v>-5.7416267942583694</v>
      </c>
      <c r="U259" s="206">
        <f t="shared" si="49"/>
        <v>-6.4707628376372783</v>
      </c>
      <c r="V259" s="206">
        <f t="shared" si="49"/>
        <v>-1.2701363073110317</v>
      </c>
      <c r="W259" s="206">
        <f t="shared" si="49"/>
        <v>-3.0377000271223253</v>
      </c>
      <c r="X259" s="206">
        <f t="shared" si="49"/>
        <v>6.1419200954084596</v>
      </c>
      <c r="Y259" s="210">
        <f t="shared" si="49"/>
        <v>7.8412698412698489</v>
      </c>
      <c r="Z259" s="210">
        <f t="shared" si="49"/>
        <v>10.972178805876842</v>
      </c>
      <c r="AA259" s="210">
        <f t="shared" si="49"/>
        <v>12.365415986949424</v>
      </c>
      <c r="AB259" s="210">
        <f t="shared" si="49"/>
        <v>13.733776033806212</v>
      </c>
      <c r="AC259" s="209">
        <f t="shared" si="49"/>
        <v>0.45023872547806931</v>
      </c>
    </row>
    <row r="260" spans="1:29" x14ac:dyDescent="0.25">
      <c r="A260" s="198">
        <v>2015</v>
      </c>
      <c r="B260" s="201">
        <f>'[1]Jan 15'!$F$26</f>
        <v>4106</v>
      </c>
      <c r="C260" s="201">
        <f>'[1]Fev 15'!$F$26</f>
        <v>3614</v>
      </c>
      <c r="D260" s="201">
        <f>'[1]Mar 15'!$F$26</f>
        <v>3699</v>
      </c>
      <c r="E260" s="201">
        <f>'[1]Abr 15'!$F$26</f>
        <v>3516</v>
      </c>
      <c r="F260" s="201">
        <f>'[1]Mai 15'!$F$26</f>
        <v>3561</v>
      </c>
      <c r="G260" s="201">
        <f>'[1]Jun 15'!$F$26</f>
        <v>3492</v>
      </c>
      <c r="H260" s="201">
        <f>'[1]Jul 15'!$F$26</f>
        <v>4223</v>
      </c>
      <c r="I260" s="201">
        <f>'[1]Ago 15'!$F$26</f>
        <v>4054</v>
      </c>
      <c r="J260" s="201">
        <f>'[1]Set 15'!$F$26</f>
        <v>3820</v>
      </c>
      <c r="K260" s="201">
        <f>'[1]Out 15'!$F$26</f>
        <v>3867</v>
      </c>
      <c r="L260" s="201">
        <f>'[1]Nov 15'!$F$26</f>
        <v>3659</v>
      </c>
      <c r="M260" s="201">
        <f>'[1]Dez 15'!$F$26</f>
        <v>3944</v>
      </c>
      <c r="N260" s="208">
        <f>SUM(B260:M260)</f>
        <v>45555</v>
      </c>
      <c r="O260" s="228"/>
      <c r="P260" s="198">
        <v>2015</v>
      </c>
      <c r="Q260" s="206">
        <f t="shared" si="50"/>
        <v>20.410557184750733</v>
      </c>
      <c r="R260" s="206">
        <f t="shared" si="49"/>
        <v>17.796610169491522</v>
      </c>
      <c r="S260" s="206">
        <f t="shared" si="49"/>
        <v>10.649117559078668</v>
      </c>
      <c r="T260" s="206">
        <f t="shared" si="49"/>
        <v>11.548223350253807</v>
      </c>
      <c r="U260" s="206">
        <f t="shared" si="49"/>
        <v>13.011742304030459</v>
      </c>
      <c r="V260" s="206">
        <f t="shared" si="49"/>
        <v>9.5701286476310052</v>
      </c>
      <c r="W260" s="206">
        <f t="shared" si="49"/>
        <v>18.12587412587412</v>
      </c>
      <c r="X260" s="206">
        <f t="shared" si="49"/>
        <v>13.876404494382033</v>
      </c>
      <c r="Y260" s="210">
        <f t="shared" si="49"/>
        <v>12.45216367382984</v>
      </c>
      <c r="Z260" s="210">
        <f t="shared" si="49"/>
        <v>8.9295774647887285</v>
      </c>
      <c r="AA260" s="210">
        <f t="shared" si="49"/>
        <v>6.2427409988385696</v>
      </c>
      <c r="AB260" s="210">
        <f t="shared" si="49"/>
        <v>4.6709129511677272</v>
      </c>
      <c r="AC260" s="209">
        <f t="shared" si="49"/>
        <v>12.190616919098641</v>
      </c>
    </row>
    <row r="261" spans="1:29" x14ac:dyDescent="0.25">
      <c r="A261" s="198">
        <v>2016</v>
      </c>
      <c r="B261" s="201">
        <f>'[1]Jan 16'!$F$26</f>
        <v>4427</v>
      </c>
      <c r="C261" s="201">
        <f>'[1]Fev 16'!$F$26</f>
        <v>3840</v>
      </c>
      <c r="D261" s="201">
        <f>'[1]Mar 16'!$F$26</f>
        <v>3627</v>
      </c>
      <c r="E261" s="201">
        <f>'[1]Abr 16'!$F$26</f>
        <v>3340</v>
      </c>
      <c r="F261" s="201">
        <f>'[1]Mai 16'!$F$26</f>
        <v>3548</v>
      </c>
      <c r="G261" s="201">
        <f>'[1]Jun 16'!$F$26</f>
        <v>3436</v>
      </c>
      <c r="H261" s="201">
        <f>'[1]Jul 16'!$F$26</f>
        <v>4098</v>
      </c>
      <c r="I261" s="201">
        <f>'[1]Ago 16'!$F$26</f>
        <v>3843</v>
      </c>
      <c r="J261" s="201">
        <f>'[1]Set 16'!$F$26</f>
        <v>3594</v>
      </c>
      <c r="K261" s="201">
        <f>'[1]Out 16'!$F$26</f>
        <v>3750</v>
      </c>
      <c r="L261" s="201">
        <f>'[1]Nov 16'!$F$26</f>
        <v>3637</v>
      </c>
      <c r="M261" s="201">
        <f>'[1]Dez 16'!$F$26</f>
        <v>4033</v>
      </c>
      <c r="N261" s="208">
        <f>SUM(B261:M261)</f>
        <v>45173</v>
      </c>
      <c r="O261" s="228"/>
      <c r="P261" s="198">
        <v>2016</v>
      </c>
      <c r="Q261" s="206">
        <f t="shared" si="50"/>
        <v>7.8178275694106292</v>
      </c>
      <c r="R261" s="206">
        <f t="shared" si="49"/>
        <v>6.2534587714443868</v>
      </c>
      <c r="S261" s="206">
        <f t="shared" si="49"/>
        <v>-1.9464720194647178</v>
      </c>
      <c r="T261" s="206">
        <f t="shared" si="49"/>
        <v>-5.0056882821387987</v>
      </c>
      <c r="U261" s="206">
        <f t="shared" si="49"/>
        <v>-0.36506599269867657</v>
      </c>
      <c r="V261" s="206">
        <f t="shared" si="49"/>
        <v>-1.6036655211912998</v>
      </c>
      <c r="W261" s="206">
        <f t="shared" si="49"/>
        <v>-2.9599810561212414</v>
      </c>
      <c r="X261" s="206">
        <f t="shared" si="49"/>
        <v>-5.2047360631475081</v>
      </c>
      <c r="Y261" s="210">
        <f t="shared" si="49"/>
        <v>-5.9162303664921474</v>
      </c>
      <c r="Z261" s="210">
        <f t="shared" si="49"/>
        <v>-3.0256012412723021</v>
      </c>
      <c r="AA261" s="210">
        <f t="shared" si="49"/>
        <v>-0.60125717409128532</v>
      </c>
      <c r="AB261" s="210">
        <f t="shared" si="49"/>
        <v>2.2565922920892545</v>
      </c>
      <c r="AC261" s="209">
        <f t="shared" si="49"/>
        <v>-0.83854681154648114</v>
      </c>
    </row>
    <row r="262" spans="1:29" x14ac:dyDescent="0.25">
      <c r="A262" s="198">
        <v>2017</v>
      </c>
      <c r="B262" s="201">
        <f>'[1]Jan 17'!$F$26</f>
        <v>4343</v>
      </c>
      <c r="C262" s="201">
        <f>'[1]Fev 17'!$F$26</f>
        <v>3746</v>
      </c>
      <c r="D262" s="201">
        <f>'[1]Mar 17'!$F$26</f>
        <v>3777</v>
      </c>
      <c r="E262" s="201">
        <f>'[1]Abr 17'!$F$26</f>
        <v>3594</v>
      </c>
      <c r="F262" s="201">
        <f>'[1]Mai 17'!$F$26</f>
        <v>3534</v>
      </c>
      <c r="G262" s="201">
        <f>'[1]Jun 17'!$F$26</f>
        <v>3434</v>
      </c>
      <c r="H262" s="201">
        <f>'[1]Jul 17'!$F$26</f>
        <v>4540</v>
      </c>
      <c r="I262" s="201">
        <f>'[1]Ago 17'!$F$26</f>
        <v>4177</v>
      </c>
      <c r="J262" s="201">
        <f>'[1]Set 17'!$F$26</f>
        <v>4060</v>
      </c>
      <c r="K262" s="201">
        <f>'[1]Out 17'!$F$26</f>
        <v>4089</v>
      </c>
      <c r="L262" s="201">
        <f>'[1]Nov 17'!$F$26</f>
        <v>4043</v>
      </c>
      <c r="M262" s="201">
        <f>'[1]Dez 17'!$F$26</f>
        <v>4526</v>
      </c>
      <c r="N262" s="208">
        <f>SUM(B262:M262)</f>
        <v>47863</v>
      </c>
      <c r="O262" s="228"/>
      <c r="P262" s="198">
        <v>2017</v>
      </c>
      <c r="Q262" s="206">
        <f t="shared" si="50"/>
        <v>-1.897447481364356</v>
      </c>
      <c r="R262" s="206">
        <f t="shared" si="49"/>
        <v>-2.4479166666666718</v>
      </c>
      <c r="S262" s="206">
        <f t="shared" si="49"/>
        <v>4.1356492969396141</v>
      </c>
      <c r="T262" s="206">
        <f t="shared" si="49"/>
        <v>7.6047904191616666</v>
      </c>
      <c r="U262" s="206">
        <f t="shared" si="49"/>
        <v>-0.39458850056369732</v>
      </c>
      <c r="V262" s="206">
        <f t="shared" si="49"/>
        <v>-5.8207217694994373E-2</v>
      </c>
      <c r="W262" s="206">
        <f t="shared" si="49"/>
        <v>10.78574914592485</v>
      </c>
      <c r="X262" s="206">
        <f t="shared" si="49"/>
        <v>8.6911267239136123</v>
      </c>
      <c r="Y262" s="210">
        <f t="shared" si="49"/>
        <v>12.96605453533668</v>
      </c>
      <c r="Z262" s="210">
        <f t="shared" si="49"/>
        <v>9.0400000000000027</v>
      </c>
      <c r="AA262" s="210">
        <f t="shared" si="49"/>
        <v>11.163046466868298</v>
      </c>
      <c r="AB262" s="210">
        <f t="shared" si="49"/>
        <v>12.224150756260844</v>
      </c>
      <c r="AC262" s="209">
        <f t="shared" si="49"/>
        <v>5.9548845549332485</v>
      </c>
    </row>
    <row r="263" spans="1:29" x14ac:dyDescent="0.25">
      <c r="A263" s="198">
        <v>2018</v>
      </c>
      <c r="B263" s="201">
        <f>'[1]Jan 18'!$F$26</f>
        <v>5138</v>
      </c>
      <c r="C263" s="201">
        <f>'[1]Fev 18'!$F$26</f>
        <v>4537</v>
      </c>
      <c r="D263" s="201">
        <f>'[1]Mar 18'!$F$26</f>
        <v>4466</v>
      </c>
      <c r="E263" s="201">
        <f>'[1]Abr 18'!$F$26</f>
        <v>4014</v>
      </c>
      <c r="F263" s="201">
        <f>'[1]Mai 18'!$F$26</f>
        <v>3854</v>
      </c>
      <c r="G263" s="201">
        <f>'[1]Jun 18'!$F$26</f>
        <v>3898</v>
      </c>
      <c r="H263" s="201">
        <f>'[1]Jul 18'!$F$26</f>
        <v>5045</v>
      </c>
      <c r="I263" s="201">
        <f>'[1]Ago 18'!$F$26</f>
        <v>4659</v>
      </c>
      <c r="J263" s="201">
        <f>'[1]Set 18'!$F$26</f>
        <v>4380</v>
      </c>
      <c r="K263" s="201">
        <f>'[1]Out 18'!$F$26</f>
        <v>4480</v>
      </c>
      <c r="L263" s="201">
        <f>'[1]Nov 18'!$F$26</f>
        <v>4388</v>
      </c>
      <c r="M263" s="201">
        <f>'[1]Dez 18'!$F$26</f>
        <v>5162</v>
      </c>
      <c r="N263" s="208">
        <f>SUM(B263:M263)</f>
        <v>54021</v>
      </c>
      <c r="O263" s="228"/>
      <c r="P263" s="198">
        <v>2018</v>
      </c>
      <c r="Q263" s="206">
        <f t="shared" si="50"/>
        <v>18.305318903983412</v>
      </c>
      <c r="R263" s="206">
        <f t="shared" si="49"/>
        <v>21.115856914041654</v>
      </c>
      <c r="S263" s="206">
        <f t="shared" si="49"/>
        <v>18.241990998146672</v>
      </c>
      <c r="T263" s="206">
        <f t="shared" si="49"/>
        <v>11.686143572621033</v>
      </c>
      <c r="U263" s="206">
        <f t="shared" si="49"/>
        <v>9.0548953027730583</v>
      </c>
      <c r="V263" s="206">
        <f t="shared" si="49"/>
        <v>13.511939429237053</v>
      </c>
      <c r="W263" s="206">
        <f t="shared" si="49"/>
        <v>11.123348017621137</v>
      </c>
      <c r="X263" s="206">
        <f t="shared" si="49"/>
        <v>11.539382331817084</v>
      </c>
      <c r="Y263" s="210">
        <f t="shared" si="49"/>
        <v>7.8817733990147687</v>
      </c>
      <c r="Z263" s="210">
        <f t="shared" si="49"/>
        <v>9.5622401565174755</v>
      </c>
      <c r="AA263" s="210">
        <f t="shared" si="49"/>
        <v>8.5332673757110946</v>
      </c>
      <c r="AB263" s="210">
        <f t="shared" si="49"/>
        <v>14.052143172779497</v>
      </c>
      <c r="AC263" s="209">
        <f t="shared" si="49"/>
        <v>12.865888055491714</v>
      </c>
    </row>
    <row r="264" spans="1:29" x14ac:dyDescent="0.25">
      <c r="A264" s="198">
        <v>2019</v>
      </c>
      <c r="B264" s="201">
        <f>'[1]Jan 19'!$F$26</f>
        <v>5660</v>
      </c>
      <c r="C264" s="201">
        <f>'[1]Fev 19'!$F$26</f>
        <v>4845</v>
      </c>
      <c r="D264" s="201">
        <f>'[1]Mar 19'!$F$26</f>
        <v>4576</v>
      </c>
      <c r="E264" s="201">
        <f>'[1]Abr 19'!$F$26</f>
        <v>3875</v>
      </c>
      <c r="F264" s="201">
        <f>'[1]Mai 19'!$F$26</f>
        <v>3634</v>
      </c>
      <c r="G264" s="201">
        <f>'[1]Jun 19'!$F$26</f>
        <v>3724</v>
      </c>
      <c r="H264" s="201">
        <f>'[1]Jul 19'!$F$26</f>
        <v>4822</v>
      </c>
      <c r="I264" s="201">
        <f>'[1]Ago 19'!$F$26</f>
        <v>4241</v>
      </c>
      <c r="J264" s="201">
        <f>'[1]Set 19'!$F$26</f>
        <v>3709</v>
      </c>
      <c r="K264" s="201">
        <f>'[1]Out 19'!$F$26</f>
        <v>3540</v>
      </c>
      <c r="L264" s="201">
        <f>'[1]Nov 19'!$F$26</f>
        <v>3598</v>
      </c>
      <c r="M264" s="201">
        <f>'[1]Dez 19'!$F$26</f>
        <v>4217</v>
      </c>
      <c r="N264" s="208">
        <f>SUM(B264:M264)</f>
        <v>50441</v>
      </c>
      <c r="O264" s="228"/>
      <c r="P264" s="198">
        <v>2019</v>
      </c>
      <c r="Q264" s="206">
        <f t="shared" si="50"/>
        <v>10.159595173219159</v>
      </c>
      <c r="R264" s="206">
        <f t="shared" si="49"/>
        <v>6.7886268459334431</v>
      </c>
      <c r="S264" s="206">
        <f t="shared" si="49"/>
        <v>2.4630541871921263</v>
      </c>
      <c r="T264" s="206">
        <f t="shared" si="49"/>
        <v>-3.4628799202790272</v>
      </c>
      <c r="U264" s="206">
        <f t="shared" si="49"/>
        <v>-5.7083549558899822</v>
      </c>
      <c r="V264" s="206">
        <f t="shared" si="49"/>
        <v>-4.4638276038994391</v>
      </c>
      <c r="W264" s="206">
        <f t="shared" si="49"/>
        <v>-4.4202180376610496</v>
      </c>
      <c r="X264" s="206">
        <f t="shared" si="49"/>
        <v>-8.9718823781927419</v>
      </c>
      <c r="Y264" s="210">
        <f t="shared" si="49"/>
        <v>-15.31963470319635</v>
      </c>
      <c r="Z264" s="210">
        <f t="shared" si="49"/>
        <v>-20.982142857142861</v>
      </c>
      <c r="AA264" s="210">
        <f t="shared" si="49"/>
        <v>-18.00364630811303</v>
      </c>
      <c r="AB264" s="210">
        <f t="shared" si="49"/>
        <v>-18.306857807051536</v>
      </c>
      <c r="AC264" s="209">
        <f t="shared" si="49"/>
        <v>-6.6270524425686261</v>
      </c>
    </row>
    <row r="265" spans="1:29" x14ac:dyDescent="0.25">
      <c r="A265" s="198">
        <v>2020</v>
      </c>
      <c r="B265" s="201">
        <f>'[1]Jan 20'!$F$26</f>
        <v>4786</v>
      </c>
      <c r="C265" s="201">
        <f>'[1]Fev 20'!$F$26</f>
        <v>4282</v>
      </c>
      <c r="D265" s="201">
        <f>'[1]Mar 20'!$F$26</f>
        <v>2814</v>
      </c>
      <c r="E265" s="201">
        <f>'[1]Abr 20'!$F$26</f>
        <v>51</v>
      </c>
      <c r="F265" s="201">
        <f>'[1]Mai 20'!$F$26</f>
        <v>0</v>
      </c>
      <c r="G265" s="201">
        <f>'[1]Jun 20'!$F$26</f>
        <v>0</v>
      </c>
      <c r="H265" s="201">
        <f>'[1]Jul 20'!$F$26</f>
        <v>0</v>
      </c>
      <c r="I265" s="201">
        <f>'[1]Ago 20'!$F$26</f>
        <v>0</v>
      </c>
      <c r="J265" s="201">
        <f>'[1]Set 20'!$F$26</f>
        <v>0</v>
      </c>
      <c r="K265" s="201">
        <f>'[1]Out 20'!$F$26</f>
        <v>0</v>
      </c>
      <c r="L265" s="201">
        <f>'[1]Nov 20'!$F$26</f>
        <v>0</v>
      </c>
      <c r="M265" s="201">
        <f>'[1]Dez 20'!$F$26</f>
        <v>0</v>
      </c>
      <c r="N265" s="208"/>
      <c r="O265" s="228"/>
      <c r="P265" s="198">
        <v>2020</v>
      </c>
      <c r="Q265" s="206">
        <f t="shared" si="50"/>
        <v>-15.44169611307421</v>
      </c>
      <c r="R265" s="206">
        <f t="shared" si="49"/>
        <v>-11.620227038183694</v>
      </c>
      <c r="S265" s="206">
        <f t="shared" si="49"/>
        <v>-38.50524475524476</v>
      </c>
      <c r="T265" s="206">
        <f t="shared" si="49"/>
        <v>-98.683870967741939</v>
      </c>
      <c r="U265" s="206">
        <f t="shared" si="49"/>
        <v>-100</v>
      </c>
      <c r="V265" s="206">
        <f t="shared" si="49"/>
        <v>-100</v>
      </c>
      <c r="W265" s="206">
        <f t="shared" si="49"/>
        <v>-100</v>
      </c>
      <c r="X265" s="206">
        <f t="shared" si="49"/>
        <v>-100</v>
      </c>
      <c r="Y265" s="210">
        <f t="shared" si="49"/>
        <v>-100</v>
      </c>
      <c r="Z265" s="210">
        <f t="shared" si="49"/>
        <v>-100</v>
      </c>
      <c r="AA265" s="210">
        <f t="shared" si="49"/>
        <v>-100</v>
      </c>
      <c r="AB265" s="210">
        <f t="shared" si="49"/>
        <v>-100</v>
      </c>
      <c r="AC265" s="209"/>
    </row>
    <row r="269" spans="1:29" x14ac:dyDescent="0.25">
      <c r="N269" s="231"/>
    </row>
    <row r="270" spans="1:29" x14ac:dyDescent="0.25">
      <c r="N270" s="231"/>
    </row>
    <row r="271" spans="1:29" x14ac:dyDescent="0.25">
      <c r="B271" s="232"/>
      <c r="C271" s="232"/>
      <c r="D271" s="232"/>
      <c r="E271" s="232"/>
      <c r="F271" s="232"/>
      <c r="G271" s="232"/>
      <c r="H271" s="232"/>
      <c r="I271" s="232"/>
      <c r="J271" s="232"/>
      <c r="K271" s="232"/>
      <c r="L271" s="232"/>
      <c r="M271" s="232"/>
      <c r="N271" s="231"/>
    </row>
    <row r="272" spans="1:29" x14ac:dyDescent="0.25">
      <c r="B272" s="232"/>
      <c r="N272" s="231"/>
    </row>
    <row r="273" spans="2:14" x14ac:dyDescent="0.25">
      <c r="B273" s="232"/>
      <c r="N273" s="231"/>
    </row>
    <row r="274" spans="2:14" x14ac:dyDescent="0.25">
      <c r="B274" s="232"/>
      <c r="N274" s="231"/>
    </row>
    <row r="275" spans="2:14" x14ac:dyDescent="0.25">
      <c r="B275" s="232"/>
      <c r="N275" s="231"/>
    </row>
    <row r="276" spans="2:14" x14ac:dyDescent="0.25">
      <c r="B276" s="232"/>
      <c r="N276" s="232"/>
    </row>
    <row r="277" spans="2:14" x14ac:dyDescent="0.25">
      <c r="B277" s="232"/>
      <c r="N277" s="232"/>
    </row>
    <row r="278" spans="2:14" x14ac:dyDescent="0.25">
      <c r="B278" s="232"/>
      <c r="N278" s="232"/>
    </row>
    <row r="279" spans="2:14" x14ac:dyDescent="0.25">
      <c r="B279" s="232"/>
      <c r="N279" s="232"/>
    </row>
    <row r="280" spans="2:14" x14ac:dyDescent="0.25">
      <c r="B280" s="232"/>
      <c r="N280" s="232"/>
    </row>
    <row r="281" spans="2:14" x14ac:dyDescent="0.25">
      <c r="B281" s="232"/>
      <c r="N281" s="232"/>
    </row>
    <row r="282" spans="2:14" x14ac:dyDescent="0.25">
      <c r="B282" s="232"/>
      <c r="N282" s="232"/>
    </row>
    <row r="283" spans="2:14" x14ac:dyDescent="0.25">
      <c r="B283" s="232"/>
      <c r="C283" s="232"/>
      <c r="D283" s="232"/>
      <c r="E283" s="232"/>
      <c r="F283" s="232"/>
      <c r="G283" s="232"/>
      <c r="H283" s="232"/>
      <c r="I283" s="232"/>
      <c r="J283" s="232"/>
      <c r="K283" s="232"/>
      <c r="L283" s="232"/>
      <c r="M283" s="232"/>
      <c r="N283" s="232"/>
    </row>
    <row r="284" spans="2:14" x14ac:dyDescent="0.25">
      <c r="B284" s="232"/>
      <c r="N284" s="232"/>
    </row>
    <row r="285" spans="2:14" x14ac:dyDescent="0.25">
      <c r="B285" s="232"/>
    </row>
    <row r="286" spans="2:14" x14ac:dyDescent="0.25">
      <c r="B286" s="232"/>
    </row>
    <row r="287" spans="2:14" x14ac:dyDescent="0.25">
      <c r="B287" s="232"/>
    </row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"/>
  <sheetViews>
    <sheetView showGridLines="0" zoomScale="50" zoomScaleNormal="50" workbookViewId="0">
      <selection activeCell="A5" sqref="A5"/>
    </sheetView>
  </sheetViews>
  <sheetFormatPr defaultColWidth="9.109375" defaultRowHeight="13.2" x14ac:dyDescent="0.25"/>
  <cols>
    <col min="1" max="1" width="9.109375" style="224"/>
    <col min="2" max="10" width="13.6640625" style="224" bestFit="1" customWidth="1"/>
    <col min="11" max="11" width="12.6640625" style="224" customWidth="1"/>
    <col min="12" max="12" width="14" style="224" customWidth="1"/>
    <col min="13" max="13" width="13.5546875" style="224" customWidth="1"/>
    <col min="14" max="14" width="16" style="189" customWidth="1"/>
    <col min="15" max="15" width="6.88671875" style="189" customWidth="1"/>
    <col min="16" max="16" width="10.88671875" style="189" bestFit="1" customWidth="1"/>
    <col min="17" max="17" width="9.109375" style="189"/>
    <col min="18" max="18" width="13.44140625" style="189" customWidth="1"/>
    <col min="19" max="24" width="9.109375" style="189"/>
    <col min="25" max="25" width="12.88671875" style="189" bestFit="1" customWidth="1"/>
    <col min="26" max="26" width="11.6640625" style="189" bestFit="1" customWidth="1"/>
    <col min="27" max="27" width="13.44140625" style="189" bestFit="1" customWidth="1"/>
    <col min="28" max="28" width="12.88671875" style="189" bestFit="1" customWidth="1"/>
    <col min="29" max="29" width="10.88671875" style="189" customWidth="1"/>
    <col min="30" max="16384" width="9.109375" style="189"/>
  </cols>
  <sheetData>
    <row r="1" spans="1:29" ht="15.6" x14ac:dyDescent="0.25">
      <c r="A1" s="186" t="str">
        <f>"CARGA PAGA E CORREIO TRANSPORTADOS (KG) - "&amp;UPPER(TEXT($H$1,"mmmmmmmmmm"))&amp;"/"&amp;TEXT($H$1,"aaaa")</f>
        <v>CARGA PAGA E CORREIO TRANSPORTADOS (KG) - ABRIL/2020</v>
      </c>
      <c r="B1" s="187"/>
      <c r="C1" s="187"/>
      <c r="D1" s="187"/>
      <c r="E1" s="187"/>
      <c r="F1" s="187"/>
      <c r="G1" s="187"/>
      <c r="H1" s="188">
        <f>'[2]No mês'!H1</f>
        <v>43922</v>
      </c>
      <c r="I1" s="187"/>
      <c r="J1" s="187"/>
      <c r="K1" s="187"/>
      <c r="L1" s="187"/>
      <c r="M1" s="187"/>
    </row>
    <row r="2" spans="1:29" ht="15.6" x14ac:dyDescent="0.25">
      <c r="A2" s="190" t="s">
        <v>24</v>
      </c>
      <c r="B2" s="191"/>
      <c r="C2" s="191"/>
      <c r="D2" s="191"/>
      <c r="E2" s="191"/>
      <c r="F2" s="191"/>
      <c r="G2" s="192"/>
      <c r="H2" s="192"/>
      <c r="I2" s="193"/>
      <c r="J2" s="194"/>
      <c r="K2" s="194"/>
      <c r="L2" s="194"/>
      <c r="M2" s="194"/>
    </row>
    <row r="3" spans="1:29" ht="15.6" x14ac:dyDescent="0.25">
      <c r="A3" s="195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P3" s="196" t="s">
        <v>47</v>
      </c>
    </row>
    <row r="4" spans="1:29" x14ac:dyDescent="0.25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</row>
    <row r="5" spans="1:29" ht="15" x14ac:dyDescent="0.25">
      <c r="A5" s="197"/>
      <c r="B5" s="198" t="s">
        <v>26</v>
      </c>
      <c r="C5" s="198" t="s">
        <v>27</v>
      </c>
      <c r="D5" s="198" t="s">
        <v>28</v>
      </c>
      <c r="E5" s="198" t="s">
        <v>29</v>
      </c>
      <c r="F5" s="198" t="s">
        <v>30</v>
      </c>
      <c r="G5" s="198" t="s">
        <v>31</v>
      </c>
      <c r="H5" s="198" t="s">
        <v>32</v>
      </c>
      <c r="I5" s="198" t="s">
        <v>33</v>
      </c>
      <c r="J5" s="198" t="s">
        <v>34</v>
      </c>
      <c r="K5" s="198" t="s">
        <v>35</v>
      </c>
      <c r="L5" s="198" t="s">
        <v>36</v>
      </c>
      <c r="M5" s="198" t="s">
        <v>37</v>
      </c>
      <c r="N5" s="198" t="s">
        <v>38</v>
      </c>
      <c r="P5" s="199"/>
      <c r="Q5" s="198" t="s">
        <v>26</v>
      </c>
      <c r="R5" s="198" t="s">
        <v>27</v>
      </c>
      <c r="S5" s="198" t="s">
        <v>28</v>
      </c>
      <c r="T5" s="198" t="s">
        <v>29</v>
      </c>
      <c r="U5" s="198" t="s">
        <v>30</v>
      </c>
      <c r="V5" s="198" t="s">
        <v>31</v>
      </c>
      <c r="W5" s="198" t="s">
        <v>32</v>
      </c>
      <c r="X5" s="198" t="s">
        <v>33</v>
      </c>
      <c r="Y5" s="198" t="s">
        <v>34</v>
      </c>
      <c r="Z5" s="198" t="s">
        <v>35</v>
      </c>
      <c r="AA5" s="198" t="s">
        <v>36</v>
      </c>
      <c r="AB5" s="198" t="s">
        <v>37</v>
      </c>
      <c r="AC5" s="198" t="s">
        <v>38</v>
      </c>
    </row>
    <row r="6" spans="1:29" hidden="1" x14ac:dyDescent="0.25">
      <c r="A6" s="200">
        <v>2000</v>
      </c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2"/>
      <c r="P6" s="200">
        <v>2000</v>
      </c>
      <c r="Q6" s="203"/>
      <c r="R6" s="204"/>
      <c r="S6" s="204"/>
      <c r="T6" s="204"/>
      <c r="U6" s="204"/>
      <c r="V6" s="204"/>
      <c r="W6" s="204"/>
      <c r="X6" s="204"/>
      <c r="Y6" s="204"/>
      <c r="Z6" s="204"/>
      <c r="AA6" s="205"/>
      <c r="AB6" s="204"/>
      <c r="AC6" s="204"/>
    </row>
    <row r="7" spans="1:29" hidden="1" x14ac:dyDescent="0.25">
      <c r="A7" s="200">
        <v>2001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2"/>
      <c r="P7" s="200">
        <v>2001</v>
      </c>
      <c r="Q7" s="206" t="str">
        <f t="shared" ref="Q7:AC23" si="0">IF(B7&lt;&gt;"",IF(B6&lt;&gt;"",(B7/B6-1)*100,"-"),"-")</f>
        <v>-</v>
      </c>
      <c r="R7" s="206" t="str">
        <f t="shared" si="0"/>
        <v>-</v>
      </c>
      <c r="S7" s="206" t="str">
        <f t="shared" si="0"/>
        <v>-</v>
      </c>
      <c r="T7" s="206" t="str">
        <f t="shared" si="0"/>
        <v>-</v>
      </c>
      <c r="U7" s="206" t="str">
        <f t="shared" si="0"/>
        <v>-</v>
      </c>
      <c r="V7" s="206" t="str">
        <f t="shared" si="0"/>
        <v>-</v>
      </c>
      <c r="W7" s="206" t="str">
        <f t="shared" si="0"/>
        <v>-</v>
      </c>
      <c r="X7" s="206" t="str">
        <f t="shared" si="0"/>
        <v>-</v>
      </c>
      <c r="Y7" s="206" t="str">
        <f t="shared" si="0"/>
        <v>-</v>
      </c>
      <c r="Z7" s="206" t="str">
        <f t="shared" si="0"/>
        <v>-</v>
      </c>
      <c r="AA7" s="206" t="str">
        <f t="shared" si="0"/>
        <v>-</v>
      </c>
      <c r="AB7" s="206" t="str">
        <f t="shared" si="0"/>
        <v>-</v>
      </c>
      <c r="AC7" s="207" t="str">
        <f t="shared" ref="AC7:AC18" si="1">IF(M7&lt;&gt;"",IF(N7&lt;&gt;"",IF(N6&lt;&gt;"",(N7/N6-1)*100,"-"),"-"),"-")</f>
        <v>-</v>
      </c>
    </row>
    <row r="8" spans="1:29" hidden="1" x14ac:dyDescent="0.25">
      <c r="A8" s="200">
        <v>2002</v>
      </c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2"/>
      <c r="P8" s="200">
        <v>2002</v>
      </c>
      <c r="Q8" s="206" t="str">
        <f t="shared" si="0"/>
        <v>-</v>
      </c>
      <c r="R8" s="206" t="str">
        <f t="shared" si="0"/>
        <v>-</v>
      </c>
      <c r="S8" s="206" t="str">
        <f t="shared" si="0"/>
        <v>-</v>
      </c>
      <c r="T8" s="206" t="str">
        <f t="shared" si="0"/>
        <v>-</v>
      </c>
      <c r="U8" s="206" t="str">
        <f t="shared" si="0"/>
        <v>-</v>
      </c>
      <c r="V8" s="206" t="str">
        <f t="shared" si="0"/>
        <v>-</v>
      </c>
      <c r="W8" s="206" t="str">
        <f t="shared" si="0"/>
        <v>-</v>
      </c>
      <c r="X8" s="206" t="str">
        <f t="shared" si="0"/>
        <v>-</v>
      </c>
      <c r="Y8" s="206" t="str">
        <f t="shared" si="0"/>
        <v>-</v>
      </c>
      <c r="Z8" s="206" t="str">
        <f t="shared" si="0"/>
        <v>-</v>
      </c>
      <c r="AA8" s="206" t="str">
        <f t="shared" si="0"/>
        <v>-</v>
      </c>
      <c r="AB8" s="206" t="str">
        <f t="shared" si="0"/>
        <v>-</v>
      </c>
      <c r="AC8" s="207" t="str">
        <f t="shared" si="1"/>
        <v>-</v>
      </c>
    </row>
    <row r="9" spans="1:29" hidden="1" x14ac:dyDescent="0.25">
      <c r="A9" s="200">
        <v>2003</v>
      </c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2"/>
      <c r="P9" s="200">
        <v>2003</v>
      </c>
      <c r="Q9" s="206" t="str">
        <f t="shared" si="0"/>
        <v>-</v>
      </c>
      <c r="R9" s="206" t="str">
        <f t="shared" si="0"/>
        <v>-</v>
      </c>
      <c r="S9" s="206" t="str">
        <f t="shared" si="0"/>
        <v>-</v>
      </c>
      <c r="T9" s="206" t="str">
        <f t="shared" si="0"/>
        <v>-</v>
      </c>
      <c r="U9" s="206" t="str">
        <f t="shared" si="0"/>
        <v>-</v>
      </c>
      <c r="V9" s="206" t="str">
        <f t="shared" si="0"/>
        <v>-</v>
      </c>
      <c r="W9" s="206" t="str">
        <f t="shared" si="0"/>
        <v>-</v>
      </c>
      <c r="X9" s="206" t="str">
        <f t="shared" si="0"/>
        <v>-</v>
      </c>
      <c r="Y9" s="206" t="str">
        <f t="shared" si="0"/>
        <v>-</v>
      </c>
      <c r="Z9" s="206" t="str">
        <f t="shared" si="0"/>
        <v>-</v>
      </c>
      <c r="AA9" s="206" t="str">
        <f t="shared" si="0"/>
        <v>-</v>
      </c>
      <c r="AB9" s="206" t="str">
        <f t="shared" si="0"/>
        <v>-</v>
      </c>
      <c r="AC9" s="207" t="str">
        <f t="shared" si="1"/>
        <v>-</v>
      </c>
    </row>
    <row r="10" spans="1:29" hidden="1" x14ac:dyDescent="0.25">
      <c r="A10" s="200">
        <v>2004</v>
      </c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2"/>
      <c r="P10" s="200">
        <v>2004</v>
      </c>
      <c r="Q10" s="206" t="str">
        <f t="shared" si="0"/>
        <v>-</v>
      </c>
      <c r="R10" s="206" t="str">
        <f t="shared" si="0"/>
        <v>-</v>
      </c>
      <c r="S10" s="206" t="str">
        <f t="shared" si="0"/>
        <v>-</v>
      </c>
      <c r="T10" s="206" t="str">
        <f t="shared" si="0"/>
        <v>-</v>
      </c>
      <c r="U10" s="206" t="str">
        <f t="shared" si="0"/>
        <v>-</v>
      </c>
      <c r="V10" s="206" t="str">
        <f t="shared" si="0"/>
        <v>-</v>
      </c>
      <c r="W10" s="206" t="str">
        <f t="shared" si="0"/>
        <v>-</v>
      </c>
      <c r="X10" s="206" t="str">
        <f t="shared" si="0"/>
        <v>-</v>
      </c>
      <c r="Y10" s="206" t="str">
        <f t="shared" si="0"/>
        <v>-</v>
      </c>
      <c r="Z10" s="206" t="str">
        <f t="shared" si="0"/>
        <v>-</v>
      </c>
      <c r="AA10" s="206" t="str">
        <f t="shared" si="0"/>
        <v>-</v>
      </c>
      <c r="AB10" s="206" t="str">
        <f t="shared" si="0"/>
        <v>-</v>
      </c>
      <c r="AC10" s="207" t="str">
        <f t="shared" si="1"/>
        <v>-</v>
      </c>
    </row>
    <row r="11" spans="1:29" hidden="1" x14ac:dyDescent="0.25">
      <c r="A11" s="200">
        <v>2005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  <c r="P11" s="200">
        <v>2005</v>
      </c>
      <c r="Q11" s="206" t="str">
        <f t="shared" si="0"/>
        <v>-</v>
      </c>
      <c r="R11" s="206" t="str">
        <f t="shared" si="0"/>
        <v>-</v>
      </c>
      <c r="S11" s="206" t="str">
        <f t="shared" si="0"/>
        <v>-</v>
      </c>
      <c r="T11" s="206" t="str">
        <f t="shared" si="0"/>
        <v>-</v>
      </c>
      <c r="U11" s="206" t="str">
        <f t="shared" si="0"/>
        <v>-</v>
      </c>
      <c r="V11" s="206" t="str">
        <f t="shared" si="0"/>
        <v>-</v>
      </c>
      <c r="W11" s="206" t="str">
        <f t="shared" si="0"/>
        <v>-</v>
      </c>
      <c r="X11" s="206" t="str">
        <f t="shared" si="0"/>
        <v>-</v>
      </c>
      <c r="Y11" s="206" t="str">
        <f t="shared" si="0"/>
        <v>-</v>
      </c>
      <c r="Z11" s="206" t="str">
        <f t="shared" si="0"/>
        <v>-</v>
      </c>
      <c r="AA11" s="206" t="str">
        <f t="shared" si="0"/>
        <v>-</v>
      </c>
      <c r="AB11" s="206" t="str">
        <f t="shared" si="0"/>
        <v>-</v>
      </c>
      <c r="AC11" s="207" t="str">
        <f t="shared" si="1"/>
        <v>-</v>
      </c>
    </row>
    <row r="12" spans="1:29" hidden="1" x14ac:dyDescent="0.25">
      <c r="A12" s="200">
        <v>2006</v>
      </c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2"/>
      <c r="P12" s="200">
        <v>2006</v>
      </c>
      <c r="Q12" s="206" t="str">
        <f t="shared" si="0"/>
        <v>-</v>
      </c>
      <c r="R12" s="206" t="str">
        <f t="shared" si="0"/>
        <v>-</v>
      </c>
      <c r="S12" s="206" t="str">
        <f t="shared" si="0"/>
        <v>-</v>
      </c>
      <c r="T12" s="206" t="str">
        <f t="shared" si="0"/>
        <v>-</v>
      </c>
      <c r="U12" s="206" t="str">
        <f t="shared" si="0"/>
        <v>-</v>
      </c>
      <c r="V12" s="206" t="str">
        <f t="shared" si="0"/>
        <v>-</v>
      </c>
      <c r="W12" s="206" t="str">
        <f t="shared" si="0"/>
        <v>-</v>
      </c>
      <c r="X12" s="206" t="str">
        <f t="shared" si="0"/>
        <v>-</v>
      </c>
      <c r="Y12" s="206" t="str">
        <f t="shared" si="0"/>
        <v>-</v>
      </c>
      <c r="Z12" s="206" t="str">
        <f t="shared" si="0"/>
        <v>-</v>
      </c>
      <c r="AA12" s="206" t="str">
        <f t="shared" si="0"/>
        <v>-</v>
      </c>
      <c r="AB12" s="206" t="str">
        <f t="shared" si="0"/>
        <v>-</v>
      </c>
      <c r="AC12" s="207" t="str">
        <f t="shared" si="1"/>
        <v>-</v>
      </c>
    </row>
    <row r="13" spans="1:29" hidden="1" x14ac:dyDescent="0.25">
      <c r="A13" s="200">
        <v>2007</v>
      </c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2"/>
      <c r="P13" s="200">
        <v>2007</v>
      </c>
      <c r="Q13" s="206" t="str">
        <f t="shared" si="0"/>
        <v>-</v>
      </c>
      <c r="R13" s="206" t="str">
        <f t="shared" si="0"/>
        <v>-</v>
      </c>
      <c r="S13" s="206" t="str">
        <f t="shared" si="0"/>
        <v>-</v>
      </c>
      <c r="T13" s="206" t="str">
        <f t="shared" si="0"/>
        <v>-</v>
      </c>
      <c r="U13" s="206" t="str">
        <f t="shared" si="0"/>
        <v>-</v>
      </c>
      <c r="V13" s="206" t="str">
        <f t="shared" si="0"/>
        <v>-</v>
      </c>
      <c r="W13" s="206" t="str">
        <f t="shared" si="0"/>
        <v>-</v>
      </c>
      <c r="X13" s="206" t="str">
        <f t="shared" si="0"/>
        <v>-</v>
      </c>
      <c r="Y13" s="206" t="str">
        <f t="shared" si="0"/>
        <v>-</v>
      </c>
      <c r="Z13" s="206" t="str">
        <f t="shared" si="0"/>
        <v>-</v>
      </c>
      <c r="AA13" s="206" t="str">
        <f t="shared" si="0"/>
        <v>-</v>
      </c>
      <c r="AB13" s="206" t="str">
        <f t="shared" si="0"/>
        <v>-</v>
      </c>
      <c r="AC13" s="207" t="str">
        <f t="shared" si="1"/>
        <v>-</v>
      </c>
    </row>
    <row r="14" spans="1:29" hidden="1" x14ac:dyDescent="0.25">
      <c r="A14" s="200">
        <v>2008</v>
      </c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2"/>
      <c r="P14" s="200">
        <v>2008</v>
      </c>
      <c r="Q14" s="206" t="str">
        <f t="shared" si="0"/>
        <v>-</v>
      </c>
      <c r="R14" s="206" t="str">
        <f t="shared" si="0"/>
        <v>-</v>
      </c>
      <c r="S14" s="206" t="str">
        <f t="shared" si="0"/>
        <v>-</v>
      </c>
      <c r="T14" s="206" t="str">
        <f t="shared" si="0"/>
        <v>-</v>
      </c>
      <c r="U14" s="206" t="str">
        <f t="shared" si="0"/>
        <v>-</v>
      </c>
      <c r="V14" s="206" t="str">
        <f t="shared" si="0"/>
        <v>-</v>
      </c>
      <c r="W14" s="206" t="str">
        <f t="shared" si="0"/>
        <v>-</v>
      </c>
      <c r="X14" s="206" t="str">
        <f t="shared" si="0"/>
        <v>-</v>
      </c>
      <c r="Y14" s="206" t="str">
        <f t="shared" si="0"/>
        <v>-</v>
      </c>
      <c r="Z14" s="206" t="str">
        <f t="shared" si="0"/>
        <v>-</v>
      </c>
      <c r="AA14" s="206" t="str">
        <f t="shared" si="0"/>
        <v>-</v>
      </c>
      <c r="AB14" s="206" t="str">
        <f t="shared" si="0"/>
        <v>-</v>
      </c>
      <c r="AC14" s="207" t="str">
        <f t="shared" si="1"/>
        <v>-</v>
      </c>
    </row>
    <row r="15" spans="1:29" hidden="1" x14ac:dyDescent="0.25">
      <c r="A15" s="200">
        <v>2009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2"/>
      <c r="P15" s="200">
        <v>2009</v>
      </c>
      <c r="Q15" s="206" t="str">
        <f t="shared" si="0"/>
        <v>-</v>
      </c>
      <c r="R15" s="206" t="str">
        <f t="shared" si="0"/>
        <v>-</v>
      </c>
      <c r="S15" s="206" t="str">
        <f t="shared" si="0"/>
        <v>-</v>
      </c>
      <c r="T15" s="206" t="str">
        <f t="shared" si="0"/>
        <v>-</v>
      </c>
      <c r="U15" s="206" t="str">
        <f t="shared" si="0"/>
        <v>-</v>
      </c>
      <c r="V15" s="206" t="str">
        <f t="shared" si="0"/>
        <v>-</v>
      </c>
      <c r="W15" s="206" t="str">
        <f t="shared" si="0"/>
        <v>-</v>
      </c>
      <c r="X15" s="206" t="str">
        <f t="shared" si="0"/>
        <v>-</v>
      </c>
      <c r="Y15" s="206" t="str">
        <f t="shared" si="0"/>
        <v>-</v>
      </c>
      <c r="Z15" s="206" t="str">
        <f t="shared" si="0"/>
        <v>-</v>
      </c>
      <c r="AA15" s="206" t="str">
        <f t="shared" si="0"/>
        <v>-</v>
      </c>
      <c r="AB15" s="206" t="str">
        <f t="shared" si="0"/>
        <v>-</v>
      </c>
      <c r="AC15" s="207" t="str">
        <f t="shared" si="1"/>
        <v>-</v>
      </c>
    </row>
    <row r="16" spans="1:29" hidden="1" x14ac:dyDescent="0.25">
      <c r="A16" s="200">
        <v>2010</v>
      </c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2"/>
      <c r="P16" s="200">
        <v>2010</v>
      </c>
      <c r="Q16" s="206" t="str">
        <f t="shared" si="0"/>
        <v>-</v>
      </c>
      <c r="R16" s="206" t="str">
        <f t="shared" si="0"/>
        <v>-</v>
      </c>
      <c r="S16" s="206" t="str">
        <f t="shared" si="0"/>
        <v>-</v>
      </c>
      <c r="T16" s="206" t="str">
        <f t="shared" si="0"/>
        <v>-</v>
      </c>
      <c r="U16" s="206" t="str">
        <f t="shared" si="0"/>
        <v>-</v>
      </c>
      <c r="V16" s="206" t="str">
        <f t="shared" si="0"/>
        <v>-</v>
      </c>
      <c r="W16" s="206" t="str">
        <f t="shared" si="0"/>
        <v>-</v>
      </c>
      <c r="X16" s="206" t="str">
        <f t="shared" si="0"/>
        <v>-</v>
      </c>
      <c r="Y16" s="206" t="str">
        <f t="shared" si="0"/>
        <v>-</v>
      </c>
      <c r="Z16" s="206" t="str">
        <f t="shared" si="0"/>
        <v>-</v>
      </c>
      <c r="AA16" s="206" t="str">
        <f t="shared" si="0"/>
        <v>-</v>
      </c>
      <c r="AB16" s="206" t="str">
        <f t="shared" si="0"/>
        <v>-</v>
      </c>
      <c r="AC16" s="207" t="str">
        <f t="shared" si="1"/>
        <v>-</v>
      </c>
    </row>
    <row r="17" spans="1:32" hidden="1" x14ac:dyDescent="0.25">
      <c r="A17" s="200">
        <v>2011</v>
      </c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2"/>
      <c r="P17" s="200">
        <v>2011</v>
      </c>
      <c r="Q17" s="206" t="str">
        <f t="shared" si="0"/>
        <v>-</v>
      </c>
      <c r="R17" s="206" t="str">
        <f t="shared" si="0"/>
        <v>-</v>
      </c>
      <c r="S17" s="206" t="str">
        <f t="shared" si="0"/>
        <v>-</v>
      </c>
      <c r="T17" s="206" t="str">
        <f t="shared" si="0"/>
        <v>-</v>
      </c>
      <c r="U17" s="206" t="str">
        <f t="shared" si="0"/>
        <v>-</v>
      </c>
      <c r="V17" s="206" t="str">
        <f t="shared" si="0"/>
        <v>-</v>
      </c>
      <c r="W17" s="206" t="str">
        <f t="shared" si="0"/>
        <v>-</v>
      </c>
      <c r="X17" s="206" t="str">
        <f t="shared" si="0"/>
        <v>-</v>
      </c>
      <c r="Y17" s="206" t="str">
        <f t="shared" si="0"/>
        <v>-</v>
      </c>
      <c r="Z17" s="206" t="str">
        <f t="shared" si="0"/>
        <v>-</v>
      </c>
      <c r="AA17" s="206" t="str">
        <f t="shared" si="0"/>
        <v>-</v>
      </c>
      <c r="AB17" s="206" t="str">
        <f t="shared" si="0"/>
        <v>-</v>
      </c>
      <c r="AC17" s="207" t="str">
        <f t="shared" si="1"/>
        <v>-</v>
      </c>
    </row>
    <row r="18" spans="1:32" hidden="1" x14ac:dyDescent="0.25">
      <c r="A18" s="200">
        <v>2012</v>
      </c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2"/>
      <c r="P18" s="200">
        <v>2012</v>
      </c>
      <c r="Q18" s="206" t="str">
        <f t="shared" si="0"/>
        <v>-</v>
      </c>
      <c r="R18" s="206" t="str">
        <f t="shared" si="0"/>
        <v>-</v>
      </c>
      <c r="S18" s="206" t="str">
        <f t="shared" si="0"/>
        <v>-</v>
      </c>
      <c r="T18" s="206" t="str">
        <f t="shared" si="0"/>
        <v>-</v>
      </c>
      <c r="U18" s="206" t="str">
        <f t="shared" si="0"/>
        <v>-</v>
      </c>
      <c r="V18" s="206" t="str">
        <f t="shared" si="0"/>
        <v>-</v>
      </c>
      <c r="W18" s="206" t="str">
        <f t="shared" si="0"/>
        <v>-</v>
      </c>
      <c r="X18" s="206" t="str">
        <f t="shared" si="0"/>
        <v>-</v>
      </c>
      <c r="Y18" s="206" t="str">
        <f t="shared" si="0"/>
        <v>-</v>
      </c>
      <c r="Z18" s="206" t="str">
        <f t="shared" si="0"/>
        <v>-</v>
      </c>
      <c r="AA18" s="206" t="str">
        <f t="shared" si="0"/>
        <v>-</v>
      </c>
      <c r="AB18" s="206" t="str">
        <f t="shared" si="0"/>
        <v>-</v>
      </c>
      <c r="AC18" s="207" t="str">
        <f t="shared" si="1"/>
        <v>-</v>
      </c>
    </row>
    <row r="19" spans="1:32" x14ac:dyDescent="0.25">
      <c r="A19" s="198">
        <v>2013</v>
      </c>
      <c r="B19" s="201">
        <f>'[2]Jan 13'!$B$15</f>
        <v>39236737</v>
      </c>
      <c r="C19" s="201">
        <f>'[2]Fev 13'!$B$15</f>
        <v>37780999</v>
      </c>
      <c r="D19" s="201">
        <f>'[2]Mar 13'!$B$15</f>
        <v>45172255</v>
      </c>
      <c r="E19" s="201">
        <f>'[2]Abr 13'!$B$15</f>
        <v>43632315</v>
      </c>
      <c r="F19" s="201">
        <f>'[2]Mai 13'!$B$15</f>
        <v>43778585</v>
      </c>
      <c r="G19" s="201">
        <f>'[2]Jun 13'!$B$15</f>
        <v>41898994</v>
      </c>
      <c r="H19" s="201">
        <f>'[2]Jul 13'!$B$15</f>
        <v>42587230</v>
      </c>
      <c r="I19" s="201">
        <f>'[2]Ago 13'!$B$15</f>
        <v>45743629</v>
      </c>
      <c r="J19" s="201">
        <f>'[2]Set 13'!$B$15</f>
        <v>41267534</v>
      </c>
      <c r="K19" s="201">
        <f>'[2]Out 13'!$B$15</f>
        <v>47045962</v>
      </c>
      <c r="L19" s="201">
        <f>'[2]Nov 13'!$B$15</f>
        <v>49218861</v>
      </c>
      <c r="M19" s="201">
        <f>'[2]Dez 13'!$B$15</f>
        <v>44485480</v>
      </c>
      <c r="N19" s="233">
        <f t="shared" ref="N19:N24" si="2">SUM(B19:M19)</f>
        <v>521848581</v>
      </c>
      <c r="P19" s="198">
        <v>2013</v>
      </c>
      <c r="Q19" s="206" t="str">
        <f t="shared" si="0"/>
        <v>-</v>
      </c>
      <c r="R19" s="206" t="str">
        <f t="shared" si="0"/>
        <v>-</v>
      </c>
      <c r="S19" s="206" t="str">
        <f t="shared" si="0"/>
        <v>-</v>
      </c>
      <c r="T19" s="206" t="str">
        <f t="shared" si="0"/>
        <v>-</v>
      </c>
      <c r="U19" s="206" t="str">
        <f t="shared" si="0"/>
        <v>-</v>
      </c>
      <c r="V19" s="206" t="str">
        <f t="shared" si="0"/>
        <v>-</v>
      </c>
      <c r="W19" s="206" t="str">
        <f t="shared" si="0"/>
        <v>-</v>
      </c>
      <c r="X19" s="206" t="str">
        <f t="shared" si="0"/>
        <v>-</v>
      </c>
      <c r="Y19" s="206" t="str">
        <f t="shared" si="0"/>
        <v>-</v>
      </c>
      <c r="Z19" s="206" t="str">
        <f t="shared" si="0"/>
        <v>-</v>
      </c>
      <c r="AA19" s="206" t="str">
        <f t="shared" si="0"/>
        <v>-</v>
      </c>
      <c r="AB19" s="206" t="str">
        <f t="shared" si="0"/>
        <v>-</v>
      </c>
      <c r="AC19" s="209" t="str">
        <f t="shared" si="0"/>
        <v>-</v>
      </c>
    </row>
    <row r="20" spans="1:32" x14ac:dyDescent="0.25">
      <c r="A20" s="198">
        <v>2014</v>
      </c>
      <c r="B20" s="201">
        <f>'[2]Jan 14'!$B$15</f>
        <v>37606555</v>
      </c>
      <c r="C20" s="201">
        <f>'[2]Fev 14'!$B$15</f>
        <v>40468556</v>
      </c>
      <c r="D20" s="201">
        <f>'[2]Mar 14'!$B$15</f>
        <v>42192094</v>
      </c>
      <c r="E20" s="201">
        <f>'[2]Abr 14'!$B$15</f>
        <v>43771415</v>
      </c>
      <c r="F20" s="201">
        <f>'[2]Mai 14'!$B$15</f>
        <v>44992249</v>
      </c>
      <c r="G20" s="201">
        <f>'[2]Jun 14'!$B$15</f>
        <v>35833177</v>
      </c>
      <c r="H20" s="201">
        <f>'[2]Jul 14'!$B$15</f>
        <v>41809631</v>
      </c>
      <c r="I20" s="201">
        <f>'[2]Ago 14'!$B$15</f>
        <v>44100683</v>
      </c>
      <c r="J20" s="201">
        <f>'[2]Set 14'!$B$15</f>
        <v>43144532</v>
      </c>
      <c r="K20" s="201">
        <f>'[2]Out 14'!$B$15</f>
        <v>47710482</v>
      </c>
      <c r="L20" s="201">
        <f>'[2]Nov 14'!$B$15</f>
        <v>48249540</v>
      </c>
      <c r="M20" s="201">
        <f>'[2]Dez 14'!$B$15</f>
        <v>44982520</v>
      </c>
      <c r="N20" s="233">
        <f t="shared" si="2"/>
        <v>514861434</v>
      </c>
      <c r="P20" s="198">
        <v>2014</v>
      </c>
      <c r="Q20" s="206">
        <f t="shared" si="0"/>
        <v>-4.1547338658665778</v>
      </c>
      <c r="R20" s="206">
        <f t="shared" si="0"/>
        <v>7.1135149179088586</v>
      </c>
      <c r="S20" s="206">
        <f t="shared" si="0"/>
        <v>-6.5973261684633577</v>
      </c>
      <c r="T20" s="206">
        <f t="shared" si="0"/>
        <v>0.31880041203407039</v>
      </c>
      <c r="U20" s="206">
        <f t="shared" si="0"/>
        <v>2.7722778157402761</v>
      </c>
      <c r="V20" s="206">
        <f t="shared" si="0"/>
        <v>-14.477237806712019</v>
      </c>
      <c r="W20" s="206">
        <f t="shared" si="0"/>
        <v>-1.825897105775609</v>
      </c>
      <c r="X20" s="206">
        <f t="shared" si="0"/>
        <v>-3.5916389580721741</v>
      </c>
      <c r="Y20" s="210">
        <f t="shared" si="0"/>
        <v>4.5483648235438601</v>
      </c>
      <c r="Z20" s="210">
        <f t="shared" si="0"/>
        <v>1.4124910443961136</v>
      </c>
      <c r="AA20" s="210">
        <f t="shared" si="0"/>
        <v>-1.9694096537504202</v>
      </c>
      <c r="AB20" s="210">
        <f t="shared" si="0"/>
        <v>1.1173083891642843</v>
      </c>
      <c r="AC20" s="209">
        <f t="shared" si="0"/>
        <v>-1.3389222955461078</v>
      </c>
    </row>
    <row r="21" spans="1:32" x14ac:dyDescent="0.25">
      <c r="A21" s="198">
        <v>2015</v>
      </c>
      <c r="B21" s="201">
        <f>'[2]Jan 15'!$B$15</f>
        <v>35177552</v>
      </c>
      <c r="C21" s="201">
        <f>'[2]Fev 15'!$B$15</f>
        <v>32861528</v>
      </c>
      <c r="D21" s="201">
        <f>'[2]Mar 15'!$B$15</f>
        <v>41130941</v>
      </c>
      <c r="E21" s="201">
        <f>'[2]Abr 15'!$B$15</f>
        <v>37379603</v>
      </c>
      <c r="F21" s="201">
        <f>'[2]Mai 15'!$B$15</f>
        <v>40317018</v>
      </c>
      <c r="G21" s="201">
        <f>'[2]Jun 15'!$B$15</f>
        <v>35234915</v>
      </c>
      <c r="H21" s="201">
        <f>'[2]Jul 15'!$B$15</f>
        <v>37973536</v>
      </c>
      <c r="I21" s="201">
        <f>'[2]Ago 15'!$B$15</f>
        <v>37473010</v>
      </c>
      <c r="J21" s="201">
        <f>'[2]Set 15'!$B$15</f>
        <v>37593477</v>
      </c>
      <c r="K21" s="201">
        <f>'[2]Out 15'!$B$15</f>
        <v>40247561</v>
      </c>
      <c r="L21" s="201">
        <f>'[2]Nov 15'!$B$15</f>
        <v>40699908</v>
      </c>
      <c r="M21" s="201">
        <f>'[2]Dez 15'!$B$15</f>
        <v>39689828</v>
      </c>
      <c r="N21" s="233">
        <f t="shared" si="2"/>
        <v>455778877</v>
      </c>
      <c r="P21" s="198">
        <v>2015</v>
      </c>
      <c r="Q21" s="206">
        <f t="shared" si="0"/>
        <v>-6.4589883332839211</v>
      </c>
      <c r="R21" s="206">
        <f t="shared" si="0"/>
        <v>-18.797379377707468</v>
      </c>
      <c r="S21" s="206">
        <f t="shared" si="0"/>
        <v>-2.5150517535346806</v>
      </c>
      <c r="T21" s="206">
        <f t="shared" si="0"/>
        <v>-14.60270818295456</v>
      </c>
      <c r="U21" s="206">
        <f t="shared" si="0"/>
        <v>-10.391192047323528</v>
      </c>
      <c r="V21" s="206">
        <f t="shared" si="0"/>
        <v>-1.6695756561021624</v>
      </c>
      <c r="W21" s="206">
        <f t="shared" si="0"/>
        <v>-9.1751467502786621</v>
      </c>
      <c r="X21" s="206">
        <f t="shared" si="0"/>
        <v>-15.028504207066362</v>
      </c>
      <c r="Y21" s="210">
        <f t="shared" si="0"/>
        <v>-12.866184294222959</v>
      </c>
      <c r="Z21" s="210">
        <f t="shared" si="0"/>
        <v>-15.64209936089097</v>
      </c>
      <c r="AA21" s="210">
        <f t="shared" si="0"/>
        <v>-15.647054873476518</v>
      </c>
      <c r="AB21" s="210">
        <f t="shared" si="0"/>
        <v>-11.766108257162999</v>
      </c>
      <c r="AC21" s="209">
        <f t="shared" si="0"/>
        <v>-11.475428746135218</v>
      </c>
      <c r="AD21" s="211"/>
      <c r="AE21" s="211"/>
      <c r="AF21" s="211"/>
    </row>
    <row r="22" spans="1:32" x14ac:dyDescent="0.25">
      <c r="A22" s="198">
        <v>2016</v>
      </c>
      <c r="B22" s="201">
        <f>'[2]Jan 16'!$B$15</f>
        <v>30302386</v>
      </c>
      <c r="C22" s="201">
        <f>'[2]Fev 16'!$B$15</f>
        <v>30661295</v>
      </c>
      <c r="D22" s="201">
        <f>'[2]Mar 16'!$B$15</f>
        <v>35022459</v>
      </c>
      <c r="E22" s="201">
        <f>'[2]Abr 16'!$B$15</f>
        <v>34664064</v>
      </c>
      <c r="F22" s="201">
        <f>'[2]Mai 16'!$B$15</f>
        <v>33910868</v>
      </c>
      <c r="G22" s="201">
        <f>'[2]Jun 16'!$B$15</f>
        <v>34978304</v>
      </c>
      <c r="H22" s="201">
        <f>'[2]Jul 16'!$B$15</f>
        <v>36011231</v>
      </c>
      <c r="I22" s="201">
        <f>'[2]Ago 16'!$B$15</f>
        <v>35140323</v>
      </c>
      <c r="J22" s="201">
        <f>'[2]Set 16'!$B$15</f>
        <v>35463659</v>
      </c>
      <c r="K22" s="201">
        <f>'[2]Out 16'!$B$15</f>
        <v>35772314</v>
      </c>
      <c r="L22" s="201">
        <f>'[2]Nov 16'!$B$15</f>
        <v>37214990</v>
      </c>
      <c r="M22" s="201">
        <f>'[2]Dez 16'!$B$15</f>
        <v>39419649</v>
      </c>
      <c r="N22" s="233">
        <f t="shared" si="2"/>
        <v>418561542</v>
      </c>
      <c r="P22" s="198">
        <v>2016</v>
      </c>
      <c r="Q22" s="206">
        <f t="shared" si="0"/>
        <v>-13.858741506515294</v>
      </c>
      <c r="R22" s="206">
        <f t="shared" si="0"/>
        <v>-6.6954677214035812</v>
      </c>
      <c r="S22" s="206">
        <f t="shared" si="0"/>
        <v>-14.851306222242766</v>
      </c>
      <c r="T22" s="206">
        <f t="shared" si="0"/>
        <v>-7.2647614796764959</v>
      </c>
      <c r="U22" s="206">
        <f t="shared" si="0"/>
        <v>-15.889444006002629</v>
      </c>
      <c r="V22" s="206">
        <f t="shared" si="0"/>
        <v>-0.7282861332289281</v>
      </c>
      <c r="W22" s="206">
        <f t="shared" si="0"/>
        <v>-5.1675593234193462</v>
      </c>
      <c r="X22" s="206">
        <f t="shared" si="0"/>
        <v>-6.2249789915461822</v>
      </c>
      <c r="Y22" s="210">
        <f t="shared" si="0"/>
        <v>-5.6653924296494296</v>
      </c>
      <c r="Z22" s="210">
        <f t="shared" si="0"/>
        <v>-11.119299875090572</v>
      </c>
      <c r="AA22" s="210">
        <f t="shared" si="0"/>
        <v>-8.5624714434243909</v>
      </c>
      <c r="AB22" s="210">
        <f t="shared" si="0"/>
        <v>-0.68072605404084774</v>
      </c>
      <c r="AC22" s="209">
        <f t="shared" si="0"/>
        <v>-8.165655952502604</v>
      </c>
      <c r="AD22" s="211"/>
      <c r="AE22" s="211"/>
      <c r="AF22" s="211"/>
    </row>
    <row r="23" spans="1:32" x14ac:dyDescent="0.25">
      <c r="A23" s="198">
        <v>2017</v>
      </c>
      <c r="B23" s="201">
        <f>'[2]Jan 17'!$B$15</f>
        <v>28153088</v>
      </c>
      <c r="C23" s="201">
        <f>'[2]Fev 17'!$B$15</f>
        <v>30648581</v>
      </c>
      <c r="D23" s="201">
        <f>'[2]Mar 17'!$B$15</f>
        <v>35496517</v>
      </c>
      <c r="E23" s="201">
        <f>'[2]Abr 17'!$B$15</f>
        <v>30092919</v>
      </c>
      <c r="F23" s="201">
        <f>'[2]Mai 17'!$B$15</f>
        <v>37428656</v>
      </c>
      <c r="G23" s="201">
        <f>'[2]Jun 17'!$B$15</f>
        <v>34796183</v>
      </c>
      <c r="H23" s="201">
        <f>'[2]Jul 17'!$B$15</f>
        <v>35592751</v>
      </c>
      <c r="I23" s="201">
        <f>'[2]Ago 17'!$B$15</f>
        <v>37865265</v>
      </c>
      <c r="J23" s="201">
        <f>'[2]Set 17'!$B$15</f>
        <v>35759958</v>
      </c>
      <c r="K23" s="201">
        <f>'[2]Out 17'!$B$15</f>
        <v>37819163</v>
      </c>
      <c r="L23" s="201">
        <f>'[2]Nov 17'!$B$15</f>
        <v>40092740</v>
      </c>
      <c r="M23" s="201">
        <f>'[2]Dez 17'!$B$15</f>
        <v>42525130</v>
      </c>
      <c r="N23" s="233">
        <f t="shared" si="2"/>
        <v>426270951</v>
      </c>
      <c r="P23" s="198">
        <v>2017</v>
      </c>
      <c r="Q23" s="206">
        <f t="shared" si="0"/>
        <v>-7.0928342078409257</v>
      </c>
      <c r="R23" s="206">
        <f t="shared" si="0"/>
        <v>-4.1465958955744231E-2</v>
      </c>
      <c r="S23" s="206">
        <f t="shared" si="0"/>
        <v>1.3535828537910577</v>
      </c>
      <c r="T23" s="206">
        <f t="shared" si="0"/>
        <v>-13.18698523058347</v>
      </c>
      <c r="U23" s="206">
        <f t="shared" si="0"/>
        <v>10.373630070454109</v>
      </c>
      <c r="V23" s="206">
        <f t="shared" si="0"/>
        <v>-0.52066846923166654</v>
      </c>
      <c r="W23" s="206">
        <f t="shared" si="0"/>
        <v>-1.1620819071694655</v>
      </c>
      <c r="X23" s="206">
        <f t="shared" si="0"/>
        <v>7.7544591721595779</v>
      </c>
      <c r="Y23" s="210">
        <f t="shared" si="0"/>
        <v>0.83550036390773741</v>
      </c>
      <c r="Z23" s="210">
        <f t="shared" si="0"/>
        <v>5.7218803346073654</v>
      </c>
      <c r="AA23" s="210">
        <f t="shared" si="0"/>
        <v>7.7327711226040874</v>
      </c>
      <c r="AB23" s="210">
        <f t="shared" si="0"/>
        <v>7.8780026681617654</v>
      </c>
      <c r="AC23" s="209">
        <f t="shared" si="0"/>
        <v>1.8418818325167674</v>
      </c>
      <c r="AD23" s="211"/>
      <c r="AE23" s="211"/>
      <c r="AF23" s="211"/>
    </row>
    <row r="24" spans="1:32" x14ac:dyDescent="0.25">
      <c r="A24" s="198">
        <v>2018</v>
      </c>
      <c r="B24" s="201">
        <f>'[2]Jan 18'!$B$15</f>
        <v>32387125</v>
      </c>
      <c r="C24" s="201">
        <f>'[2]Fev 18'!$B$15</f>
        <v>31854466</v>
      </c>
      <c r="D24" s="201">
        <f>'[2]Mar 18'!$B$15</f>
        <v>40607796</v>
      </c>
      <c r="E24" s="201">
        <f>'[2]Abr 18'!$B$15</f>
        <v>38628681</v>
      </c>
      <c r="F24" s="201">
        <f>'[2]Mai 18'!$B$15</f>
        <v>39912083</v>
      </c>
      <c r="G24" s="201">
        <f>'[2]Jun 18'!$B$15</f>
        <v>41208670</v>
      </c>
      <c r="H24" s="201">
        <f>'[2]Jul 18'!$B$15</f>
        <v>37314417</v>
      </c>
      <c r="I24" s="201">
        <f>'[2]Ago 18'!$B$15</f>
        <v>42180004</v>
      </c>
      <c r="J24" s="201">
        <f>'[2]Set 18'!$B$15</f>
        <v>38953123</v>
      </c>
      <c r="K24" s="201">
        <f>'[2]Out 18'!$B$15</f>
        <v>41645672</v>
      </c>
      <c r="L24" s="201">
        <f>'[2]Nov 18'!$B$15</f>
        <v>43100789</v>
      </c>
      <c r="M24" s="201">
        <f>'[2]Dez 18'!$B$15</f>
        <v>43141446</v>
      </c>
      <c r="N24" s="233">
        <f t="shared" si="2"/>
        <v>470934272</v>
      </c>
      <c r="P24" s="198">
        <v>2018</v>
      </c>
      <c r="Q24" s="206">
        <f t="shared" ref="Q24:AC26" si="3">IF(B24&lt;&gt;"",IF(B23&lt;&gt;"",(B24/B23-1)*100,"-"),"-")</f>
        <v>15.039334228628842</v>
      </c>
      <c r="R24" s="206">
        <f t="shared" si="3"/>
        <v>3.9345540989320194</v>
      </c>
      <c r="S24" s="206">
        <f t="shared" si="3"/>
        <v>14.399381775964093</v>
      </c>
      <c r="T24" s="206">
        <f t="shared" si="3"/>
        <v>28.364686057872945</v>
      </c>
      <c r="U24" s="206">
        <f t="shared" si="3"/>
        <v>6.6350953130670742</v>
      </c>
      <c r="V24" s="206">
        <f t="shared" si="3"/>
        <v>18.428708114335414</v>
      </c>
      <c r="W24" s="206">
        <f t="shared" si="3"/>
        <v>4.8371254023045207</v>
      </c>
      <c r="X24" s="206">
        <f t="shared" si="3"/>
        <v>11.394979013087593</v>
      </c>
      <c r="Y24" s="210">
        <f t="shared" si="3"/>
        <v>8.9294428142225435</v>
      </c>
      <c r="Z24" s="210">
        <f t="shared" si="3"/>
        <v>10.11791033027356</v>
      </c>
      <c r="AA24" s="210">
        <f t="shared" si="3"/>
        <v>7.5027274264617416</v>
      </c>
      <c r="AB24" s="210">
        <f t="shared" si="3"/>
        <v>1.4492983325389064</v>
      </c>
      <c r="AC24" s="209">
        <f t="shared" si="3"/>
        <v>10.477683476958299</v>
      </c>
      <c r="AD24" s="211"/>
      <c r="AE24" s="211"/>
      <c r="AF24" s="211"/>
    </row>
    <row r="25" spans="1:32" x14ac:dyDescent="0.25">
      <c r="A25" s="198">
        <v>2019</v>
      </c>
      <c r="B25" s="201">
        <f>'[2]Jan 19'!$B$15</f>
        <v>33610399</v>
      </c>
      <c r="C25" s="201">
        <f>'[2]Fev 19'!$B$15</f>
        <v>36209334</v>
      </c>
      <c r="D25" s="201">
        <f>'[2]Mar 19'!$B$15</f>
        <v>36814210</v>
      </c>
      <c r="E25" s="201">
        <f>'[2]Abr 19'!$B$15</f>
        <v>36853694</v>
      </c>
      <c r="F25" s="201">
        <f>'[2]Mai 19'!$B$15</f>
        <v>39141410</v>
      </c>
      <c r="G25" s="201">
        <f>'[2]Jun 19'!$B$15</f>
        <v>34363423</v>
      </c>
      <c r="H25" s="201">
        <f>'[2]Jul 19'!$B$15</f>
        <v>36868877</v>
      </c>
      <c r="I25" s="201">
        <f>'[2]Ago 19'!$B$15</f>
        <v>38181739</v>
      </c>
      <c r="J25" s="201">
        <f>'[2]Set 19'!$B$15</f>
        <v>36405778</v>
      </c>
      <c r="K25" s="201">
        <f>'[2]Out 19'!$B$15</f>
        <v>42429806</v>
      </c>
      <c r="L25" s="201">
        <f>'[2]Nov 19'!$B$15</f>
        <v>42584633</v>
      </c>
      <c r="M25" s="201">
        <f>'[2]Dez 19'!$B$15</f>
        <v>42587856</v>
      </c>
      <c r="N25" s="233">
        <f t="shared" ref="N25:N26" si="4">SUM(B25:M25)</f>
        <v>456051159</v>
      </c>
      <c r="P25" s="198">
        <v>2019</v>
      </c>
      <c r="Q25" s="206">
        <f t="shared" si="3"/>
        <v>3.7770379433185175</v>
      </c>
      <c r="R25" s="206">
        <f t="shared" si="3"/>
        <v>13.671137981091874</v>
      </c>
      <c r="S25" s="206">
        <f t="shared" si="3"/>
        <v>-9.3420140310003568</v>
      </c>
      <c r="T25" s="206">
        <f t="shared" si="3"/>
        <v>-4.5949976909643864</v>
      </c>
      <c r="U25" s="206">
        <f t="shared" si="3"/>
        <v>-1.9309265316971858</v>
      </c>
      <c r="V25" s="206">
        <f t="shared" si="3"/>
        <v>-16.611181579022084</v>
      </c>
      <c r="W25" s="206">
        <f t="shared" si="3"/>
        <v>-1.1940157071193114</v>
      </c>
      <c r="X25" s="206">
        <f t="shared" si="3"/>
        <v>-9.4790531551395834</v>
      </c>
      <c r="Y25" s="210">
        <f t="shared" si="3"/>
        <v>-6.539514174511762</v>
      </c>
      <c r="Z25" s="210">
        <f t="shared" si="3"/>
        <v>1.8828703256367207</v>
      </c>
      <c r="AA25" s="210">
        <f t="shared" si="3"/>
        <v>-1.1975558034448053</v>
      </c>
      <c r="AB25" s="210">
        <f t="shared" si="3"/>
        <v>-1.2831976007480095</v>
      </c>
      <c r="AC25" s="209">
        <f t="shared" si="3"/>
        <v>-3.1603376277528628</v>
      </c>
      <c r="AD25" s="211"/>
      <c r="AE25" s="211"/>
      <c r="AF25" s="211"/>
    </row>
    <row r="26" spans="1:32" x14ac:dyDescent="0.25">
      <c r="A26" s="198">
        <v>2020</v>
      </c>
      <c r="B26" s="201">
        <f>'[2]Jan 20'!$B$15</f>
        <v>34491969</v>
      </c>
      <c r="C26" s="201">
        <f>'[2]Fev 20'!$B$15</f>
        <v>33867577</v>
      </c>
      <c r="D26" s="201">
        <f>'[2]Mar 20'!$B$15</f>
        <v>30364890</v>
      </c>
      <c r="E26" s="201">
        <f>'[2]Abr 20'!$B$15</f>
        <v>12211717</v>
      </c>
      <c r="F26" s="201">
        <f>'[2]Mai 20'!$B$15</f>
        <v>0</v>
      </c>
      <c r="G26" s="201">
        <f>'[2]Jun 20'!$B$15</f>
        <v>0</v>
      </c>
      <c r="H26" s="201">
        <f>'[2]Jul 20'!$B$15</f>
        <v>0</v>
      </c>
      <c r="I26" s="201">
        <f>'[2]Ago 20'!$B$15</f>
        <v>0</v>
      </c>
      <c r="J26" s="201">
        <f>'[2]Set 20'!$B$15</f>
        <v>0</v>
      </c>
      <c r="K26" s="201">
        <f>'[2]Out 20'!$B$15</f>
        <v>0</v>
      </c>
      <c r="L26" s="201">
        <f>'[2]Nov 20'!$B$15</f>
        <v>0</v>
      </c>
      <c r="M26" s="201">
        <f>'[2]Dez 20'!$B$15</f>
        <v>0</v>
      </c>
      <c r="N26" s="233">
        <f t="shared" si="4"/>
        <v>110936153</v>
      </c>
      <c r="P26" s="198">
        <v>2020</v>
      </c>
      <c r="Q26" s="206">
        <f t="shared" si="3"/>
        <v>2.6229084635383204</v>
      </c>
      <c r="R26" s="206">
        <f t="shared" si="3"/>
        <v>-6.4672744326090044</v>
      </c>
      <c r="S26" s="206">
        <f t="shared" si="3"/>
        <v>-17.51856144678916</v>
      </c>
      <c r="T26" s="206">
        <f t="shared" si="3"/>
        <v>-66.864333871117495</v>
      </c>
      <c r="U26" s="206">
        <f t="shared" si="3"/>
        <v>-100</v>
      </c>
      <c r="V26" s="206">
        <f t="shared" si="3"/>
        <v>-100</v>
      </c>
      <c r="W26" s="206">
        <f t="shared" si="3"/>
        <v>-100</v>
      </c>
      <c r="X26" s="206">
        <f t="shared" si="3"/>
        <v>-100</v>
      </c>
      <c r="Y26" s="210">
        <f t="shared" si="3"/>
        <v>-100</v>
      </c>
      <c r="Z26" s="210">
        <f t="shared" si="3"/>
        <v>-100</v>
      </c>
      <c r="AA26" s="210">
        <f t="shared" si="3"/>
        <v>-100</v>
      </c>
      <c r="AB26" s="210">
        <f t="shared" si="3"/>
        <v>-100</v>
      </c>
      <c r="AC26" s="209"/>
      <c r="AD26" s="211"/>
      <c r="AE26" s="211"/>
      <c r="AF26" s="211"/>
    </row>
    <row r="27" spans="1:32" s="234" customFormat="1" ht="14.4" x14ac:dyDescent="0.3"/>
    <row r="28" spans="1:32" s="234" customFormat="1" ht="14.4" x14ac:dyDescent="0.3"/>
    <row r="29" spans="1:32" ht="15.6" x14ac:dyDescent="0.25">
      <c r="A29" s="227" t="s">
        <v>45</v>
      </c>
      <c r="B29" s="191"/>
      <c r="C29" s="191"/>
      <c r="D29" s="191"/>
      <c r="E29" s="191"/>
      <c r="F29" s="191"/>
      <c r="G29" s="192"/>
      <c r="H29" s="192"/>
      <c r="I29" s="192"/>
      <c r="J29" s="194"/>
      <c r="K29" s="194"/>
      <c r="L29" s="194"/>
      <c r="M29" s="194"/>
    </row>
    <row r="30" spans="1:32" ht="15.6" x14ac:dyDescent="0.25">
      <c r="A30" s="195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O30" s="228"/>
      <c r="P30" s="196" t="s">
        <v>47</v>
      </c>
    </row>
    <row r="31" spans="1:32" x14ac:dyDescent="0.25">
      <c r="A31" s="194"/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O31" s="228"/>
    </row>
    <row r="32" spans="1:32" ht="15" x14ac:dyDescent="0.25">
      <c r="A32" s="197"/>
      <c r="B32" s="198" t="s">
        <v>26</v>
      </c>
      <c r="C32" s="198" t="s">
        <v>27</v>
      </c>
      <c r="D32" s="198" t="s">
        <v>28</v>
      </c>
      <c r="E32" s="198" t="s">
        <v>29</v>
      </c>
      <c r="F32" s="198" t="s">
        <v>30</v>
      </c>
      <c r="G32" s="198" t="s">
        <v>31</v>
      </c>
      <c r="H32" s="198" t="s">
        <v>32</v>
      </c>
      <c r="I32" s="198" t="s">
        <v>33</v>
      </c>
      <c r="J32" s="198" t="s">
        <v>34</v>
      </c>
      <c r="K32" s="198" t="s">
        <v>35</v>
      </c>
      <c r="L32" s="198" t="s">
        <v>36</v>
      </c>
      <c r="M32" s="198" t="s">
        <v>37</v>
      </c>
      <c r="N32" s="198" t="s">
        <v>38</v>
      </c>
      <c r="O32" s="228"/>
      <c r="P32" s="199"/>
      <c r="Q32" s="198" t="s">
        <v>26</v>
      </c>
      <c r="R32" s="198" t="s">
        <v>27</v>
      </c>
      <c r="S32" s="198" t="s">
        <v>28</v>
      </c>
      <c r="T32" s="198" t="s">
        <v>29</v>
      </c>
      <c r="U32" s="198" t="s">
        <v>30</v>
      </c>
      <c r="V32" s="198" t="s">
        <v>31</v>
      </c>
      <c r="W32" s="198" t="s">
        <v>32</v>
      </c>
      <c r="X32" s="198" t="s">
        <v>33</v>
      </c>
      <c r="Y32" s="198" t="s">
        <v>34</v>
      </c>
      <c r="Z32" s="198" t="s">
        <v>35</v>
      </c>
      <c r="AA32" s="198" t="s">
        <v>36</v>
      </c>
      <c r="AB32" s="198" t="s">
        <v>37</v>
      </c>
      <c r="AC32" s="198" t="s">
        <v>38</v>
      </c>
    </row>
    <row r="33" spans="1:29" hidden="1" x14ac:dyDescent="0.25">
      <c r="A33" s="200">
        <v>2000</v>
      </c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16">
        <f t="shared" ref="N33:N50" si="5">SUM(B33:M33)</f>
        <v>0</v>
      </c>
      <c r="O33" s="228"/>
      <c r="P33" s="200">
        <v>2000</v>
      </c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5"/>
      <c r="AB33" s="204"/>
      <c r="AC33" s="204"/>
    </row>
    <row r="34" spans="1:29" hidden="1" x14ac:dyDescent="0.25">
      <c r="A34" s="200">
        <v>2001</v>
      </c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16">
        <f t="shared" si="5"/>
        <v>0</v>
      </c>
      <c r="O34" s="228"/>
      <c r="P34" s="200">
        <v>2001</v>
      </c>
      <c r="Q34" s="206" t="str">
        <f t="shared" ref="Q34:AC50" si="6">IF(B34&lt;&gt;"",IF(B33&lt;&gt;"",(B34/B33-1)*100,"-"),"-")</f>
        <v>-</v>
      </c>
      <c r="R34" s="206" t="str">
        <f t="shared" si="6"/>
        <v>-</v>
      </c>
      <c r="S34" s="206" t="str">
        <f t="shared" si="6"/>
        <v>-</v>
      </c>
      <c r="T34" s="206" t="str">
        <f t="shared" si="6"/>
        <v>-</v>
      </c>
      <c r="U34" s="206" t="str">
        <f t="shared" si="6"/>
        <v>-</v>
      </c>
      <c r="V34" s="206" t="str">
        <f t="shared" si="6"/>
        <v>-</v>
      </c>
      <c r="W34" s="206" t="str">
        <f t="shared" si="6"/>
        <v>-</v>
      </c>
      <c r="X34" s="206" t="str">
        <f t="shared" si="6"/>
        <v>-</v>
      </c>
      <c r="Y34" s="206" t="str">
        <f t="shared" si="6"/>
        <v>-</v>
      </c>
      <c r="Z34" s="206" t="str">
        <f t="shared" si="6"/>
        <v>-</v>
      </c>
      <c r="AA34" s="206" t="str">
        <f t="shared" si="6"/>
        <v>-</v>
      </c>
      <c r="AB34" s="206" t="str">
        <f t="shared" si="6"/>
        <v>-</v>
      </c>
      <c r="AC34" s="207" t="str">
        <f t="shared" ref="AC34:AC45" si="7">IF(M34&lt;&gt;"",IF(N34&lt;&gt;"",IF(N33&lt;&gt;"",(N34/N33-1)*100,"-"),"-"),"-")</f>
        <v>-</v>
      </c>
    </row>
    <row r="35" spans="1:29" hidden="1" x14ac:dyDescent="0.25">
      <c r="A35" s="200">
        <v>2002</v>
      </c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16">
        <f t="shared" si="5"/>
        <v>0</v>
      </c>
      <c r="O35" s="228"/>
      <c r="P35" s="200">
        <v>2002</v>
      </c>
      <c r="Q35" s="206" t="str">
        <f t="shared" si="6"/>
        <v>-</v>
      </c>
      <c r="R35" s="206" t="str">
        <f t="shared" si="6"/>
        <v>-</v>
      </c>
      <c r="S35" s="206" t="str">
        <f t="shared" si="6"/>
        <v>-</v>
      </c>
      <c r="T35" s="206" t="str">
        <f t="shared" si="6"/>
        <v>-</v>
      </c>
      <c r="U35" s="206" t="str">
        <f t="shared" si="6"/>
        <v>-</v>
      </c>
      <c r="V35" s="206" t="str">
        <f t="shared" si="6"/>
        <v>-</v>
      </c>
      <c r="W35" s="206" t="str">
        <f t="shared" si="6"/>
        <v>-</v>
      </c>
      <c r="X35" s="206" t="str">
        <f t="shared" si="6"/>
        <v>-</v>
      </c>
      <c r="Y35" s="206" t="str">
        <f t="shared" si="6"/>
        <v>-</v>
      </c>
      <c r="Z35" s="206" t="str">
        <f t="shared" si="6"/>
        <v>-</v>
      </c>
      <c r="AA35" s="206" t="str">
        <f t="shared" si="6"/>
        <v>-</v>
      </c>
      <c r="AB35" s="206" t="str">
        <f t="shared" si="6"/>
        <v>-</v>
      </c>
      <c r="AC35" s="207" t="str">
        <f t="shared" si="7"/>
        <v>-</v>
      </c>
    </row>
    <row r="36" spans="1:29" hidden="1" x14ac:dyDescent="0.25">
      <c r="A36" s="200">
        <v>2003</v>
      </c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16">
        <f t="shared" si="5"/>
        <v>0</v>
      </c>
      <c r="O36" s="228"/>
      <c r="P36" s="200">
        <v>2003</v>
      </c>
      <c r="Q36" s="206" t="str">
        <f t="shared" si="6"/>
        <v>-</v>
      </c>
      <c r="R36" s="206" t="str">
        <f t="shared" si="6"/>
        <v>-</v>
      </c>
      <c r="S36" s="206" t="str">
        <f t="shared" si="6"/>
        <v>-</v>
      </c>
      <c r="T36" s="206" t="str">
        <f t="shared" si="6"/>
        <v>-</v>
      </c>
      <c r="U36" s="206" t="str">
        <f t="shared" si="6"/>
        <v>-</v>
      </c>
      <c r="V36" s="206" t="str">
        <f t="shared" si="6"/>
        <v>-</v>
      </c>
      <c r="W36" s="206" t="str">
        <f t="shared" si="6"/>
        <v>-</v>
      </c>
      <c r="X36" s="206" t="str">
        <f t="shared" si="6"/>
        <v>-</v>
      </c>
      <c r="Y36" s="206" t="str">
        <f t="shared" si="6"/>
        <v>-</v>
      </c>
      <c r="Z36" s="206" t="str">
        <f t="shared" si="6"/>
        <v>-</v>
      </c>
      <c r="AA36" s="206" t="str">
        <f t="shared" si="6"/>
        <v>-</v>
      </c>
      <c r="AB36" s="206" t="str">
        <f t="shared" si="6"/>
        <v>-</v>
      </c>
      <c r="AC36" s="207" t="str">
        <f t="shared" si="7"/>
        <v>-</v>
      </c>
    </row>
    <row r="37" spans="1:29" hidden="1" x14ac:dyDescent="0.25">
      <c r="A37" s="200">
        <v>2004</v>
      </c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16">
        <f t="shared" si="5"/>
        <v>0</v>
      </c>
      <c r="O37" s="228"/>
      <c r="P37" s="200">
        <v>2004</v>
      </c>
      <c r="Q37" s="206" t="str">
        <f t="shared" si="6"/>
        <v>-</v>
      </c>
      <c r="R37" s="206" t="str">
        <f t="shared" si="6"/>
        <v>-</v>
      </c>
      <c r="S37" s="206" t="str">
        <f t="shared" si="6"/>
        <v>-</v>
      </c>
      <c r="T37" s="206" t="str">
        <f t="shared" si="6"/>
        <v>-</v>
      </c>
      <c r="U37" s="206" t="str">
        <f t="shared" si="6"/>
        <v>-</v>
      </c>
      <c r="V37" s="206" t="str">
        <f t="shared" si="6"/>
        <v>-</v>
      </c>
      <c r="W37" s="206" t="str">
        <f t="shared" si="6"/>
        <v>-</v>
      </c>
      <c r="X37" s="206" t="str">
        <f t="shared" si="6"/>
        <v>-</v>
      </c>
      <c r="Y37" s="206" t="str">
        <f t="shared" si="6"/>
        <v>-</v>
      </c>
      <c r="Z37" s="206" t="str">
        <f t="shared" si="6"/>
        <v>-</v>
      </c>
      <c r="AA37" s="206" t="str">
        <f t="shared" si="6"/>
        <v>-</v>
      </c>
      <c r="AB37" s="206" t="str">
        <f t="shared" si="6"/>
        <v>-</v>
      </c>
      <c r="AC37" s="207" t="str">
        <f t="shared" si="7"/>
        <v>-</v>
      </c>
    </row>
    <row r="38" spans="1:29" hidden="1" x14ac:dyDescent="0.25">
      <c r="A38" s="200">
        <v>2005</v>
      </c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16">
        <f t="shared" si="5"/>
        <v>0</v>
      </c>
      <c r="O38" s="228"/>
      <c r="P38" s="200">
        <v>2005</v>
      </c>
      <c r="Q38" s="206" t="str">
        <f t="shared" si="6"/>
        <v>-</v>
      </c>
      <c r="R38" s="206" t="str">
        <f t="shared" si="6"/>
        <v>-</v>
      </c>
      <c r="S38" s="206" t="str">
        <f t="shared" si="6"/>
        <v>-</v>
      </c>
      <c r="T38" s="206" t="str">
        <f t="shared" si="6"/>
        <v>-</v>
      </c>
      <c r="U38" s="206" t="str">
        <f t="shared" si="6"/>
        <v>-</v>
      </c>
      <c r="V38" s="206" t="str">
        <f t="shared" si="6"/>
        <v>-</v>
      </c>
      <c r="W38" s="206" t="str">
        <f t="shared" si="6"/>
        <v>-</v>
      </c>
      <c r="X38" s="206" t="str">
        <f t="shared" si="6"/>
        <v>-</v>
      </c>
      <c r="Y38" s="206" t="str">
        <f t="shared" si="6"/>
        <v>-</v>
      </c>
      <c r="Z38" s="206" t="str">
        <f t="shared" si="6"/>
        <v>-</v>
      </c>
      <c r="AA38" s="206" t="str">
        <f t="shared" si="6"/>
        <v>-</v>
      </c>
      <c r="AB38" s="206" t="str">
        <f t="shared" si="6"/>
        <v>-</v>
      </c>
      <c r="AC38" s="207" t="str">
        <f t="shared" si="7"/>
        <v>-</v>
      </c>
    </row>
    <row r="39" spans="1:29" hidden="1" x14ac:dyDescent="0.25">
      <c r="A39" s="200">
        <v>2006</v>
      </c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16">
        <f t="shared" si="5"/>
        <v>0</v>
      </c>
      <c r="O39" s="228"/>
      <c r="P39" s="200">
        <v>2006</v>
      </c>
      <c r="Q39" s="206" t="str">
        <f t="shared" si="6"/>
        <v>-</v>
      </c>
      <c r="R39" s="206" t="str">
        <f t="shared" si="6"/>
        <v>-</v>
      </c>
      <c r="S39" s="206" t="str">
        <f t="shared" si="6"/>
        <v>-</v>
      </c>
      <c r="T39" s="206" t="str">
        <f t="shared" si="6"/>
        <v>-</v>
      </c>
      <c r="U39" s="206" t="str">
        <f t="shared" si="6"/>
        <v>-</v>
      </c>
      <c r="V39" s="206" t="str">
        <f t="shared" si="6"/>
        <v>-</v>
      </c>
      <c r="W39" s="206" t="str">
        <f t="shared" si="6"/>
        <v>-</v>
      </c>
      <c r="X39" s="206" t="str">
        <f t="shared" si="6"/>
        <v>-</v>
      </c>
      <c r="Y39" s="206" t="str">
        <f t="shared" si="6"/>
        <v>-</v>
      </c>
      <c r="Z39" s="206" t="str">
        <f t="shared" si="6"/>
        <v>-</v>
      </c>
      <c r="AA39" s="206" t="str">
        <f t="shared" si="6"/>
        <v>-</v>
      </c>
      <c r="AB39" s="206" t="str">
        <f t="shared" si="6"/>
        <v>-</v>
      </c>
      <c r="AC39" s="207" t="str">
        <f t="shared" si="7"/>
        <v>-</v>
      </c>
    </row>
    <row r="40" spans="1:29" hidden="1" x14ac:dyDescent="0.25">
      <c r="A40" s="200">
        <v>2007</v>
      </c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16">
        <f t="shared" si="5"/>
        <v>0</v>
      </c>
      <c r="O40" s="228"/>
      <c r="P40" s="200">
        <v>2007</v>
      </c>
      <c r="Q40" s="206" t="str">
        <f t="shared" si="6"/>
        <v>-</v>
      </c>
      <c r="R40" s="206" t="str">
        <f t="shared" si="6"/>
        <v>-</v>
      </c>
      <c r="S40" s="206" t="str">
        <f t="shared" si="6"/>
        <v>-</v>
      </c>
      <c r="T40" s="206" t="str">
        <f t="shared" si="6"/>
        <v>-</v>
      </c>
      <c r="U40" s="206" t="str">
        <f t="shared" si="6"/>
        <v>-</v>
      </c>
      <c r="V40" s="206" t="str">
        <f t="shared" si="6"/>
        <v>-</v>
      </c>
      <c r="W40" s="206" t="str">
        <f t="shared" si="6"/>
        <v>-</v>
      </c>
      <c r="X40" s="206" t="str">
        <f t="shared" si="6"/>
        <v>-</v>
      </c>
      <c r="Y40" s="206" t="str">
        <f t="shared" si="6"/>
        <v>-</v>
      </c>
      <c r="Z40" s="206" t="str">
        <f t="shared" si="6"/>
        <v>-</v>
      </c>
      <c r="AA40" s="206" t="str">
        <f t="shared" si="6"/>
        <v>-</v>
      </c>
      <c r="AB40" s="206" t="str">
        <f t="shared" si="6"/>
        <v>-</v>
      </c>
      <c r="AC40" s="207" t="str">
        <f t="shared" si="7"/>
        <v>-</v>
      </c>
    </row>
    <row r="41" spans="1:29" hidden="1" x14ac:dyDescent="0.25">
      <c r="A41" s="200">
        <v>2008</v>
      </c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16">
        <f t="shared" si="5"/>
        <v>0</v>
      </c>
      <c r="O41" s="228"/>
      <c r="P41" s="200">
        <v>2008</v>
      </c>
      <c r="Q41" s="206" t="str">
        <f t="shared" si="6"/>
        <v>-</v>
      </c>
      <c r="R41" s="206" t="str">
        <f t="shared" si="6"/>
        <v>-</v>
      </c>
      <c r="S41" s="206" t="str">
        <f t="shared" si="6"/>
        <v>-</v>
      </c>
      <c r="T41" s="206" t="str">
        <f t="shared" si="6"/>
        <v>-</v>
      </c>
      <c r="U41" s="206" t="str">
        <f t="shared" si="6"/>
        <v>-</v>
      </c>
      <c r="V41" s="206" t="str">
        <f t="shared" si="6"/>
        <v>-</v>
      </c>
      <c r="W41" s="206" t="str">
        <f t="shared" si="6"/>
        <v>-</v>
      </c>
      <c r="X41" s="206" t="str">
        <f t="shared" si="6"/>
        <v>-</v>
      </c>
      <c r="Y41" s="206" t="str">
        <f t="shared" si="6"/>
        <v>-</v>
      </c>
      <c r="Z41" s="206" t="str">
        <f t="shared" si="6"/>
        <v>-</v>
      </c>
      <c r="AA41" s="206" t="str">
        <f t="shared" si="6"/>
        <v>-</v>
      </c>
      <c r="AB41" s="206" t="str">
        <f t="shared" si="6"/>
        <v>-</v>
      </c>
      <c r="AC41" s="207" t="str">
        <f t="shared" si="7"/>
        <v>-</v>
      </c>
    </row>
    <row r="42" spans="1:29" hidden="1" x14ac:dyDescent="0.25">
      <c r="A42" s="200">
        <v>2009</v>
      </c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16">
        <f t="shared" si="5"/>
        <v>0</v>
      </c>
      <c r="O42" s="228"/>
      <c r="P42" s="200">
        <v>2009</v>
      </c>
      <c r="Q42" s="206" t="str">
        <f t="shared" si="6"/>
        <v>-</v>
      </c>
      <c r="R42" s="206" t="str">
        <f t="shared" si="6"/>
        <v>-</v>
      </c>
      <c r="S42" s="206" t="str">
        <f t="shared" si="6"/>
        <v>-</v>
      </c>
      <c r="T42" s="206" t="str">
        <f t="shared" si="6"/>
        <v>-</v>
      </c>
      <c r="U42" s="206" t="str">
        <f t="shared" si="6"/>
        <v>-</v>
      </c>
      <c r="V42" s="206" t="str">
        <f t="shared" si="6"/>
        <v>-</v>
      </c>
      <c r="W42" s="206" t="str">
        <f t="shared" si="6"/>
        <v>-</v>
      </c>
      <c r="X42" s="206" t="str">
        <f t="shared" si="6"/>
        <v>-</v>
      </c>
      <c r="Y42" s="206" t="str">
        <f t="shared" si="6"/>
        <v>-</v>
      </c>
      <c r="Z42" s="206" t="str">
        <f t="shared" si="6"/>
        <v>-</v>
      </c>
      <c r="AA42" s="206" t="str">
        <f t="shared" si="6"/>
        <v>-</v>
      </c>
      <c r="AB42" s="206" t="str">
        <f t="shared" si="6"/>
        <v>-</v>
      </c>
      <c r="AC42" s="207" t="str">
        <f t="shared" si="7"/>
        <v>-</v>
      </c>
    </row>
    <row r="43" spans="1:29" hidden="1" x14ac:dyDescent="0.25">
      <c r="A43" s="200">
        <v>2010</v>
      </c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16">
        <f t="shared" si="5"/>
        <v>0</v>
      </c>
      <c r="O43" s="228"/>
      <c r="P43" s="200">
        <v>2010</v>
      </c>
      <c r="Q43" s="206" t="str">
        <f t="shared" si="6"/>
        <v>-</v>
      </c>
      <c r="R43" s="206" t="str">
        <f t="shared" si="6"/>
        <v>-</v>
      </c>
      <c r="S43" s="206" t="str">
        <f t="shared" si="6"/>
        <v>-</v>
      </c>
      <c r="T43" s="206" t="str">
        <f t="shared" si="6"/>
        <v>-</v>
      </c>
      <c r="U43" s="206" t="str">
        <f t="shared" si="6"/>
        <v>-</v>
      </c>
      <c r="V43" s="206" t="str">
        <f t="shared" si="6"/>
        <v>-</v>
      </c>
      <c r="W43" s="206" t="str">
        <f t="shared" si="6"/>
        <v>-</v>
      </c>
      <c r="X43" s="206" t="str">
        <f t="shared" si="6"/>
        <v>-</v>
      </c>
      <c r="Y43" s="206" t="str">
        <f t="shared" si="6"/>
        <v>-</v>
      </c>
      <c r="Z43" s="206" t="str">
        <f t="shared" si="6"/>
        <v>-</v>
      </c>
      <c r="AA43" s="206" t="str">
        <f t="shared" si="6"/>
        <v>-</v>
      </c>
      <c r="AB43" s="206" t="str">
        <f t="shared" si="6"/>
        <v>-</v>
      </c>
      <c r="AC43" s="207" t="str">
        <f t="shared" si="7"/>
        <v>-</v>
      </c>
    </row>
    <row r="44" spans="1:29" hidden="1" x14ac:dyDescent="0.25">
      <c r="A44" s="200">
        <v>2011</v>
      </c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16">
        <f t="shared" si="5"/>
        <v>0</v>
      </c>
      <c r="O44" s="228"/>
      <c r="P44" s="200">
        <v>2011</v>
      </c>
      <c r="Q44" s="206" t="str">
        <f t="shared" si="6"/>
        <v>-</v>
      </c>
      <c r="R44" s="206" t="str">
        <f t="shared" si="6"/>
        <v>-</v>
      </c>
      <c r="S44" s="206" t="str">
        <f t="shared" si="6"/>
        <v>-</v>
      </c>
      <c r="T44" s="206" t="str">
        <f t="shared" si="6"/>
        <v>-</v>
      </c>
      <c r="U44" s="206" t="str">
        <f t="shared" si="6"/>
        <v>-</v>
      </c>
      <c r="V44" s="206" t="str">
        <f t="shared" si="6"/>
        <v>-</v>
      </c>
      <c r="W44" s="206" t="str">
        <f t="shared" si="6"/>
        <v>-</v>
      </c>
      <c r="X44" s="206" t="str">
        <f t="shared" si="6"/>
        <v>-</v>
      </c>
      <c r="Y44" s="206" t="str">
        <f t="shared" si="6"/>
        <v>-</v>
      </c>
      <c r="Z44" s="206" t="str">
        <f t="shared" si="6"/>
        <v>-</v>
      </c>
      <c r="AA44" s="206" t="str">
        <f t="shared" si="6"/>
        <v>-</v>
      </c>
      <c r="AB44" s="206" t="str">
        <f t="shared" si="6"/>
        <v>-</v>
      </c>
      <c r="AC44" s="207" t="str">
        <f t="shared" si="7"/>
        <v>-</v>
      </c>
    </row>
    <row r="45" spans="1:29" hidden="1" x14ac:dyDescent="0.25">
      <c r="A45" s="200">
        <v>2012</v>
      </c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16">
        <f t="shared" si="5"/>
        <v>0</v>
      </c>
      <c r="O45" s="228"/>
      <c r="P45" s="200">
        <v>2012</v>
      </c>
      <c r="Q45" s="206" t="str">
        <f t="shared" si="6"/>
        <v>-</v>
      </c>
      <c r="R45" s="206" t="str">
        <f t="shared" si="6"/>
        <v>-</v>
      </c>
      <c r="S45" s="206" t="str">
        <f t="shared" si="6"/>
        <v>-</v>
      </c>
      <c r="T45" s="206" t="str">
        <f t="shared" si="6"/>
        <v>-</v>
      </c>
      <c r="U45" s="206" t="str">
        <f t="shared" si="6"/>
        <v>-</v>
      </c>
      <c r="V45" s="206" t="str">
        <f t="shared" si="6"/>
        <v>-</v>
      </c>
      <c r="W45" s="206" t="str">
        <f t="shared" si="6"/>
        <v>-</v>
      </c>
      <c r="X45" s="206" t="str">
        <f t="shared" si="6"/>
        <v>-</v>
      </c>
      <c r="Y45" s="206" t="str">
        <f t="shared" si="6"/>
        <v>-</v>
      </c>
      <c r="Z45" s="206" t="str">
        <f t="shared" si="6"/>
        <v>-</v>
      </c>
      <c r="AA45" s="206" t="str">
        <f t="shared" si="6"/>
        <v>-</v>
      </c>
      <c r="AB45" s="206" t="str">
        <f t="shared" si="6"/>
        <v>-</v>
      </c>
      <c r="AC45" s="207" t="str">
        <f t="shared" si="7"/>
        <v>-</v>
      </c>
    </row>
    <row r="46" spans="1:29" x14ac:dyDescent="0.25">
      <c r="A46" s="198">
        <v>2013</v>
      </c>
      <c r="B46" s="201">
        <f>'[2]Jan 13'!$B$28</f>
        <v>14160673</v>
      </c>
      <c r="C46" s="201">
        <f>'[2]Fev 13'!$B$28</f>
        <v>14369418</v>
      </c>
      <c r="D46" s="201">
        <f>'[2]Mar 13'!$B$28</f>
        <v>17752052</v>
      </c>
      <c r="E46" s="201">
        <f>'[2]Abr 13'!$B$28</f>
        <v>16497411</v>
      </c>
      <c r="F46" s="201">
        <f>'[2]Mai 13'!$B$28</f>
        <v>15723864</v>
      </c>
      <c r="G46" s="201">
        <f>'[2]Jun 13'!$B$28</f>
        <v>14078060</v>
      </c>
      <c r="H46" s="201">
        <f>'[2]Jul 13'!$B$28</f>
        <v>13384979</v>
      </c>
      <c r="I46" s="201">
        <f>'[2]Ago 13'!$B$28</f>
        <v>13860241</v>
      </c>
      <c r="J46" s="201">
        <f>'[2]Set 13'!$B$28</f>
        <v>14192423</v>
      </c>
      <c r="K46" s="201">
        <f>'[2]Out 13'!$B$28</f>
        <v>15141944</v>
      </c>
      <c r="L46" s="201">
        <f>'[2]Nov 13'!$B$28</f>
        <v>15082423</v>
      </c>
      <c r="M46" s="201">
        <f>'[2]Dez 13'!$B$28</f>
        <v>15389362</v>
      </c>
      <c r="N46" s="233">
        <f t="shared" si="5"/>
        <v>179632850</v>
      </c>
      <c r="O46" s="228"/>
      <c r="P46" s="198">
        <v>2013</v>
      </c>
      <c r="Q46" s="206" t="str">
        <f t="shared" si="6"/>
        <v>-</v>
      </c>
      <c r="R46" s="206" t="str">
        <f t="shared" si="6"/>
        <v>-</v>
      </c>
      <c r="S46" s="206" t="str">
        <f t="shared" si="6"/>
        <v>-</v>
      </c>
      <c r="T46" s="206" t="str">
        <f t="shared" si="6"/>
        <v>-</v>
      </c>
      <c r="U46" s="206" t="str">
        <f t="shared" si="6"/>
        <v>-</v>
      </c>
      <c r="V46" s="206" t="str">
        <f t="shared" si="6"/>
        <v>-</v>
      </c>
      <c r="W46" s="206" t="str">
        <f t="shared" si="6"/>
        <v>-</v>
      </c>
      <c r="X46" s="206" t="str">
        <f t="shared" si="6"/>
        <v>-</v>
      </c>
      <c r="Y46" s="206" t="str">
        <f t="shared" si="6"/>
        <v>-</v>
      </c>
      <c r="Z46" s="206" t="str">
        <f t="shared" si="6"/>
        <v>-</v>
      </c>
      <c r="AA46" s="206" t="str">
        <f t="shared" si="6"/>
        <v>-</v>
      </c>
      <c r="AB46" s="206" t="str">
        <f t="shared" si="6"/>
        <v>-</v>
      </c>
      <c r="AC46" s="209" t="s">
        <v>46</v>
      </c>
    </row>
    <row r="47" spans="1:29" x14ac:dyDescent="0.25">
      <c r="A47" s="198">
        <v>2014</v>
      </c>
      <c r="B47" s="201">
        <f>'[2]Jan 14'!$B$28</f>
        <v>14075921</v>
      </c>
      <c r="C47" s="201">
        <f>'[2]Fev 14'!$B$28</f>
        <v>12771228</v>
      </c>
      <c r="D47" s="201">
        <f>'[2]Mar 14'!$B$28</f>
        <v>15282307</v>
      </c>
      <c r="E47" s="201">
        <f>'[2]Abr 14'!$B$28</f>
        <v>14806677</v>
      </c>
      <c r="F47" s="201">
        <f>'[2]Mai 14'!$B$28</f>
        <v>14869730</v>
      </c>
      <c r="G47" s="201">
        <f>'[2]Jun 14'!$B$28</f>
        <v>12551361</v>
      </c>
      <c r="H47" s="201">
        <f>'[2]Jul 14'!$B$28</f>
        <v>12589614</v>
      </c>
      <c r="I47" s="201">
        <f>'[2]Ago 14'!$B$28</f>
        <v>14142955</v>
      </c>
      <c r="J47" s="201">
        <f>'[2]Set 14'!$B$28</f>
        <v>14005675</v>
      </c>
      <c r="K47" s="201">
        <f>'[2]Out 14'!$B$28</f>
        <v>16587278</v>
      </c>
      <c r="L47" s="201">
        <f>'[2]Nov 14'!$B$28</f>
        <v>16631639</v>
      </c>
      <c r="M47" s="201">
        <f>'[2]Dez 14'!$B$28</f>
        <v>16062658</v>
      </c>
      <c r="N47" s="233">
        <f t="shared" si="5"/>
        <v>174377043</v>
      </c>
      <c r="O47" s="228"/>
      <c r="P47" s="198">
        <v>2014</v>
      </c>
      <c r="Q47" s="206">
        <f t="shared" si="6"/>
        <v>-0.59850262766465434</v>
      </c>
      <c r="R47" s="206">
        <f t="shared" si="6"/>
        <v>-11.122162358976539</v>
      </c>
      <c r="S47" s="206">
        <f t="shared" si="6"/>
        <v>-13.912447980661613</v>
      </c>
      <c r="T47" s="206">
        <f t="shared" si="6"/>
        <v>-10.248480807079364</v>
      </c>
      <c r="U47" s="206">
        <f t="shared" si="6"/>
        <v>-5.4320871765362488</v>
      </c>
      <c r="V47" s="206">
        <f t="shared" si="6"/>
        <v>-10.844526873731187</v>
      </c>
      <c r="W47" s="206">
        <f t="shared" si="6"/>
        <v>-5.9422207535775762</v>
      </c>
      <c r="X47" s="206">
        <f t="shared" si="6"/>
        <v>2.0397480823024727</v>
      </c>
      <c r="Y47" s="210">
        <f t="shared" si="6"/>
        <v>-1.3158288757317949</v>
      </c>
      <c r="Z47" s="210">
        <f t="shared" si="6"/>
        <v>9.5452340861913001</v>
      </c>
      <c r="AA47" s="210">
        <f t="shared" si="6"/>
        <v>10.271665235751581</v>
      </c>
      <c r="AB47" s="210">
        <f t="shared" si="6"/>
        <v>4.3750741583699071</v>
      </c>
      <c r="AC47" s="209">
        <f t="shared" si="6"/>
        <v>-2.9258607209093457</v>
      </c>
    </row>
    <row r="48" spans="1:29" x14ac:dyDescent="0.25">
      <c r="A48" s="198">
        <v>2015</v>
      </c>
      <c r="B48" s="201">
        <f>'[2]Jan 15'!$B$28</f>
        <v>15072723</v>
      </c>
      <c r="C48" s="201">
        <f>'[2]Fev 15'!$B$28</f>
        <v>11990531</v>
      </c>
      <c r="D48" s="201">
        <f>'[2]Mar 15'!$B$28</f>
        <v>16471070</v>
      </c>
      <c r="E48" s="201">
        <f>'[2]Abr 15'!$B$28</f>
        <v>14053854</v>
      </c>
      <c r="F48" s="201">
        <f>'[2]Mai 15'!$B$28</f>
        <v>14334075</v>
      </c>
      <c r="G48" s="201">
        <f>'[2]Jun 15'!$B$28</f>
        <v>13863722</v>
      </c>
      <c r="H48" s="201">
        <f>'[2]Jul 15'!$B$28</f>
        <v>14654048</v>
      </c>
      <c r="I48" s="201">
        <f>'[2]Ago 15'!$B$28</f>
        <v>13959734</v>
      </c>
      <c r="J48" s="201">
        <f>'[2]Set 15'!$B$28</f>
        <v>14627665</v>
      </c>
      <c r="K48" s="201">
        <f>'[2]Out 15'!$B$28</f>
        <v>17083743</v>
      </c>
      <c r="L48" s="201">
        <f>'[2]Nov 15'!$B$28</f>
        <v>17545246</v>
      </c>
      <c r="M48" s="201">
        <f>'[2]Dez 15'!$B$28</f>
        <v>17061884</v>
      </c>
      <c r="N48" s="233">
        <f t="shared" si="5"/>
        <v>180718295</v>
      </c>
      <c r="O48" s="228"/>
      <c r="P48" s="198">
        <v>2015</v>
      </c>
      <c r="Q48" s="206">
        <f t="shared" si="6"/>
        <v>7.0816112139305165</v>
      </c>
      <c r="R48" s="206">
        <f t="shared" si="6"/>
        <v>-6.1129360465571487</v>
      </c>
      <c r="S48" s="206">
        <f t="shared" si="6"/>
        <v>7.7786881260794027</v>
      </c>
      <c r="T48" s="206">
        <f t="shared" si="6"/>
        <v>-5.0843480951195179</v>
      </c>
      <c r="U48" s="206">
        <f t="shared" si="6"/>
        <v>-3.6023182667069276</v>
      </c>
      <c r="V48" s="206">
        <f t="shared" si="6"/>
        <v>10.455925855371383</v>
      </c>
      <c r="W48" s="206">
        <f t="shared" si="6"/>
        <v>16.397913391149245</v>
      </c>
      <c r="X48" s="206">
        <f t="shared" si="6"/>
        <v>-1.295493056436936</v>
      </c>
      <c r="Y48" s="210">
        <f t="shared" si="6"/>
        <v>4.4409855290801659</v>
      </c>
      <c r="Z48" s="210">
        <f t="shared" si="6"/>
        <v>2.9930468398733145</v>
      </c>
      <c r="AA48" s="210">
        <f t="shared" si="6"/>
        <v>5.4931868109932003</v>
      </c>
      <c r="AB48" s="210">
        <f t="shared" si="6"/>
        <v>6.2208010654276613</v>
      </c>
      <c r="AC48" s="209">
        <f t="shared" si="6"/>
        <v>3.6365176808279775</v>
      </c>
    </row>
    <row r="49" spans="1:29" x14ac:dyDescent="0.25">
      <c r="A49" s="198">
        <v>2016</v>
      </c>
      <c r="B49" s="201">
        <f>'[2]Jan 16'!$B$28</f>
        <v>15904547</v>
      </c>
      <c r="C49" s="201">
        <f>'[2]Fev 16'!$B$28</f>
        <v>14807131</v>
      </c>
      <c r="D49" s="201">
        <f>'[2]Mar 16'!$B$28</f>
        <v>14853718</v>
      </c>
      <c r="E49" s="201">
        <f>'[2]Abr 16'!$B$28</f>
        <v>14654041</v>
      </c>
      <c r="F49" s="201">
        <f>'[2]Mai 16'!$B$28</f>
        <v>14378891</v>
      </c>
      <c r="G49" s="201">
        <f>'[2]Jun 16'!$B$28</f>
        <v>13165213</v>
      </c>
      <c r="H49" s="201">
        <f>'[2]Jul 16'!$B$28</f>
        <v>13261961</v>
      </c>
      <c r="I49" s="201">
        <f>'[2]Ago 16'!$B$28</f>
        <v>12972248</v>
      </c>
      <c r="J49" s="201">
        <f>'[2]Set 16'!$B$28</f>
        <v>14259574</v>
      </c>
      <c r="K49" s="201">
        <f>'[2]Out 16'!$B$28</f>
        <v>17876177</v>
      </c>
      <c r="L49" s="201">
        <f>'[2]Nov 16'!$B$28</f>
        <v>18407667</v>
      </c>
      <c r="M49" s="201">
        <f>'[2]Dez 16'!$B$28</f>
        <v>19133205</v>
      </c>
      <c r="N49" s="233">
        <f t="shared" si="5"/>
        <v>183674373</v>
      </c>
      <c r="O49" s="228"/>
      <c r="P49" s="198">
        <v>2016</v>
      </c>
      <c r="Q49" s="206">
        <f t="shared" si="6"/>
        <v>5.5187373907156667</v>
      </c>
      <c r="R49" s="206">
        <f t="shared" si="6"/>
        <v>23.490202393872295</v>
      </c>
      <c r="S49" s="206">
        <f t="shared" si="6"/>
        <v>-9.8193499268717783</v>
      </c>
      <c r="T49" s="206">
        <f t="shared" si="6"/>
        <v>4.2706221368174146</v>
      </c>
      <c r="U49" s="206">
        <f t="shared" si="6"/>
        <v>0.31265358943635135</v>
      </c>
      <c r="V49" s="206">
        <f t="shared" si="6"/>
        <v>-5.0383944513601726</v>
      </c>
      <c r="W49" s="206">
        <f t="shared" si="6"/>
        <v>-9.4996754480400227</v>
      </c>
      <c r="X49" s="206">
        <f t="shared" si="6"/>
        <v>-7.0738167360495545</v>
      </c>
      <c r="Y49" s="210">
        <f t="shared" si="6"/>
        <v>-2.5164029939159782</v>
      </c>
      <c r="Z49" s="210">
        <f t="shared" si="6"/>
        <v>4.6385268146447833</v>
      </c>
      <c r="AA49" s="210">
        <f t="shared" si="6"/>
        <v>4.9154112743702738</v>
      </c>
      <c r="AB49" s="210">
        <f t="shared" si="6"/>
        <v>12.140048543291005</v>
      </c>
      <c r="AC49" s="209">
        <f t="shared" si="6"/>
        <v>1.6357380972413349</v>
      </c>
    </row>
    <row r="50" spans="1:29" x14ac:dyDescent="0.25">
      <c r="A50" s="198">
        <v>2017</v>
      </c>
      <c r="B50" s="201">
        <f>'[2]Jan 17'!$B$28</f>
        <v>16154665</v>
      </c>
      <c r="C50" s="201">
        <f>'[2]Fev 17'!$B$28</f>
        <v>16367543</v>
      </c>
      <c r="D50" s="201">
        <f>'[2]Mar 17'!$B$28</f>
        <v>18203678</v>
      </c>
      <c r="E50" s="201">
        <f>'[2]Abr 17'!$B$28</f>
        <v>14616802</v>
      </c>
      <c r="F50" s="201">
        <f>'[2]Mai 17'!$B$28</f>
        <v>18426858</v>
      </c>
      <c r="G50" s="201">
        <f>'[2]Jun 17'!$B$28</f>
        <v>18937523</v>
      </c>
      <c r="H50" s="201">
        <f>'[2]Jul 17'!$B$28</f>
        <v>19553755</v>
      </c>
      <c r="I50" s="201">
        <f>'[2]Ago 17'!$B$28</f>
        <v>20028907</v>
      </c>
      <c r="J50" s="201">
        <f>'[2]Set 17'!$B$28</f>
        <v>19297106</v>
      </c>
      <c r="K50" s="201">
        <f>'[2]Out 17'!$B$28</f>
        <v>21960269</v>
      </c>
      <c r="L50" s="201">
        <f>'[2]Nov 17'!$B$28</f>
        <v>19784059</v>
      </c>
      <c r="M50" s="201">
        <f>'[2]Dez 17'!$B$28</f>
        <v>23232222</v>
      </c>
      <c r="N50" s="233">
        <f t="shared" si="5"/>
        <v>226563387</v>
      </c>
      <c r="O50" s="228"/>
      <c r="P50" s="198">
        <v>2017</v>
      </c>
      <c r="Q50" s="206">
        <f t="shared" si="6"/>
        <v>1.5726194527891924</v>
      </c>
      <c r="R50" s="206">
        <f t="shared" si="6"/>
        <v>10.538246740708912</v>
      </c>
      <c r="S50" s="206">
        <f t="shared" si="6"/>
        <v>22.553006594039292</v>
      </c>
      <c r="T50" s="206">
        <f t="shared" si="6"/>
        <v>-0.25412103050619361</v>
      </c>
      <c r="U50" s="206">
        <f t="shared" si="6"/>
        <v>28.152150259710563</v>
      </c>
      <c r="V50" s="206">
        <f t="shared" si="6"/>
        <v>43.845169842675546</v>
      </c>
      <c r="W50" s="206">
        <f t="shared" si="6"/>
        <v>47.442410666114924</v>
      </c>
      <c r="X50" s="206">
        <f t="shared" si="6"/>
        <v>54.398119739924788</v>
      </c>
      <c r="Y50" s="210">
        <f t="shared" si="6"/>
        <v>35.327366722175583</v>
      </c>
      <c r="Z50" s="210">
        <f t="shared" si="6"/>
        <v>22.846562774579816</v>
      </c>
      <c r="AA50" s="210">
        <f t="shared" si="6"/>
        <v>7.4772756373743698</v>
      </c>
      <c r="AB50" s="210">
        <f t="shared" si="6"/>
        <v>21.423577492636504</v>
      </c>
      <c r="AC50" s="209">
        <f t="shared" si="6"/>
        <v>23.350570522976554</v>
      </c>
    </row>
    <row r="51" spans="1:29" x14ac:dyDescent="0.25">
      <c r="A51" s="198">
        <v>2018</v>
      </c>
      <c r="B51" s="201">
        <f>'[2]Jan 18'!$B$28</f>
        <v>21711435</v>
      </c>
      <c r="C51" s="201">
        <f>'[2]Fev 18'!$B$28</f>
        <v>22313577</v>
      </c>
      <c r="D51" s="201">
        <f>'[2]Mar 18'!$B$28</f>
        <v>25864682</v>
      </c>
      <c r="E51" s="201">
        <f>'[2]Abr 18'!$B$28</f>
        <v>24423486</v>
      </c>
      <c r="F51" s="201">
        <f>'[2]Mai 18'!$B$28</f>
        <v>24239270</v>
      </c>
      <c r="G51" s="201">
        <f>'[2]Jun 18'!$B$28</f>
        <v>22103749</v>
      </c>
      <c r="H51" s="201">
        <f>'[2]Jul 18'!$B$28</f>
        <v>23824383</v>
      </c>
      <c r="I51" s="201">
        <f>'[2]Ago 18'!$B$28</f>
        <v>22958761</v>
      </c>
      <c r="J51" s="201">
        <f>'[2]Set 18'!$B$28</f>
        <v>23142435</v>
      </c>
      <c r="K51" s="201">
        <f>'[2]Out 18'!$B$28</f>
        <v>24580587</v>
      </c>
      <c r="L51" s="201">
        <f>'[2]Nov 18'!$B$28</f>
        <v>23554511</v>
      </c>
      <c r="M51" s="201">
        <f>'[2]Dez 18'!$B$28</f>
        <v>22974292</v>
      </c>
      <c r="N51" s="233">
        <f>SUM(B51:M51)</f>
        <v>281691168</v>
      </c>
      <c r="O51" s="228"/>
      <c r="P51" s="198">
        <v>2018</v>
      </c>
      <c r="Q51" s="206">
        <f t="shared" ref="Q51:AC53" si="8">IF(B51&lt;&gt;"",IF(B50&lt;&gt;"",(B51/B50-1)*100,"-"),"-")</f>
        <v>34.397308764991408</v>
      </c>
      <c r="R51" s="206">
        <f t="shared" si="8"/>
        <v>36.328201489985389</v>
      </c>
      <c r="S51" s="206">
        <f t="shared" si="8"/>
        <v>42.084923717064207</v>
      </c>
      <c r="T51" s="206">
        <f t="shared" si="8"/>
        <v>67.09185771278834</v>
      </c>
      <c r="U51" s="206">
        <f t="shared" si="8"/>
        <v>31.543152934699982</v>
      </c>
      <c r="V51" s="206">
        <f t="shared" si="8"/>
        <v>16.719324908542688</v>
      </c>
      <c r="W51" s="206">
        <f t="shared" si="8"/>
        <v>21.840449570939178</v>
      </c>
      <c r="X51" s="206">
        <f t="shared" si="8"/>
        <v>14.628127236299004</v>
      </c>
      <c r="Y51" s="210">
        <f t="shared" si="8"/>
        <v>19.92697246934334</v>
      </c>
      <c r="Z51" s="210">
        <f t="shared" si="8"/>
        <v>11.932085167080597</v>
      </c>
      <c r="AA51" s="210">
        <f t="shared" si="8"/>
        <v>19.058030508299638</v>
      </c>
      <c r="AB51" s="210">
        <f t="shared" si="8"/>
        <v>-1.1102252724685568</v>
      </c>
      <c r="AC51" s="209">
        <f t="shared" si="8"/>
        <v>24.332166697349034</v>
      </c>
    </row>
    <row r="52" spans="1:29" x14ac:dyDescent="0.25">
      <c r="A52" s="198">
        <v>2019</v>
      </c>
      <c r="B52" s="201">
        <f>'[2]Jan 19'!$B$28</f>
        <v>21518298</v>
      </c>
      <c r="C52" s="201">
        <f>'[2]Fev 19'!$B$28</f>
        <v>21080087</v>
      </c>
      <c r="D52" s="201">
        <f>'[2]Mar 19'!$B$28</f>
        <v>21011833</v>
      </c>
      <c r="E52" s="201">
        <f>'[2]Abr 19'!$B$28</f>
        <v>17957553</v>
      </c>
      <c r="F52" s="201">
        <f>'[2]Mai 19'!$B$28</f>
        <v>18191263</v>
      </c>
      <c r="G52" s="201">
        <f>'[2]Jun 19'!$B$28</f>
        <v>16192083</v>
      </c>
      <c r="H52" s="201">
        <f>'[2]Jul 19'!$B$28</f>
        <v>17624690.999999996</v>
      </c>
      <c r="I52" s="201">
        <f>'[2]Ago 19'!$B$28</f>
        <v>17466837</v>
      </c>
      <c r="J52" s="201">
        <f>'[2]Set 19'!$B$28</f>
        <v>17334807.000000004</v>
      </c>
      <c r="K52" s="201">
        <f>'[2]Out 19'!$B$28</f>
        <v>17554028</v>
      </c>
      <c r="L52" s="201">
        <f>'[2]Nov 19'!$B$28</f>
        <v>18848964</v>
      </c>
      <c r="M52" s="201">
        <f>'[2]Dez 19'!$B$28</f>
        <v>19135317</v>
      </c>
      <c r="N52" s="233">
        <f>SUM(B52:M52)</f>
        <v>223915761</v>
      </c>
      <c r="O52" s="228"/>
      <c r="P52" s="198">
        <v>2019</v>
      </c>
      <c r="Q52" s="206">
        <f t="shared" si="8"/>
        <v>-0.88956349499699217</v>
      </c>
      <c r="R52" s="206">
        <f t="shared" si="8"/>
        <v>-5.5279796690597793</v>
      </c>
      <c r="S52" s="206">
        <f t="shared" si="8"/>
        <v>-18.762453758372132</v>
      </c>
      <c r="T52" s="206">
        <f t="shared" si="8"/>
        <v>-26.47424286606752</v>
      </c>
      <c r="U52" s="206">
        <f t="shared" si="8"/>
        <v>-24.951275347813695</v>
      </c>
      <c r="V52" s="206">
        <f t="shared" si="8"/>
        <v>-26.745082926882681</v>
      </c>
      <c r="W52" s="206">
        <f t="shared" si="8"/>
        <v>-26.022466143194578</v>
      </c>
      <c r="X52" s="206">
        <f t="shared" si="8"/>
        <v>-23.920820465877924</v>
      </c>
      <c r="Y52" s="210">
        <f t="shared" si="8"/>
        <v>-25.095146642952638</v>
      </c>
      <c r="Z52" s="210">
        <f t="shared" si="8"/>
        <v>-28.585806351980125</v>
      </c>
      <c r="AA52" s="210">
        <f t="shared" si="8"/>
        <v>-19.977264652193373</v>
      </c>
      <c r="AB52" s="210">
        <f t="shared" si="8"/>
        <v>-16.709872931013503</v>
      </c>
      <c r="AC52" s="209">
        <f t="shared" si="8"/>
        <v>-20.510194696626062</v>
      </c>
    </row>
    <row r="53" spans="1:29" x14ac:dyDescent="0.25">
      <c r="A53" s="198">
        <v>2020</v>
      </c>
      <c r="B53" s="201">
        <f>'[2]Jan 20'!$B$28</f>
        <v>17638686</v>
      </c>
      <c r="C53" s="201">
        <f>'[2]Fev 20'!$B$28</f>
        <v>17912812</v>
      </c>
      <c r="D53" s="201">
        <f>'[2]Mar 20'!$B$28</f>
        <v>16564541</v>
      </c>
      <c r="E53" s="201">
        <f>'[2]Abr 20'!$B$28</f>
        <v>7398270</v>
      </c>
      <c r="F53" s="201">
        <f>'[2]Mai 20'!$B$28</f>
        <v>0</v>
      </c>
      <c r="G53" s="201">
        <f>'[2]Jun 20'!$B$28</f>
        <v>0</v>
      </c>
      <c r="H53" s="201">
        <f>'[2]Jul 20'!$B$28</f>
        <v>0</v>
      </c>
      <c r="I53" s="201">
        <f>'[2]Ago 20'!$B$28</f>
        <v>0</v>
      </c>
      <c r="J53" s="201">
        <f>'[2]Set 20'!$B$28</f>
        <v>0</v>
      </c>
      <c r="K53" s="201">
        <f>'[2]Out 20'!$B$28</f>
        <v>0</v>
      </c>
      <c r="L53" s="201">
        <f>'[2]Nov 20'!$B$28</f>
        <v>0</v>
      </c>
      <c r="M53" s="201">
        <f>'[2]Dez 20'!$B$28</f>
        <v>0</v>
      </c>
      <c r="N53" s="233">
        <f>SUM(B53:M53)</f>
        <v>59514309</v>
      </c>
      <c r="O53" s="228"/>
      <c r="P53" s="198">
        <v>2020</v>
      </c>
      <c r="Q53" s="206">
        <f t="shared" si="8"/>
        <v>-18.029362731197416</v>
      </c>
      <c r="R53" s="206">
        <f t="shared" si="8"/>
        <v>-15.024961709123874</v>
      </c>
      <c r="S53" s="206">
        <f t="shared" si="8"/>
        <v>-21.165654609952401</v>
      </c>
      <c r="T53" s="206">
        <f t="shared" si="8"/>
        <v>-58.801346709097835</v>
      </c>
      <c r="U53" s="206">
        <f t="shared" si="8"/>
        <v>-100</v>
      </c>
      <c r="V53" s="206">
        <f t="shared" si="8"/>
        <v>-100</v>
      </c>
      <c r="W53" s="206">
        <f t="shared" si="8"/>
        <v>-100</v>
      </c>
      <c r="X53" s="206">
        <f t="shared" si="8"/>
        <v>-100</v>
      </c>
      <c r="Y53" s="210">
        <f t="shared" si="8"/>
        <v>-100</v>
      </c>
      <c r="Z53" s="210">
        <f t="shared" si="8"/>
        <v>-100</v>
      </c>
      <c r="AA53" s="210">
        <f t="shared" si="8"/>
        <v>-100</v>
      </c>
      <c r="AB53" s="210">
        <f t="shared" si="8"/>
        <v>-100</v>
      </c>
      <c r="AC53" s="209"/>
    </row>
    <row r="54" spans="1:29" x14ac:dyDescent="0.25">
      <c r="B54" s="232"/>
      <c r="N54" s="232"/>
    </row>
    <row r="55" spans="1:29" s="234" customFormat="1" ht="14.4" x14ac:dyDescent="0.3">
      <c r="A55" s="235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</row>
    <row r="56" spans="1:29" s="234" customFormat="1" ht="14.4" x14ac:dyDescent="0.3">
      <c r="A56" s="235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</row>
    <row r="57" spans="1:29" s="234" customFormat="1" ht="14.4" x14ac:dyDescent="0.3">
      <c r="A57" s="235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</row>
    <row r="58" spans="1:29" s="234" customFormat="1" ht="14.4" x14ac:dyDescent="0.3">
      <c r="A58" s="235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</row>
    <row r="59" spans="1:29" s="234" customFormat="1" ht="14.4" x14ac:dyDescent="0.3">
      <c r="A59" s="235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</row>
    <row r="60" spans="1:29" s="234" customFormat="1" ht="14.4" x14ac:dyDescent="0.3">
      <c r="A60" s="237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</row>
    <row r="61" spans="1:29" s="234" customFormat="1" ht="14.4" x14ac:dyDescent="0.3">
      <c r="A61" s="235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</row>
    <row r="62" spans="1:29" s="234" customFormat="1" ht="14.4" x14ac:dyDescent="0.3">
      <c r="A62" s="235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</row>
    <row r="63" spans="1:29" s="234" customFormat="1" ht="14.4" x14ac:dyDescent="0.3">
      <c r="A63" s="235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</row>
    <row r="64" spans="1:29" s="234" customFormat="1" ht="14.4" x14ac:dyDescent="0.3">
      <c r="A64" s="235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</row>
    <row r="65" spans="1:14" s="234" customFormat="1" ht="14.4" x14ac:dyDescent="0.3">
      <c r="A65" s="235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</row>
  </sheetData>
  <conditionalFormatting sqref="A55:N59">
    <cfRule type="duplicateValues" dxfId="2" priority="1"/>
    <cfRule type="duplicateValues" dxfId="1" priority="3"/>
  </conditionalFormatting>
  <conditionalFormatting sqref="L60">
    <cfRule type="duplicateValues" dxfId="0" priority="2"/>
  </conditionalFormatting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ASK, RPK, PAX</vt:lpstr>
      <vt:lpstr>Carga</vt:lpstr>
      <vt:lpstr>ASK, RPK, PAX - Acumulado</vt:lpstr>
      <vt:lpstr>Carga - Acumulado</vt:lpstr>
      <vt:lpstr>Série PAX - TOTAL</vt:lpstr>
      <vt:lpstr>Série Carga - TOTAL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2020-05-20T22:57:03Z</dcterms:modified>
</cp:coreProperties>
</file>