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autoCompressPictures="0"/>
  <bookViews>
    <workbookView xWindow="0" yWindow="60" windowWidth="19296" windowHeight="10896"/>
  </bookViews>
  <sheets>
    <sheet name="ASK, RPK, PAX" sheetId="19" r:id="rId1"/>
    <sheet name="Carga" sheetId="18" r:id="rId2"/>
    <sheet name="ASK, RPK, PAX - Acumulado" sheetId="29" r:id="rId3"/>
    <sheet name="Carga - Acumulado" sheetId="24" r:id="rId4"/>
  </sheets>
  <externalReferences>
    <externalReference r:id="rId5"/>
    <externalReference r:id="rId6"/>
  </externalReferences>
  <definedNames>
    <definedName name="plan_mes" localSheetId="2">#REF!</definedName>
    <definedName name="plan_m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7" i="24" l="1"/>
  <c r="C25" i="24"/>
  <c r="C24" i="24"/>
  <c r="C23" i="24"/>
  <c r="C22" i="24"/>
  <c r="C21" i="24"/>
  <c r="C20" i="24"/>
  <c r="C14" i="24"/>
  <c r="C12" i="24"/>
  <c r="C11" i="24"/>
  <c r="C10" i="24"/>
  <c r="C9" i="24"/>
  <c r="C8" i="24"/>
  <c r="C7" i="24"/>
  <c r="B27" i="24"/>
  <c r="B25" i="24"/>
  <c r="B24" i="24"/>
  <c r="B23" i="24"/>
  <c r="B22" i="24"/>
  <c r="B21" i="24"/>
  <c r="B20" i="24"/>
  <c r="B14" i="24"/>
  <c r="B12" i="24"/>
  <c r="B11" i="24"/>
  <c r="B10" i="24"/>
  <c r="B9" i="24"/>
  <c r="B8" i="24"/>
  <c r="B7" i="24"/>
  <c r="K25" i="29"/>
  <c r="J25" i="29"/>
  <c r="O25" i="29" s="1"/>
  <c r="K23" i="29"/>
  <c r="J23" i="29"/>
  <c r="O23" i="29" s="1"/>
  <c r="K22" i="29"/>
  <c r="J22" i="29"/>
  <c r="O22" i="29" s="1"/>
  <c r="K21" i="29"/>
  <c r="J21" i="29"/>
  <c r="O21" i="29" s="1"/>
  <c r="K20" i="29"/>
  <c r="J20" i="29"/>
  <c r="J24" i="29" s="1"/>
  <c r="O24" i="29" s="1"/>
  <c r="K19" i="29"/>
  <c r="J19" i="29"/>
  <c r="O19" i="29" s="1"/>
  <c r="H25" i="29"/>
  <c r="G25" i="29"/>
  <c r="H23" i="29"/>
  <c r="G23" i="29"/>
  <c r="H22" i="29"/>
  <c r="G22" i="29"/>
  <c r="H21" i="29"/>
  <c r="G21" i="29"/>
  <c r="H20" i="29"/>
  <c r="G20" i="29"/>
  <c r="H19" i="29"/>
  <c r="G19" i="29"/>
  <c r="K13" i="29"/>
  <c r="J13" i="29"/>
  <c r="O13" i="29" s="1"/>
  <c r="K11" i="29"/>
  <c r="J11" i="29"/>
  <c r="O11" i="29" s="1"/>
  <c r="K10" i="29"/>
  <c r="J10" i="29"/>
  <c r="O10" i="29" s="1"/>
  <c r="K9" i="29"/>
  <c r="J9" i="29"/>
  <c r="O9" i="29" s="1"/>
  <c r="K8" i="29"/>
  <c r="J8" i="29"/>
  <c r="O8" i="29" s="1"/>
  <c r="K7" i="29"/>
  <c r="J7" i="29"/>
  <c r="H13" i="29"/>
  <c r="G13" i="29"/>
  <c r="H11" i="29"/>
  <c r="G11" i="29"/>
  <c r="H10" i="29"/>
  <c r="G10" i="29"/>
  <c r="H9" i="29"/>
  <c r="G9" i="29"/>
  <c r="H8" i="29"/>
  <c r="G8" i="29"/>
  <c r="H7" i="29"/>
  <c r="G7" i="29"/>
  <c r="F25" i="29"/>
  <c r="E25" i="29"/>
  <c r="F23" i="29"/>
  <c r="E23" i="29"/>
  <c r="F22" i="29"/>
  <c r="E22" i="29"/>
  <c r="F21" i="29"/>
  <c r="E21" i="29"/>
  <c r="F20" i="29"/>
  <c r="E20" i="29"/>
  <c r="E24" i="29" s="1"/>
  <c r="E26" i="29" s="1"/>
  <c r="F19" i="29"/>
  <c r="E19" i="29"/>
  <c r="C25" i="29"/>
  <c r="B25" i="29"/>
  <c r="C23" i="29"/>
  <c r="B23" i="29"/>
  <c r="C22" i="29"/>
  <c r="B22" i="29"/>
  <c r="C21" i="29"/>
  <c r="B21" i="29"/>
  <c r="C20" i="29"/>
  <c r="B20" i="29"/>
  <c r="C19" i="29"/>
  <c r="B19" i="29"/>
  <c r="F13" i="29"/>
  <c r="E13" i="29"/>
  <c r="F11" i="29"/>
  <c r="E11" i="29"/>
  <c r="F10" i="29"/>
  <c r="E10" i="29"/>
  <c r="F9" i="29"/>
  <c r="E9" i="29"/>
  <c r="F8" i="29"/>
  <c r="E8" i="29"/>
  <c r="E12" i="29" s="1"/>
  <c r="F7" i="29"/>
  <c r="E7" i="29"/>
  <c r="C13" i="29"/>
  <c r="B13" i="29"/>
  <c r="C11" i="29"/>
  <c r="B11" i="29"/>
  <c r="C10" i="29"/>
  <c r="B10" i="29"/>
  <c r="C9" i="29"/>
  <c r="B9" i="29"/>
  <c r="C8" i="29"/>
  <c r="B8" i="29"/>
  <c r="C7" i="29"/>
  <c r="B7" i="29"/>
  <c r="C27" i="18"/>
  <c r="C25" i="18"/>
  <c r="C24" i="18"/>
  <c r="C23" i="18"/>
  <c r="C22" i="18"/>
  <c r="C21" i="18"/>
  <c r="C20" i="18"/>
  <c r="C14" i="18"/>
  <c r="C12" i="18"/>
  <c r="C11" i="18"/>
  <c r="C10" i="18"/>
  <c r="C9" i="18"/>
  <c r="C8" i="18"/>
  <c r="C7" i="18"/>
  <c r="B27" i="18"/>
  <c r="B25" i="18"/>
  <c r="B24" i="18"/>
  <c r="B23" i="18"/>
  <c r="B22" i="18"/>
  <c r="B21" i="18"/>
  <c r="B20" i="18"/>
  <c r="B14" i="18"/>
  <c r="B12" i="18"/>
  <c r="B11" i="18"/>
  <c r="B10" i="18"/>
  <c r="B9" i="18"/>
  <c r="B8" i="18"/>
  <c r="B7" i="18"/>
  <c r="K25" i="19"/>
  <c r="J25" i="19"/>
  <c r="O25" i="19" s="1"/>
  <c r="K23" i="19"/>
  <c r="J23" i="19"/>
  <c r="O23" i="19" s="1"/>
  <c r="K22" i="19"/>
  <c r="J22" i="19"/>
  <c r="O22" i="19" s="1"/>
  <c r="K21" i="19"/>
  <c r="J21" i="19"/>
  <c r="O21" i="19" s="1"/>
  <c r="K20" i="19"/>
  <c r="J20" i="19"/>
  <c r="J24" i="19" s="1"/>
  <c r="J26" i="19" s="1"/>
  <c r="O26" i="19" s="1"/>
  <c r="K19" i="19"/>
  <c r="J19" i="19"/>
  <c r="O19" i="19" s="1"/>
  <c r="H25" i="19"/>
  <c r="G25" i="19"/>
  <c r="H23" i="19"/>
  <c r="G23" i="19"/>
  <c r="H22" i="19"/>
  <c r="G22" i="19"/>
  <c r="H21" i="19"/>
  <c r="G21" i="19"/>
  <c r="H20" i="19"/>
  <c r="G20" i="19"/>
  <c r="H19" i="19"/>
  <c r="G19" i="19"/>
  <c r="K13" i="19"/>
  <c r="J13" i="19"/>
  <c r="O13" i="19" s="1"/>
  <c r="K11" i="19"/>
  <c r="J11" i="19"/>
  <c r="O11" i="19" s="1"/>
  <c r="K10" i="19"/>
  <c r="J10" i="19"/>
  <c r="O10" i="19" s="1"/>
  <c r="K9" i="19"/>
  <c r="J9" i="19"/>
  <c r="O9" i="19" s="1"/>
  <c r="K8" i="19"/>
  <c r="J8" i="19"/>
  <c r="O8" i="19" s="1"/>
  <c r="K7" i="19"/>
  <c r="J7" i="19"/>
  <c r="O7" i="19" s="1"/>
  <c r="H13" i="19"/>
  <c r="G13" i="19"/>
  <c r="H11" i="19"/>
  <c r="G11" i="19"/>
  <c r="H10" i="19"/>
  <c r="G10" i="19"/>
  <c r="H9" i="19"/>
  <c r="G9" i="19"/>
  <c r="H8" i="19"/>
  <c r="G8" i="19"/>
  <c r="H7" i="19"/>
  <c r="G7" i="19"/>
  <c r="K24" i="19"/>
  <c r="K26" i="19" s="1"/>
  <c r="F25" i="19"/>
  <c r="E25" i="19"/>
  <c r="F23" i="19"/>
  <c r="E23" i="19"/>
  <c r="F22" i="19"/>
  <c r="E22" i="19"/>
  <c r="F21" i="19"/>
  <c r="E21" i="19"/>
  <c r="F20" i="19"/>
  <c r="E20" i="19"/>
  <c r="F19" i="19"/>
  <c r="E19" i="19"/>
  <c r="E24" i="19" s="1"/>
  <c r="E26" i="19" s="1"/>
  <c r="C25" i="19"/>
  <c r="B25" i="19"/>
  <c r="C23" i="19"/>
  <c r="B23" i="19"/>
  <c r="C22" i="19"/>
  <c r="B22" i="19"/>
  <c r="C21" i="19"/>
  <c r="B21" i="19"/>
  <c r="C20" i="19"/>
  <c r="B20" i="19"/>
  <c r="C19" i="19"/>
  <c r="B19" i="19"/>
  <c r="F13" i="19"/>
  <c r="E13" i="19"/>
  <c r="F11" i="19"/>
  <c r="E11" i="19"/>
  <c r="F10" i="19"/>
  <c r="E10" i="19"/>
  <c r="F9" i="19"/>
  <c r="E9" i="19"/>
  <c r="F8" i="19"/>
  <c r="E8" i="19"/>
  <c r="F7" i="19"/>
  <c r="E7" i="19"/>
  <c r="C13" i="19"/>
  <c r="B13" i="19"/>
  <c r="C11" i="19"/>
  <c r="B11" i="19"/>
  <c r="C10" i="19"/>
  <c r="B10" i="19"/>
  <c r="C9" i="19"/>
  <c r="B9" i="19"/>
  <c r="C8" i="19"/>
  <c r="B8" i="19"/>
  <c r="C7" i="19"/>
  <c r="B7" i="19"/>
  <c r="F24" i="19" l="1"/>
  <c r="J12" i="29"/>
  <c r="O7" i="29"/>
  <c r="O20" i="19"/>
  <c r="O24" i="19"/>
  <c r="O20" i="29"/>
  <c r="J26" i="29"/>
  <c r="O26" i="29" s="1"/>
  <c r="E14" i="29"/>
  <c r="J12" i="19"/>
  <c r="E12" i="19"/>
  <c r="E14" i="19" s="1"/>
  <c r="J14" i="29" l="1"/>
  <c r="O14" i="29" s="1"/>
  <c r="O12" i="29"/>
  <c r="J14" i="19"/>
  <c r="O14" i="19" s="1"/>
  <c r="O12" i="19"/>
  <c r="S18" i="29"/>
  <c r="S6" i="29"/>
  <c r="Q18" i="29"/>
  <c r="Q6" i="29"/>
  <c r="T18" i="29"/>
  <c r="T6" i="29"/>
  <c r="R18" i="29"/>
  <c r="R6" i="29"/>
  <c r="D11" i="24" l="1"/>
  <c r="F19" i="24"/>
  <c r="E19" i="24"/>
  <c r="F6" i="24"/>
  <c r="E6" i="24"/>
  <c r="C17" i="24"/>
  <c r="C4" i="24"/>
  <c r="B17" i="24"/>
  <c r="B4" i="24"/>
  <c r="A1" i="24"/>
  <c r="E19" i="18"/>
  <c r="C17" i="18"/>
  <c r="B17" i="18"/>
  <c r="F19" i="18"/>
  <c r="A1" i="18"/>
  <c r="D14" i="18" l="1"/>
  <c r="D21" i="24"/>
  <c r="D10" i="24"/>
  <c r="D25" i="24"/>
  <c r="C26" i="24"/>
  <c r="C28" i="24" s="1"/>
  <c r="F27" i="24" s="1"/>
  <c r="C26" i="18"/>
  <c r="C28" i="18" s="1"/>
  <c r="F27" i="18" s="1"/>
  <c r="D21" i="18"/>
  <c r="D25" i="18"/>
  <c r="D14" i="24"/>
  <c r="D22" i="18"/>
  <c r="D22" i="24"/>
  <c r="B13" i="24"/>
  <c r="B15" i="24" s="1"/>
  <c r="E10" i="24" s="1"/>
  <c r="D8" i="24"/>
  <c r="D12" i="24"/>
  <c r="C13" i="24"/>
  <c r="D23" i="24"/>
  <c r="D27" i="24"/>
  <c r="D20" i="24"/>
  <c r="D24" i="24"/>
  <c r="B26" i="24"/>
  <c r="B28" i="24" s="1"/>
  <c r="E22" i="24" s="1"/>
  <c r="D9" i="24"/>
  <c r="D7" i="24"/>
  <c r="D23" i="18"/>
  <c r="D27" i="18"/>
  <c r="D20" i="18"/>
  <c r="D24" i="18"/>
  <c r="B26" i="18"/>
  <c r="B28" i="18" s="1"/>
  <c r="E27" i="18" s="1"/>
  <c r="D10" i="18"/>
  <c r="D11" i="18"/>
  <c r="K24" i="29"/>
  <c r="G12" i="29"/>
  <c r="G16" i="29"/>
  <c r="B16" i="29"/>
  <c r="G4" i="29"/>
  <c r="B4" i="29"/>
  <c r="A1" i="29"/>
  <c r="B12" i="29"/>
  <c r="H24" i="19"/>
  <c r="M9" i="29" l="1"/>
  <c r="L19" i="29"/>
  <c r="L21" i="29"/>
  <c r="L23" i="29"/>
  <c r="F24" i="29"/>
  <c r="F26" i="29" s="1"/>
  <c r="P7" i="29"/>
  <c r="P11" i="29"/>
  <c r="P22" i="29"/>
  <c r="L8" i="29"/>
  <c r="P10" i="29"/>
  <c r="P21" i="29"/>
  <c r="L7" i="29"/>
  <c r="L9" i="29"/>
  <c r="L11" i="29"/>
  <c r="L13" i="29"/>
  <c r="P19" i="29"/>
  <c r="P23" i="29"/>
  <c r="E12" i="24"/>
  <c r="E7" i="24"/>
  <c r="H26" i="19"/>
  <c r="L22" i="19"/>
  <c r="P22" i="19"/>
  <c r="P25" i="19"/>
  <c r="P19" i="19"/>
  <c r="P23" i="19"/>
  <c r="E11" i="24"/>
  <c r="E14" i="24"/>
  <c r="E21" i="18"/>
  <c r="E24" i="18"/>
  <c r="F25" i="18"/>
  <c r="F23" i="18"/>
  <c r="F21" i="18"/>
  <c r="E8" i="24"/>
  <c r="F22" i="18"/>
  <c r="F24" i="18"/>
  <c r="E22" i="18"/>
  <c r="B24" i="19"/>
  <c r="B26" i="19" s="1"/>
  <c r="Q21" i="19" s="1"/>
  <c r="F26" i="19"/>
  <c r="L21" i="19"/>
  <c r="P20" i="19"/>
  <c r="D22" i="19"/>
  <c r="P13" i="19"/>
  <c r="M19" i="19"/>
  <c r="M23" i="19"/>
  <c r="P21" i="19"/>
  <c r="M25" i="19"/>
  <c r="E25" i="18"/>
  <c r="F20" i="18"/>
  <c r="E20" i="18"/>
  <c r="H12" i="29"/>
  <c r="G24" i="29"/>
  <c r="G26" i="29" s="1"/>
  <c r="E9" i="24"/>
  <c r="E23" i="18"/>
  <c r="F21" i="24"/>
  <c r="E24" i="24"/>
  <c r="E20" i="24"/>
  <c r="C15" i="24"/>
  <c r="D13" i="24"/>
  <c r="D26" i="24"/>
  <c r="F24" i="24"/>
  <c r="F20" i="24"/>
  <c r="D28" i="24"/>
  <c r="F22" i="24"/>
  <c r="E25" i="24"/>
  <c r="E21" i="24"/>
  <c r="E27" i="24"/>
  <c r="E23" i="24"/>
  <c r="F25" i="24"/>
  <c r="F23" i="24"/>
  <c r="D28" i="18"/>
  <c r="D26" i="18"/>
  <c r="D25" i="19"/>
  <c r="M20" i="19"/>
  <c r="M22" i="19"/>
  <c r="F12" i="29"/>
  <c r="F14" i="29" s="1"/>
  <c r="L10" i="29"/>
  <c r="I13" i="19"/>
  <c r="L13" i="19"/>
  <c r="G24" i="19"/>
  <c r="G26" i="19" s="1"/>
  <c r="R20" i="19" s="1"/>
  <c r="L19" i="19"/>
  <c r="L23" i="19"/>
  <c r="P20" i="29"/>
  <c r="L25" i="29"/>
  <c r="M13" i="19"/>
  <c r="I22" i="19"/>
  <c r="M21" i="19"/>
  <c r="L25" i="19"/>
  <c r="C24" i="19"/>
  <c r="I25" i="19"/>
  <c r="L20" i="19"/>
  <c r="B24" i="29"/>
  <c r="B26" i="29" s="1"/>
  <c r="Q22" i="29" s="1"/>
  <c r="P9" i="29"/>
  <c r="P25" i="29"/>
  <c r="L12" i="29"/>
  <c r="L20" i="29"/>
  <c r="L22" i="29"/>
  <c r="P13" i="29"/>
  <c r="B14" i="29"/>
  <c r="P8" i="29"/>
  <c r="K26" i="29"/>
  <c r="G14" i="29"/>
  <c r="M7" i="29"/>
  <c r="M8" i="29"/>
  <c r="M10" i="29"/>
  <c r="M11" i="29"/>
  <c r="C12" i="29"/>
  <c r="M13" i="29"/>
  <c r="D7" i="29"/>
  <c r="I7" i="29"/>
  <c r="D8" i="29"/>
  <c r="I8" i="29"/>
  <c r="D9" i="29"/>
  <c r="I9" i="29"/>
  <c r="D10" i="29"/>
  <c r="I10" i="29"/>
  <c r="D11" i="29"/>
  <c r="I11" i="29"/>
  <c r="D13" i="29"/>
  <c r="I13" i="29"/>
  <c r="K12" i="29"/>
  <c r="M19" i="29"/>
  <c r="M20" i="29"/>
  <c r="M21" i="29"/>
  <c r="M22" i="29"/>
  <c r="M23" i="29"/>
  <c r="C24" i="29"/>
  <c r="H24" i="29"/>
  <c r="M25" i="29"/>
  <c r="D19" i="29"/>
  <c r="I19" i="29"/>
  <c r="D20" i="29"/>
  <c r="I20" i="29"/>
  <c r="D21" i="29"/>
  <c r="I21" i="29"/>
  <c r="D22" i="29"/>
  <c r="I22" i="29"/>
  <c r="D23" i="29"/>
  <c r="I23" i="29"/>
  <c r="D25" i="29"/>
  <c r="I25" i="29"/>
  <c r="D13" i="19"/>
  <c r="P24" i="29" l="1"/>
  <c r="D24" i="19"/>
  <c r="M24" i="19"/>
  <c r="T21" i="19"/>
  <c r="N22" i="19"/>
  <c r="C26" i="19"/>
  <c r="S19" i="19" s="1"/>
  <c r="Q20" i="29"/>
  <c r="T22" i="19"/>
  <c r="Q23" i="29"/>
  <c r="T25" i="19"/>
  <c r="T23" i="19"/>
  <c r="T20" i="19"/>
  <c r="T19" i="19"/>
  <c r="E13" i="24"/>
  <c r="E15" i="24" s="1"/>
  <c r="F26" i="18"/>
  <c r="F28" i="18" s="1"/>
  <c r="Q10" i="29"/>
  <c r="Q21" i="29"/>
  <c r="Q25" i="29"/>
  <c r="L24" i="29"/>
  <c r="Q19" i="29"/>
  <c r="Q7" i="29"/>
  <c r="Q25" i="19"/>
  <c r="E26" i="18"/>
  <c r="E28" i="18" s="1"/>
  <c r="L26" i="19"/>
  <c r="P26" i="29"/>
  <c r="F26" i="24"/>
  <c r="F28" i="24" s="1"/>
  <c r="E26" i="24"/>
  <c r="E28" i="24" s="1"/>
  <c r="D15" i="24"/>
  <c r="F11" i="24"/>
  <c r="F7" i="24"/>
  <c r="F9" i="24"/>
  <c r="F12" i="24"/>
  <c r="F10" i="24"/>
  <c r="F14" i="24"/>
  <c r="F8" i="24"/>
  <c r="P24" i="19"/>
  <c r="Q13" i="29"/>
  <c r="Q8" i="29"/>
  <c r="Q11" i="29"/>
  <c r="Q9" i="29"/>
  <c r="R25" i="19"/>
  <c r="Q20" i="19"/>
  <c r="Q19" i="19"/>
  <c r="R21" i="19"/>
  <c r="R23" i="19"/>
  <c r="I26" i="19"/>
  <c r="L24" i="19"/>
  <c r="I24" i="19"/>
  <c r="R22" i="19"/>
  <c r="S20" i="19"/>
  <c r="R19" i="19"/>
  <c r="Q23" i="19"/>
  <c r="P26" i="19"/>
  <c r="N25" i="19"/>
  <c r="N13" i="19"/>
  <c r="Q22" i="19"/>
  <c r="N25" i="29"/>
  <c r="N22" i="29"/>
  <c r="N20" i="29"/>
  <c r="N13" i="29"/>
  <c r="N10" i="29"/>
  <c r="N8" i="29"/>
  <c r="D12" i="29"/>
  <c r="C14" i="29"/>
  <c r="I24" i="29"/>
  <c r="H26" i="29"/>
  <c r="M24" i="29"/>
  <c r="K14" i="29"/>
  <c r="P14" i="29" s="1"/>
  <c r="P12" i="29"/>
  <c r="N23" i="29"/>
  <c r="N21" i="29"/>
  <c r="N19" i="29"/>
  <c r="D24" i="29"/>
  <c r="C26" i="29"/>
  <c r="N11" i="29"/>
  <c r="N9" i="29"/>
  <c r="N7" i="29"/>
  <c r="I12" i="29"/>
  <c r="H14" i="29"/>
  <c r="M12" i="29"/>
  <c r="R25" i="29"/>
  <c r="R23" i="29"/>
  <c r="R22" i="29"/>
  <c r="R21" i="29"/>
  <c r="R20" i="29"/>
  <c r="R19" i="29"/>
  <c r="L26" i="29"/>
  <c r="L14" i="29"/>
  <c r="R13" i="29"/>
  <c r="R11" i="29"/>
  <c r="R10" i="29"/>
  <c r="R9" i="29"/>
  <c r="R8" i="29"/>
  <c r="R7" i="29"/>
  <c r="N24" i="19" l="1"/>
  <c r="S25" i="19"/>
  <c r="D26" i="19"/>
  <c r="N26" i="19" s="1"/>
  <c r="S21" i="19"/>
  <c r="S23" i="19"/>
  <c r="M26" i="19"/>
  <c r="S22" i="19"/>
  <c r="N12" i="29"/>
  <c r="Q12" i="29"/>
  <c r="Q14" i="29" s="1"/>
  <c r="Q24" i="29"/>
  <c r="Q26" i="29" s="1"/>
  <c r="F13" i="24"/>
  <c r="F15" i="24" s="1"/>
  <c r="R12" i="29"/>
  <c r="R14" i="29" s="1"/>
  <c r="D26" i="29"/>
  <c r="S23" i="29"/>
  <c r="S20" i="29"/>
  <c r="S22" i="29"/>
  <c r="S19" i="29"/>
  <c r="S25" i="29"/>
  <c r="S21" i="29"/>
  <c r="I26" i="29"/>
  <c r="M26" i="29"/>
  <c r="T21" i="29"/>
  <c r="T20" i="29"/>
  <c r="T25" i="29"/>
  <c r="T19" i="29"/>
  <c r="T23" i="29"/>
  <c r="T22" i="29"/>
  <c r="N24" i="29"/>
  <c r="R24" i="29"/>
  <c r="R26" i="29" s="1"/>
  <c r="I14" i="29"/>
  <c r="M14" i="29"/>
  <c r="T10" i="29"/>
  <c r="T7" i="29"/>
  <c r="T11" i="29"/>
  <c r="T8" i="29"/>
  <c r="T13" i="29"/>
  <c r="T9" i="29"/>
  <c r="D14" i="29"/>
  <c r="S10" i="29"/>
  <c r="S13" i="29"/>
  <c r="S7" i="29"/>
  <c r="S8" i="29"/>
  <c r="S9" i="29"/>
  <c r="S11" i="29"/>
  <c r="N26" i="29" l="1"/>
  <c r="T24" i="29"/>
  <c r="T26" i="29" s="1"/>
  <c r="N14" i="29"/>
  <c r="T12" i="29"/>
  <c r="T14" i="29" s="1"/>
  <c r="S12" i="29"/>
  <c r="S14" i="29" s="1"/>
  <c r="S24" i="29"/>
  <c r="S26" i="29" s="1"/>
  <c r="P10" i="19" l="1"/>
  <c r="I10" i="19" l="1"/>
  <c r="L10" i="19"/>
  <c r="M10" i="19"/>
  <c r="D10" i="19"/>
  <c r="N10" i="19" l="1"/>
  <c r="M11" i="19"/>
  <c r="H12" i="19"/>
  <c r="H14" i="19" s="1"/>
  <c r="I21" i="19"/>
  <c r="M8" i="19"/>
  <c r="M7" i="19"/>
  <c r="G12" i="19"/>
  <c r="G14" i="19" s="1"/>
  <c r="D21" i="19"/>
  <c r="F12" i="19"/>
  <c r="F14" i="19" s="1"/>
  <c r="D7" i="19"/>
  <c r="B12" i="19"/>
  <c r="R7" i="19" l="1"/>
  <c r="R10" i="19"/>
  <c r="R9" i="19"/>
  <c r="R11" i="19"/>
  <c r="R13" i="19"/>
  <c r="R8" i="19"/>
  <c r="I14" i="19"/>
  <c r="T8" i="19"/>
  <c r="T13" i="19"/>
  <c r="T10" i="19"/>
  <c r="T7" i="19"/>
  <c r="T9" i="19"/>
  <c r="T11" i="19"/>
  <c r="B14" i="19"/>
  <c r="N21" i="19"/>
  <c r="D12" i="18"/>
  <c r="D8" i="18"/>
  <c r="L12" i="19"/>
  <c r="L11" i="19"/>
  <c r="D8" i="19"/>
  <c r="D11" i="19"/>
  <c r="D19" i="19"/>
  <c r="I11" i="19"/>
  <c r="P8" i="19"/>
  <c r="I19" i="19"/>
  <c r="I8" i="19"/>
  <c r="P7" i="19"/>
  <c r="L9" i="19"/>
  <c r="P9" i="19"/>
  <c r="L8" i="19"/>
  <c r="D7" i="18"/>
  <c r="L7" i="19"/>
  <c r="I12" i="19"/>
  <c r="D9" i="19"/>
  <c r="D20" i="19"/>
  <c r="D23" i="19"/>
  <c r="I7" i="19"/>
  <c r="N7" i="19" s="1"/>
  <c r="I9" i="19"/>
  <c r="P11" i="19"/>
  <c r="I20" i="19"/>
  <c r="I23" i="19"/>
  <c r="C12" i="19"/>
  <c r="K12" i="19"/>
  <c r="C13" i="18"/>
  <c r="C15" i="18" s="1"/>
  <c r="F14" i="18" s="1"/>
  <c r="M9" i="19"/>
  <c r="D9" i="18"/>
  <c r="B13" i="18"/>
  <c r="B15" i="18" s="1"/>
  <c r="T6" i="19"/>
  <c r="S6" i="19"/>
  <c r="Q6" i="19"/>
  <c r="G4" i="19"/>
  <c r="B4" i="19"/>
  <c r="A1" i="19"/>
  <c r="R6" i="19"/>
  <c r="N19" i="19" l="1"/>
  <c r="E14" i="18"/>
  <c r="E9" i="18"/>
  <c r="E12" i="18"/>
  <c r="E10" i="18"/>
  <c r="E7" i="18"/>
  <c r="E11" i="18"/>
  <c r="E8" i="18"/>
  <c r="F12" i="18"/>
  <c r="F8" i="18"/>
  <c r="F7" i="18"/>
  <c r="F10" i="18"/>
  <c r="F9" i="18"/>
  <c r="F11" i="18"/>
  <c r="D15" i="18"/>
  <c r="P12" i="19"/>
  <c r="K14" i="19"/>
  <c r="P14" i="19" s="1"/>
  <c r="N8" i="19"/>
  <c r="Q9" i="19"/>
  <c r="Q8" i="19"/>
  <c r="Q11" i="19"/>
  <c r="Q10" i="19"/>
  <c r="Q13" i="19"/>
  <c r="Q7" i="19"/>
  <c r="L14" i="19"/>
  <c r="C14" i="19"/>
  <c r="N23" i="19"/>
  <c r="M12" i="19"/>
  <c r="N9" i="19"/>
  <c r="N20" i="19"/>
  <c r="N11" i="19"/>
  <c r="D13" i="18"/>
  <c r="D12" i="19"/>
  <c r="N12" i="19" s="1"/>
  <c r="D14" i="19" l="1"/>
  <c r="N14" i="19" s="1"/>
  <c r="S8" i="19"/>
  <c r="S7" i="19"/>
  <c r="S10" i="19"/>
  <c r="S9" i="19"/>
  <c r="S11" i="19"/>
  <c r="S13" i="19"/>
  <c r="M14" i="19"/>
  <c r="E13" i="18"/>
  <c r="E15" i="18" s="1"/>
  <c r="F13" i="18"/>
  <c r="F15" i="18" s="1"/>
  <c r="E6" i="18"/>
  <c r="F6" i="18"/>
  <c r="C4" i="18" l="1"/>
  <c r="B4" i="18"/>
  <c r="T18" i="19" l="1"/>
  <c r="S18" i="19"/>
  <c r="R18" i="19"/>
  <c r="Q18" i="19"/>
  <c r="G16" i="19"/>
  <c r="B16" i="19"/>
  <c r="Q24" i="19" l="1"/>
  <c r="Q26" i="19" s="1"/>
  <c r="T12" i="19"/>
  <c r="T14" i="19" s="1"/>
  <c r="R12" i="19"/>
  <c r="R14" i="19" s="1"/>
  <c r="S12" i="19" l="1"/>
  <c r="S14" i="19" s="1"/>
  <c r="S24" i="19"/>
  <c r="S26" i="19" s="1"/>
  <c r="T24" i="19"/>
  <c r="T26" i="19" s="1"/>
  <c r="R24" i="19"/>
  <c r="R26" i="19" s="1"/>
  <c r="Q12" i="19"/>
  <c r="Q14" i="19" s="1"/>
</calcChain>
</file>

<file path=xl/sharedStrings.xml><?xml version="1.0" encoding="utf-8"?>
<sst xmlns="http://schemas.openxmlformats.org/spreadsheetml/2006/main" count="128" uniqueCount="24">
  <si>
    <t>ASK (000)</t>
  </si>
  <si>
    <t>RPK (000)</t>
  </si>
  <si>
    <t>ASK</t>
  </si>
  <si>
    <t>RPK</t>
  </si>
  <si>
    <t>VOOS REGULARES E NÃO REGULARES DE PASSAGEIROS</t>
  </si>
  <si>
    <t>MERCADO DOMÉSTICO</t>
  </si>
  <si>
    <t>MERCADO INTERNACIONAL</t>
  </si>
  <si>
    <t>LF (%)</t>
  </si>
  <si>
    <t>VARIAÇÃO</t>
  </si>
  <si>
    <t>ASK (%)</t>
  </si>
  <si>
    <t>RPK (%)</t>
  </si>
  <si>
    <t>LF (pp)</t>
  </si>
  <si>
    <t>MARKET SHARE (%)</t>
  </si>
  <si>
    <t>PAX PAGOS TRANSPORTADOS</t>
  </si>
  <si>
    <t>PAX (%)</t>
  </si>
  <si>
    <t>VARIAÇÃO (%)</t>
  </si>
  <si>
    <t>VOOS REGULARES E NÃO REGULARES DE PASSAGEIROS E CARGAS</t>
  </si>
  <si>
    <t>Outras empresas</t>
  </si>
  <si>
    <t>TOTAL DOMÉSTICO</t>
  </si>
  <si>
    <t>TOTAL 
ABEAR</t>
  </si>
  <si>
    <t>TOTAL INTERNACIONAL (CIAS BRASILEIRAS)</t>
  </si>
  <si>
    <t>CARGA PAGA E CORREIO TRANSPORTADOS (KG)</t>
  </si>
  <si>
    <t>DECOLAGENS</t>
  </si>
  <si>
    <t>DEC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</si>
</sst>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000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0.000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rgb="FF9C5700"/>
      <name val="Calibri"/>
      <family val="2"/>
      <scheme val="minor"/>
    </font>
    <font>
      <sz val="18"/>
      <color theme="3"/>
      <name val="Cambria"/>
      <family val="2"/>
      <scheme val="major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9"/>
      </patternFill>
    </fill>
    <fill>
      <patternFill patternType="solid">
        <fgColor rgb="FFEFE66B"/>
        <bgColor indexed="9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</fills>
  <borders count="55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89">
    <xf numFmtId="0" fontId="0" fillId="0" borderId="0"/>
    <xf numFmtId="0" fontId="57" fillId="0" borderId="0"/>
    <xf numFmtId="0" fontId="54" fillId="0" borderId="0"/>
    <xf numFmtId="0" fontId="57" fillId="0" borderId="0"/>
    <xf numFmtId="0" fontId="54" fillId="0" borderId="0"/>
    <xf numFmtId="164" fontId="59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53" fillId="0" borderId="0"/>
    <xf numFmtId="9" fontId="54" fillId="0" borderId="0" applyFont="0" applyFill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167" fontId="53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3" fillId="0" borderId="0"/>
    <xf numFmtId="0" fontId="53" fillId="7" borderId="19" applyNumberFormat="0" applyFont="0" applyAlignment="0" applyProtection="0"/>
    <xf numFmtId="0" fontId="53" fillId="7" borderId="19" applyNumberFormat="0" applyFont="0" applyAlignment="0" applyProtection="0"/>
    <xf numFmtId="0" fontId="53" fillId="7" borderId="19" applyNumberFormat="0" applyFont="0" applyAlignment="0" applyProtection="0"/>
    <xf numFmtId="0" fontId="53" fillId="7" borderId="19" applyNumberFormat="0" applyFont="0" applyAlignment="0" applyProtection="0"/>
    <xf numFmtId="0" fontId="53" fillId="7" borderId="19" applyNumberFormat="0" applyFont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54" fillId="0" borderId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3" borderId="0" applyNumberFormat="0" applyBorder="0" applyAlignment="0" applyProtection="0"/>
    <xf numFmtId="0" fontId="40" fillId="11" borderId="0" applyNumberFormat="0" applyBorder="0" applyAlignment="0" applyProtection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7" borderId="19" applyNumberFormat="0" applyFont="0" applyAlignment="0" applyProtection="0"/>
    <xf numFmtId="0" fontId="40" fillId="7" borderId="19" applyNumberFormat="0" applyFont="0" applyAlignment="0" applyProtection="0"/>
    <xf numFmtId="0" fontId="40" fillId="7" borderId="19" applyNumberFormat="0" applyFont="0" applyAlignment="0" applyProtection="0"/>
    <xf numFmtId="0" fontId="40" fillId="7" borderId="19" applyNumberFormat="0" applyFont="0" applyAlignment="0" applyProtection="0"/>
    <xf numFmtId="0" fontId="40" fillId="7" borderId="19" applyNumberFormat="0" applyFon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0" applyNumberFormat="0" applyBorder="0" applyAlignment="0" applyProtection="0"/>
    <xf numFmtId="0" fontId="67" fillId="18" borderId="0" applyNumberFormat="0" applyBorder="0" applyAlignment="0" applyProtection="0"/>
    <xf numFmtId="0" fontId="68" fillId="0" borderId="0" applyNumberFormat="0" applyFill="0" applyBorder="0" applyAlignment="0" applyProtection="0"/>
  </cellStyleXfs>
  <cellXfs count="186">
    <xf numFmtId="0" fontId="0" fillId="0" borderId="0" xfId="0"/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0" fillId="0" borderId="0" xfId="0" applyFill="1"/>
    <xf numFmtId="0" fontId="54" fillId="0" borderId="0" xfId="0" applyFont="1"/>
    <xf numFmtId="165" fontId="58" fillId="2" borderId="0" xfId="0" applyNumberFormat="1" applyFont="1" applyFill="1" applyAlignment="1">
      <alignment vertical="center"/>
    </xf>
    <xf numFmtId="166" fontId="58" fillId="2" borderId="0" xfId="0" applyNumberFormat="1" applyFont="1" applyFill="1" applyAlignment="1">
      <alignment vertical="center"/>
    </xf>
    <xf numFmtId="2" fontId="61" fillId="4" borderId="1" xfId="0" applyNumberFormat="1" applyFont="1" applyFill="1" applyBorder="1" applyAlignment="1">
      <alignment horizontal="center" vertical="center"/>
    </xf>
    <xf numFmtId="2" fontId="61" fillId="5" borderId="1" xfId="0" applyNumberFormat="1" applyFont="1" applyFill="1" applyBorder="1" applyAlignment="1">
      <alignment horizontal="center" vertical="center"/>
    </xf>
    <xf numFmtId="2" fontId="61" fillId="4" borderId="13" xfId="0" applyNumberFormat="1" applyFont="1" applyFill="1" applyBorder="1" applyAlignment="1">
      <alignment horizontal="center" vertical="center"/>
    </xf>
    <xf numFmtId="0" fontId="56" fillId="2" borderId="0" xfId="0" applyFont="1" applyFill="1" applyAlignment="1">
      <alignment vertical="center"/>
    </xf>
    <xf numFmtId="17" fontId="64" fillId="2" borderId="0" xfId="0" applyNumberFormat="1" applyFont="1" applyFill="1" applyAlignment="1">
      <alignment vertical="center"/>
    </xf>
    <xf numFmtId="17" fontId="64" fillId="6" borderId="0" xfId="0" applyNumberFormat="1" applyFont="1" applyFill="1" applyAlignment="1">
      <alignment vertical="center"/>
    </xf>
    <xf numFmtId="168" fontId="0" fillId="0" borderId="0" xfId="5" applyNumberFormat="1" applyFont="1"/>
    <xf numFmtId="10" fontId="55" fillId="2" borderId="0" xfId="0" applyNumberFormat="1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169" fontId="58" fillId="2" borderId="0" xfId="0" applyNumberFormat="1" applyFont="1" applyFill="1" applyAlignment="1">
      <alignment vertical="center"/>
    </xf>
    <xf numFmtId="2" fontId="58" fillId="2" borderId="0" xfId="0" applyNumberFormat="1" applyFont="1" applyFill="1" applyAlignment="1">
      <alignment vertical="center"/>
    </xf>
    <xf numFmtId="0" fontId="55" fillId="2" borderId="0" xfId="2" applyFont="1" applyFill="1" applyAlignment="1">
      <alignment vertical="center"/>
    </xf>
    <xf numFmtId="0" fontId="60" fillId="2" borderId="24" xfId="2" applyFont="1" applyFill="1" applyBorder="1" applyAlignment="1"/>
    <xf numFmtId="0" fontId="60" fillId="2" borderId="25" xfId="2" applyFont="1" applyFill="1" applyBorder="1" applyAlignment="1"/>
    <xf numFmtId="3" fontId="61" fillId="4" borderId="23" xfId="6" applyNumberFormat="1" applyFont="1" applyFill="1" applyBorder="1" applyAlignment="1">
      <alignment horizontal="center" vertical="center"/>
    </xf>
    <xf numFmtId="2" fontId="61" fillId="4" borderId="21" xfId="0" applyNumberFormat="1" applyFont="1" applyFill="1" applyBorder="1" applyAlignment="1">
      <alignment horizontal="center" vertical="center"/>
    </xf>
    <xf numFmtId="2" fontId="61" fillId="4" borderId="23" xfId="0" applyNumberFormat="1" applyFont="1" applyFill="1" applyBorder="1" applyAlignment="1">
      <alignment horizontal="center" vertical="center"/>
    </xf>
    <xf numFmtId="2" fontId="61" fillId="4" borderId="20" xfId="0" applyNumberFormat="1" applyFont="1" applyFill="1" applyBorder="1" applyAlignment="1">
      <alignment horizontal="center" vertical="center"/>
    </xf>
    <xf numFmtId="0" fontId="60" fillId="3" borderId="20" xfId="0" applyNumberFormat="1" applyFont="1" applyFill="1" applyBorder="1" applyAlignment="1">
      <alignment horizontal="center" vertical="center"/>
    </xf>
    <xf numFmtId="2" fontId="61" fillId="4" borderId="24" xfId="0" applyNumberFormat="1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/>
    </xf>
    <xf numFmtId="165" fontId="58" fillId="2" borderId="26" xfId="0" applyNumberFormat="1" applyFont="1" applyFill="1" applyBorder="1" applyAlignment="1">
      <alignment vertical="center"/>
    </xf>
    <xf numFmtId="0" fontId="58" fillId="2" borderId="26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0" fillId="0" borderId="27" xfId="0" applyBorder="1"/>
    <xf numFmtId="0" fontId="60" fillId="3" borderId="20" xfId="0" applyFont="1" applyFill="1" applyBorder="1" applyAlignment="1">
      <alignment horizontal="center" vertical="center"/>
    </xf>
    <xf numFmtId="0" fontId="60" fillId="3" borderId="21" xfId="0" applyFont="1" applyFill="1" applyBorder="1" applyAlignment="1">
      <alignment horizontal="center" vertical="center"/>
    </xf>
    <xf numFmtId="0" fontId="60" fillId="3" borderId="21" xfId="0" applyNumberFormat="1" applyFont="1" applyFill="1" applyBorder="1" applyAlignment="1">
      <alignment horizontal="center" vertical="center"/>
    </xf>
    <xf numFmtId="3" fontId="61" fillId="4" borderId="21" xfId="6" applyNumberFormat="1" applyFont="1" applyFill="1" applyBorder="1" applyAlignment="1">
      <alignment horizontal="center" vertical="center"/>
    </xf>
    <xf numFmtId="0" fontId="60" fillId="3" borderId="1" xfId="0" applyNumberFormat="1" applyFont="1" applyFill="1" applyBorder="1" applyAlignment="1">
      <alignment horizontal="center" vertical="center"/>
    </xf>
    <xf numFmtId="3" fontId="61" fillId="4" borderId="1" xfId="6" applyNumberFormat="1" applyFont="1" applyFill="1" applyBorder="1" applyAlignment="1">
      <alignment horizontal="center" vertical="center"/>
    </xf>
    <xf numFmtId="3" fontId="61" fillId="4" borderId="20" xfId="6" applyNumberFormat="1" applyFont="1" applyFill="1" applyBorder="1" applyAlignment="1">
      <alignment horizontal="center" vertical="center"/>
    </xf>
    <xf numFmtId="3" fontId="60" fillId="16" borderId="21" xfId="0" applyNumberFormat="1" applyFont="1" applyFill="1" applyBorder="1" applyAlignment="1">
      <alignment horizontal="center" vertical="center"/>
    </xf>
    <xf numFmtId="2" fontId="60" fillId="16" borderId="21" xfId="0" applyNumberFormat="1" applyFont="1" applyFill="1" applyBorder="1" applyAlignment="1">
      <alignment horizontal="center" vertical="center"/>
    </xf>
    <xf numFmtId="3" fontId="60" fillId="16" borderId="1" xfId="0" applyNumberFormat="1" applyFont="1" applyFill="1" applyBorder="1" applyAlignment="1">
      <alignment horizontal="center" vertical="center"/>
    </xf>
    <xf numFmtId="3" fontId="60" fillId="16" borderId="20" xfId="0" applyNumberFormat="1" applyFont="1" applyFill="1" applyBorder="1" applyAlignment="1">
      <alignment horizontal="center" vertical="center"/>
    </xf>
    <xf numFmtId="2" fontId="60" fillId="16" borderId="20" xfId="0" applyNumberFormat="1" applyFont="1" applyFill="1" applyBorder="1" applyAlignment="1">
      <alignment horizontal="center" vertical="center"/>
    </xf>
    <xf numFmtId="2" fontId="60" fillId="16" borderId="1" xfId="0" applyNumberFormat="1" applyFont="1" applyFill="1" applyBorder="1" applyAlignment="1">
      <alignment horizontal="center" vertical="center"/>
    </xf>
    <xf numFmtId="0" fontId="60" fillId="17" borderId="33" xfId="6" applyFont="1" applyFill="1" applyBorder="1" applyAlignment="1">
      <alignment horizontal="right" vertical="center" wrapText="1"/>
    </xf>
    <xf numFmtId="3" fontId="60" fillId="17" borderId="3" xfId="0" applyNumberFormat="1" applyFont="1" applyFill="1" applyBorder="1" applyAlignment="1">
      <alignment horizontal="center" vertical="center"/>
    </xf>
    <xf numFmtId="2" fontId="60" fillId="17" borderId="3" xfId="0" applyNumberFormat="1" applyFont="1" applyFill="1" applyBorder="1" applyAlignment="1">
      <alignment horizontal="center" vertical="center"/>
    </xf>
    <xf numFmtId="3" fontId="60" fillId="17" borderId="4" xfId="0" applyNumberFormat="1" applyFont="1" applyFill="1" applyBorder="1" applyAlignment="1">
      <alignment horizontal="center" vertical="center"/>
    </xf>
    <xf numFmtId="3" fontId="60" fillId="17" borderId="2" xfId="0" applyNumberFormat="1" applyFont="1" applyFill="1" applyBorder="1" applyAlignment="1">
      <alignment horizontal="center" vertical="center"/>
    </xf>
    <xf numFmtId="2" fontId="60" fillId="17" borderId="2" xfId="0" applyNumberFormat="1" applyFont="1" applyFill="1" applyBorder="1" applyAlignment="1">
      <alignment horizontal="center" vertical="center"/>
    </xf>
    <xf numFmtId="2" fontId="60" fillId="17" borderId="4" xfId="0" applyNumberFormat="1" applyFont="1" applyFill="1" applyBorder="1" applyAlignment="1">
      <alignment horizontal="center" vertical="center"/>
    </xf>
    <xf numFmtId="3" fontId="61" fillId="3" borderId="21" xfId="0" applyNumberFormat="1" applyFont="1" applyFill="1" applyBorder="1" applyAlignment="1">
      <alignment horizontal="center" vertical="center"/>
    </xf>
    <xf numFmtId="2" fontId="61" fillId="3" borderId="21" xfId="0" applyNumberFormat="1" applyFont="1" applyFill="1" applyBorder="1" applyAlignment="1">
      <alignment horizontal="center" vertical="center"/>
    </xf>
    <xf numFmtId="3" fontId="61" fillId="3" borderId="1" xfId="0" applyNumberFormat="1" applyFont="1" applyFill="1" applyBorder="1" applyAlignment="1">
      <alignment horizontal="center" vertical="center"/>
    </xf>
    <xf numFmtId="0" fontId="60" fillId="2" borderId="5" xfId="0" applyFont="1" applyFill="1" applyBorder="1" applyAlignment="1"/>
    <xf numFmtId="0" fontId="60" fillId="16" borderId="5" xfId="0" applyFont="1" applyFill="1" applyBorder="1" applyAlignment="1">
      <alignment horizontal="right" vertical="center" wrapText="1"/>
    </xf>
    <xf numFmtId="0" fontId="61" fillId="3" borderId="5" xfId="0" applyFont="1" applyFill="1" applyBorder="1" applyAlignment="1">
      <alignment horizontal="center" vertical="center"/>
    </xf>
    <xf numFmtId="3" fontId="61" fillId="3" borderId="20" xfId="0" applyNumberFormat="1" applyFont="1" applyFill="1" applyBorder="1" applyAlignment="1">
      <alignment horizontal="center" vertical="center"/>
    </xf>
    <xf numFmtId="2" fontId="61" fillId="3" borderId="20" xfId="0" applyNumberFormat="1" applyFont="1" applyFill="1" applyBorder="1" applyAlignment="1">
      <alignment horizontal="center" vertical="center"/>
    </xf>
    <xf numFmtId="2" fontId="61" fillId="3" borderId="1" xfId="0" applyNumberFormat="1" applyFont="1" applyFill="1" applyBorder="1" applyAlignment="1">
      <alignment horizontal="center" vertical="center"/>
    </xf>
    <xf numFmtId="3" fontId="61" fillId="4" borderId="5" xfId="6" applyNumberFormat="1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vertical="center"/>
    </xf>
    <xf numFmtId="168" fontId="54" fillId="0" borderId="0" xfId="5" applyNumberFormat="1" applyFont="1"/>
    <xf numFmtId="1" fontId="60" fillId="3" borderId="35" xfId="2" applyNumberFormat="1" applyFont="1" applyFill="1" applyBorder="1" applyAlignment="1">
      <alignment horizontal="center" vertical="center"/>
    </xf>
    <xf numFmtId="0" fontId="60" fillId="3" borderId="17" xfId="0" applyNumberFormat="1" applyFont="1" applyFill="1" applyBorder="1" applyAlignment="1">
      <alignment horizontal="center" vertical="center"/>
    </xf>
    <xf numFmtId="0" fontId="60" fillId="3" borderId="32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2" fontId="60" fillId="16" borderId="24" xfId="0" applyNumberFormat="1" applyFont="1" applyFill="1" applyBorder="1" applyAlignment="1">
      <alignment horizontal="center" vertical="center"/>
    </xf>
    <xf numFmtId="2" fontId="61" fillId="3" borderId="24" xfId="0" applyNumberFormat="1" applyFont="1" applyFill="1" applyBorder="1" applyAlignment="1">
      <alignment horizontal="center" vertical="center"/>
    </xf>
    <xf numFmtId="2" fontId="60" fillId="17" borderId="38" xfId="0" applyNumberFormat="1" applyFont="1" applyFill="1" applyBorder="1" applyAlignment="1">
      <alignment horizontal="center" vertical="center"/>
    </xf>
    <xf numFmtId="3" fontId="60" fillId="16" borderId="23" xfId="0" applyNumberFormat="1" applyFont="1" applyFill="1" applyBorder="1" applyAlignment="1">
      <alignment horizontal="center" vertical="center"/>
    </xf>
    <xf numFmtId="3" fontId="61" fillId="3" borderId="23" xfId="0" applyNumberFormat="1" applyFont="1" applyFill="1" applyBorder="1" applyAlignment="1">
      <alignment horizontal="center" vertical="center"/>
    </xf>
    <xf numFmtId="3" fontId="60" fillId="17" borderId="22" xfId="0" applyNumberFormat="1" applyFont="1" applyFill="1" applyBorder="1" applyAlignment="1">
      <alignment horizontal="center" vertical="center"/>
    </xf>
    <xf numFmtId="3" fontId="61" fillId="4" borderId="39" xfId="5" applyNumberFormat="1" applyFont="1" applyFill="1" applyBorder="1" applyAlignment="1">
      <alignment horizontal="center" vertical="center"/>
    </xf>
    <xf numFmtId="3" fontId="61" fillId="4" borderId="20" xfId="5" applyNumberFormat="1" applyFont="1" applyFill="1" applyBorder="1" applyAlignment="1">
      <alignment horizontal="center" vertical="center"/>
    </xf>
    <xf numFmtId="3" fontId="61" fillId="4" borderId="41" xfId="5" applyNumberFormat="1" applyFont="1" applyFill="1" applyBorder="1" applyAlignment="1">
      <alignment horizontal="center" vertical="center"/>
    </xf>
    <xf numFmtId="3" fontId="61" fillId="4" borderId="42" xfId="5" applyNumberFormat="1" applyFont="1" applyFill="1" applyBorder="1" applyAlignment="1">
      <alignment horizontal="center" vertical="center"/>
    </xf>
    <xf numFmtId="3" fontId="60" fillId="16" borderId="1" xfId="5" applyNumberFormat="1" applyFont="1" applyFill="1" applyBorder="1" applyAlignment="1">
      <alignment horizontal="center" vertical="center"/>
    </xf>
    <xf numFmtId="2" fontId="61" fillId="4" borderId="44" xfId="0" applyNumberFormat="1" applyFont="1" applyFill="1" applyBorder="1" applyAlignment="1">
      <alignment horizontal="center" vertical="center"/>
    </xf>
    <xf numFmtId="2" fontId="60" fillId="16" borderId="13" xfId="0" applyNumberFormat="1" applyFont="1" applyFill="1" applyBorder="1" applyAlignment="1">
      <alignment horizontal="center" vertical="center"/>
    </xf>
    <xf numFmtId="2" fontId="61" fillId="3" borderId="12" xfId="0" applyNumberFormat="1" applyFont="1" applyFill="1" applyBorder="1" applyAlignment="1">
      <alignment horizontal="center" vertical="center"/>
    </xf>
    <xf numFmtId="2" fontId="60" fillId="17" borderId="14" xfId="0" applyNumberFormat="1" applyFont="1" applyFill="1" applyBorder="1" applyAlignment="1">
      <alignment horizontal="center" vertical="center"/>
    </xf>
    <xf numFmtId="3" fontId="61" fillId="3" borderId="45" xfId="5" applyNumberFormat="1" applyFont="1" applyFill="1" applyBorder="1" applyAlignment="1">
      <alignment horizontal="center" vertical="center"/>
    </xf>
    <xf numFmtId="3" fontId="60" fillId="17" borderId="4" xfId="5" applyNumberFormat="1" applyFont="1" applyFill="1" applyBorder="1" applyAlignment="1">
      <alignment horizontal="center" vertical="center"/>
    </xf>
    <xf numFmtId="3" fontId="61" fillId="3" borderId="26" xfId="5" applyNumberFormat="1" applyFont="1" applyFill="1" applyBorder="1" applyAlignment="1">
      <alignment horizontal="center" vertical="center"/>
    </xf>
    <xf numFmtId="3" fontId="60" fillId="17" borderId="2" xfId="5" applyNumberFormat="1" applyFont="1" applyFill="1" applyBorder="1" applyAlignment="1">
      <alignment horizontal="center" vertical="center"/>
    </xf>
    <xf numFmtId="2" fontId="61" fillId="4" borderId="46" xfId="0" applyNumberFormat="1" applyFont="1" applyFill="1" applyBorder="1" applyAlignment="1">
      <alignment horizontal="center" vertical="center"/>
    </xf>
    <xf numFmtId="2" fontId="61" fillId="4" borderId="47" xfId="0" applyNumberFormat="1" applyFont="1" applyFill="1" applyBorder="1" applyAlignment="1">
      <alignment horizontal="center" vertical="center"/>
    </xf>
    <xf numFmtId="2" fontId="60" fillId="16" borderId="5" xfId="0" applyNumberFormat="1" applyFont="1" applyFill="1" applyBorder="1" applyAlignment="1">
      <alignment horizontal="center" vertical="center"/>
    </xf>
    <xf numFmtId="2" fontId="61" fillId="3" borderId="47" xfId="0" applyNumberFormat="1" applyFont="1" applyFill="1" applyBorder="1" applyAlignment="1">
      <alignment horizontal="center" vertical="center"/>
    </xf>
    <xf numFmtId="2" fontId="61" fillId="3" borderId="26" xfId="0" applyNumberFormat="1" applyFont="1" applyFill="1" applyBorder="1" applyAlignment="1">
      <alignment horizontal="center" vertical="center"/>
    </xf>
    <xf numFmtId="1" fontId="60" fillId="3" borderId="41" xfId="2" applyNumberFormat="1" applyFont="1" applyFill="1" applyBorder="1" applyAlignment="1">
      <alignment horizontal="center" vertical="center"/>
    </xf>
    <xf numFmtId="3" fontId="61" fillId="4" borderId="1" xfId="5" applyNumberFormat="1" applyFont="1" applyFill="1" applyBorder="1" applyAlignment="1">
      <alignment horizontal="center" vertical="center"/>
    </xf>
    <xf numFmtId="0" fontId="60" fillId="16" borderId="20" xfId="0" applyFont="1" applyFill="1" applyBorder="1" applyAlignment="1">
      <alignment horizontal="right" vertical="center" wrapText="1"/>
    </xf>
    <xf numFmtId="0" fontId="61" fillId="3" borderId="12" xfId="0" applyFont="1" applyFill="1" applyBorder="1" applyAlignment="1">
      <alignment horizontal="center" vertical="center"/>
    </xf>
    <xf numFmtId="0" fontId="60" fillId="17" borderId="14" xfId="6" applyFont="1" applyFill="1" applyBorder="1" applyAlignment="1">
      <alignment horizontal="right" vertical="center" wrapText="1"/>
    </xf>
    <xf numFmtId="3" fontId="61" fillId="4" borderId="5" xfId="5" applyNumberFormat="1" applyFont="1" applyFill="1" applyBorder="1" applyAlignment="1">
      <alignment horizontal="center" vertical="center"/>
    </xf>
    <xf numFmtId="3" fontId="61" fillId="4" borderId="6" xfId="5" applyNumberFormat="1" applyFont="1" applyFill="1" applyBorder="1" applyAlignment="1">
      <alignment horizontal="center" vertical="center"/>
    </xf>
    <xf numFmtId="3" fontId="61" fillId="4" borderId="47" xfId="5" applyNumberFormat="1" applyFont="1" applyFill="1" applyBorder="1" applyAlignment="1">
      <alignment horizontal="center" vertical="center"/>
    </xf>
    <xf numFmtId="3" fontId="61" fillId="4" borderId="36" xfId="5" applyNumberFormat="1" applyFont="1" applyFill="1" applyBorder="1" applyAlignment="1">
      <alignment horizontal="center" vertical="center"/>
    </xf>
    <xf numFmtId="3" fontId="60" fillId="16" borderId="20" xfId="5" applyNumberFormat="1" applyFont="1" applyFill="1" applyBorder="1" applyAlignment="1">
      <alignment horizontal="center" vertical="center"/>
    </xf>
    <xf numFmtId="3" fontId="60" fillId="17" borderId="43" xfId="5" applyNumberFormat="1" applyFont="1" applyFill="1" applyBorder="1" applyAlignment="1">
      <alignment horizontal="center" vertical="center"/>
    </xf>
    <xf numFmtId="3" fontId="61" fillId="3" borderId="1" xfId="5" applyNumberFormat="1" applyFont="1" applyFill="1" applyBorder="1" applyAlignment="1">
      <alignment horizontal="center" vertical="center"/>
    </xf>
    <xf numFmtId="2" fontId="60" fillId="16" borderId="44" xfId="0" applyNumberFormat="1" applyFont="1" applyFill="1" applyBorder="1" applyAlignment="1">
      <alignment horizontal="center" vertical="center"/>
    </xf>
    <xf numFmtId="2" fontId="61" fillId="3" borderId="44" xfId="0" applyNumberFormat="1" applyFont="1" applyFill="1" applyBorder="1" applyAlignment="1">
      <alignment horizontal="center" vertical="center"/>
    </xf>
    <xf numFmtId="2" fontId="60" fillId="16" borderId="41" xfId="0" applyNumberFormat="1" applyFont="1" applyFill="1" applyBorder="1" applyAlignment="1">
      <alignment horizontal="center" vertical="center"/>
    </xf>
    <xf numFmtId="2" fontId="61" fillId="3" borderId="50" xfId="0" applyNumberFormat="1" applyFont="1" applyFill="1" applyBorder="1" applyAlignment="1">
      <alignment horizontal="center" vertical="center"/>
    </xf>
    <xf numFmtId="0" fontId="60" fillId="16" borderId="44" xfId="0" applyFont="1" applyFill="1" applyBorder="1" applyAlignment="1">
      <alignment horizontal="right" vertical="center" wrapText="1"/>
    </xf>
    <xf numFmtId="0" fontId="60" fillId="17" borderId="34" xfId="6" applyFont="1" applyFill="1" applyBorder="1" applyAlignment="1">
      <alignment horizontal="right" vertical="center" wrapText="1"/>
    </xf>
    <xf numFmtId="0" fontId="61" fillId="3" borderId="13" xfId="0" applyFont="1" applyFill="1" applyBorder="1" applyAlignment="1">
      <alignment horizontal="center" vertical="center"/>
    </xf>
    <xf numFmtId="0" fontId="60" fillId="16" borderId="13" xfId="0" applyFont="1" applyFill="1" applyBorder="1" applyAlignment="1">
      <alignment horizontal="right" vertical="center" wrapText="1"/>
    </xf>
    <xf numFmtId="0" fontId="60" fillId="2" borderId="1" xfId="2" applyFont="1" applyFill="1" applyBorder="1" applyAlignment="1"/>
    <xf numFmtId="0" fontId="60" fillId="16" borderId="12" xfId="0" applyFont="1" applyFill="1" applyBorder="1" applyAlignment="1">
      <alignment horizontal="right" vertical="center" wrapText="1"/>
    </xf>
    <xf numFmtId="0" fontId="61" fillId="3" borderId="44" xfId="0" applyFont="1" applyFill="1" applyBorder="1" applyAlignment="1">
      <alignment horizontal="center" vertical="center"/>
    </xf>
    <xf numFmtId="0" fontId="60" fillId="3" borderId="15" xfId="2" applyNumberFormat="1" applyFont="1" applyFill="1" applyBorder="1" applyAlignment="1">
      <alignment horizontal="center" vertical="center" wrapText="1"/>
    </xf>
    <xf numFmtId="0" fontId="60" fillId="3" borderId="32" xfId="2" applyNumberFormat="1" applyFont="1" applyFill="1" applyBorder="1" applyAlignment="1">
      <alignment horizontal="center" vertical="center" wrapText="1"/>
    </xf>
    <xf numFmtId="3" fontId="61" fillId="4" borderId="53" xfId="5" applyNumberFormat="1" applyFont="1" applyFill="1" applyBorder="1" applyAlignment="1">
      <alignment horizontal="center" vertical="center"/>
    </xf>
    <xf numFmtId="3" fontId="60" fillId="16" borderId="36" xfId="5" applyNumberFormat="1" applyFont="1" applyFill="1" applyBorder="1" applyAlignment="1">
      <alignment horizontal="center" vertical="center"/>
    </xf>
    <xf numFmtId="3" fontId="60" fillId="16" borderId="47" xfId="5" applyNumberFormat="1" applyFont="1" applyFill="1" applyBorder="1" applyAlignment="1">
      <alignment horizontal="center" vertical="center"/>
    </xf>
    <xf numFmtId="3" fontId="61" fillId="3" borderId="41" xfId="5" applyNumberFormat="1" applyFont="1" applyFill="1" applyBorder="1" applyAlignment="1">
      <alignment horizontal="center" vertical="center"/>
    </xf>
    <xf numFmtId="3" fontId="61" fillId="3" borderId="42" xfId="5" applyNumberFormat="1" applyFont="1" applyFill="1" applyBorder="1" applyAlignment="1">
      <alignment horizontal="center" vertical="center"/>
    </xf>
    <xf numFmtId="3" fontId="60" fillId="17" borderId="40" xfId="5" applyNumberFormat="1" applyFont="1" applyFill="1" applyBorder="1" applyAlignment="1">
      <alignment horizontal="center" vertical="center"/>
    </xf>
    <xf numFmtId="2" fontId="60" fillId="16" borderId="42" xfId="0" applyNumberFormat="1" applyFont="1" applyFill="1" applyBorder="1" applyAlignment="1">
      <alignment horizontal="center" vertical="center"/>
    </xf>
    <xf numFmtId="2" fontId="60" fillId="17" borderId="34" xfId="0" applyNumberFormat="1" applyFont="1" applyFill="1" applyBorder="1" applyAlignment="1">
      <alignment horizontal="center" vertical="center"/>
    </xf>
    <xf numFmtId="2" fontId="60" fillId="17" borderId="28" xfId="0" applyNumberFormat="1" applyFont="1" applyFill="1" applyBorder="1" applyAlignment="1">
      <alignment horizontal="center" vertical="center"/>
    </xf>
    <xf numFmtId="2" fontId="61" fillId="3" borderId="13" xfId="0" applyNumberFormat="1" applyFont="1" applyFill="1" applyBorder="1" applyAlignment="1">
      <alignment horizontal="center" vertical="center"/>
    </xf>
    <xf numFmtId="0" fontId="60" fillId="3" borderId="16" xfId="2" applyNumberFormat="1" applyFont="1" applyFill="1" applyBorder="1" applyAlignment="1">
      <alignment horizontal="center" vertical="center" wrapText="1"/>
    </xf>
    <xf numFmtId="0" fontId="60" fillId="3" borderId="30" xfId="2" applyNumberFormat="1" applyFont="1" applyFill="1" applyBorder="1" applyAlignment="1">
      <alignment horizontal="center" vertical="center" wrapText="1"/>
    </xf>
    <xf numFmtId="3" fontId="60" fillId="16" borderId="50" xfId="5" applyNumberFormat="1" applyFont="1" applyFill="1" applyBorder="1" applyAlignment="1">
      <alignment horizontal="center" vertical="center"/>
    </xf>
    <xf numFmtId="3" fontId="60" fillId="16" borderId="41" xfId="5" applyNumberFormat="1" applyFont="1" applyFill="1" applyBorder="1" applyAlignment="1">
      <alignment horizontal="center" vertical="center"/>
    </xf>
    <xf numFmtId="3" fontId="61" fillId="3" borderId="36" xfId="5" applyNumberFormat="1" applyFont="1" applyFill="1" applyBorder="1" applyAlignment="1">
      <alignment horizontal="center" vertical="center"/>
    </xf>
    <xf numFmtId="3" fontId="61" fillId="3" borderId="47" xfId="5" applyNumberFormat="1" applyFont="1" applyFill="1" applyBorder="1" applyAlignment="1">
      <alignment horizontal="center" vertical="center"/>
    </xf>
    <xf numFmtId="2" fontId="60" fillId="16" borderId="12" xfId="0" applyNumberFormat="1" applyFont="1" applyFill="1" applyBorder="1" applyAlignment="1">
      <alignment horizontal="center" vertical="center"/>
    </xf>
    <xf numFmtId="2" fontId="61" fillId="3" borderId="41" xfId="0" applyNumberFormat="1" applyFont="1" applyFill="1" applyBorder="1" applyAlignment="1">
      <alignment horizontal="center" vertical="center"/>
    </xf>
    <xf numFmtId="2" fontId="60" fillId="17" borderId="40" xfId="0" applyNumberFormat="1" applyFont="1" applyFill="1" applyBorder="1" applyAlignment="1">
      <alignment horizontal="center" vertical="center"/>
    </xf>
    <xf numFmtId="0" fontId="60" fillId="3" borderId="17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60" fillId="3" borderId="30" xfId="0" applyNumberFormat="1" applyFont="1" applyFill="1" applyBorder="1" applyAlignment="1">
      <alignment horizontal="center" vertical="center"/>
    </xf>
    <xf numFmtId="0" fontId="60" fillId="3" borderId="31" xfId="0" applyNumberFormat="1" applyFont="1" applyFill="1" applyBorder="1" applyAlignment="1">
      <alignment horizontal="center" vertical="center"/>
    </xf>
    <xf numFmtId="0" fontId="60" fillId="3" borderId="37" xfId="0" applyNumberFormat="1" applyFont="1" applyFill="1" applyBorder="1" applyAlignment="1">
      <alignment horizontal="center" vertical="center"/>
    </xf>
    <xf numFmtId="0" fontId="60" fillId="3" borderId="32" xfId="0" applyNumberFormat="1" applyFont="1" applyFill="1" applyBorder="1" applyAlignment="1">
      <alignment horizontal="center" vertical="center"/>
    </xf>
    <xf numFmtId="0" fontId="60" fillId="3" borderId="30" xfId="0" applyFont="1" applyFill="1" applyBorder="1" applyAlignment="1">
      <alignment horizontal="center" vertical="center"/>
    </xf>
    <xf numFmtId="0" fontId="60" fillId="3" borderId="31" xfId="0" applyFont="1" applyFill="1" applyBorder="1" applyAlignment="1">
      <alignment horizontal="center" vertical="center"/>
    </xf>
    <xf numFmtId="0" fontId="60" fillId="3" borderId="37" xfId="0" applyFont="1" applyFill="1" applyBorder="1" applyAlignment="1">
      <alignment horizontal="center" vertical="center"/>
    </xf>
    <xf numFmtId="0" fontId="60" fillId="3" borderId="32" xfId="0" applyFont="1" applyFill="1" applyBorder="1" applyAlignment="1">
      <alignment horizontal="center" vertical="center"/>
    </xf>
    <xf numFmtId="0" fontId="60" fillId="3" borderId="20" xfId="0" applyFont="1" applyFill="1" applyBorder="1" applyAlignment="1">
      <alignment horizontal="center" vertical="center" wrapText="1"/>
    </xf>
    <xf numFmtId="0" fontId="60" fillId="3" borderId="21" xfId="0" applyFont="1" applyFill="1" applyBorder="1" applyAlignment="1">
      <alignment horizontal="center" vertical="center" wrapText="1"/>
    </xf>
    <xf numFmtId="0" fontId="60" fillId="3" borderId="1" xfId="0" applyFont="1" applyFill="1" applyBorder="1" applyAlignment="1">
      <alignment horizontal="center" vertical="center" wrapText="1"/>
    </xf>
    <xf numFmtId="0" fontId="60" fillId="3" borderId="20" xfId="0" applyFont="1" applyFill="1" applyBorder="1" applyAlignment="1">
      <alignment horizontal="center" vertical="center"/>
    </xf>
    <xf numFmtId="0" fontId="60" fillId="3" borderId="21" xfId="0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24" xfId="0" applyFont="1" applyFill="1" applyBorder="1" applyAlignment="1">
      <alignment horizontal="center" vertical="center"/>
    </xf>
    <xf numFmtId="0" fontId="60" fillId="2" borderId="28" xfId="0" applyFont="1" applyFill="1" applyBorder="1" applyAlignment="1">
      <alignment horizontal="center" vertical="center"/>
    </xf>
    <xf numFmtId="0" fontId="60" fillId="2" borderId="18" xfId="0" applyFont="1" applyFill="1" applyBorder="1" applyAlignment="1">
      <alignment horizontal="center" vertical="center"/>
    </xf>
    <xf numFmtId="0" fontId="60" fillId="2" borderId="29" xfId="0" applyFont="1" applyFill="1" applyBorder="1" applyAlignment="1">
      <alignment horizontal="center" vertical="center"/>
    </xf>
    <xf numFmtId="0" fontId="60" fillId="2" borderId="8" xfId="0" applyFont="1" applyFill="1" applyBorder="1" applyAlignment="1">
      <alignment horizontal="center" vertical="center"/>
    </xf>
    <xf numFmtId="0" fontId="60" fillId="2" borderId="9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60" fillId="3" borderId="11" xfId="2" applyFont="1" applyFill="1" applyBorder="1" applyAlignment="1">
      <alignment horizontal="center" vertical="center" wrapText="1"/>
    </xf>
    <xf numFmtId="0" fontId="60" fillId="3" borderId="12" xfId="2" applyFont="1" applyFill="1" applyBorder="1" applyAlignment="1">
      <alignment horizontal="center" vertical="center" wrapText="1"/>
    </xf>
    <xf numFmtId="0" fontId="60" fillId="3" borderId="34" xfId="2" applyFont="1" applyFill="1" applyBorder="1" applyAlignment="1">
      <alignment horizontal="center" vertical="center" wrapText="1"/>
    </xf>
    <xf numFmtId="0" fontId="60" fillId="3" borderId="41" xfId="0" applyFont="1" applyFill="1" applyBorder="1" applyAlignment="1">
      <alignment horizontal="center" vertical="center" wrapText="1"/>
    </xf>
    <xf numFmtId="0" fontId="60" fillId="3" borderId="49" xfId="0" applyFont="1" applyFill="1" applyBorder="1" applyAlignment="1">
      <alignment horizontal="center" vertical="center" wrapText="1"/>
    </xf>
    <xf numFmtId="0" fontId="60" fillId="3" borderId="35" xfId="0" applyFont="1" applyFill="1" applyBorder="1" applyAlignment="1">
      <alignment horizontal="center" vertical="center" wrapText="1"/>
    </xf>
    <xf numFmtId="0" fontId="60" fillId="3" borderId="0" xfId="0" applyFont="1" applyFill="1" applyBorder="1" applyAlignment="1">
      <alignment horizontal="center" vertical="center" wrapText="1"/>
    </xf>
    <xf numFmtId="0" fontId="60" fillId="3" borderId="47" xfId="0" applyFont="1" applyFill="1" applyBorder="1" applyAlignment="1">
      <alignment horizontal="center" vertical="center" wrapText="1"/>
    </xf>
    <xf numFmtId="0" fontId="60" fillId="3" borderId="45" xfId="0" applyFont="1" applyFill="1" applyBorder="1" applyAlignment="1">
      <alignment horizontal="center" vertical="center" wrapText="1"/>
    </xf>
    <xf numFmtId="0" fontId="60" fillId="2" borderId="0" xfId="0" applyFont="1" applyFill="1" applyBorder="1" applyAlignment="1">
      <alignment horizontal="center" vertical="center"/>
    </xf>
    <xf numFmtId="0" fontId="60" fillId="3" borderId="15" xfId="0" applyFont="1" applyFill="1" applyBorder="1" applyAlignment="1">
      <alignment horizontal="center" vertical="center"/>
    </xf>
    <xf numFmtId="0" fontId="60" fillId="3" borderId="16" xfId="0" applyFont="1" applyFill="1" applyBorder="1" applyAlignment="1">
      <alignment horizontal="center" vertical="center"/>
    </xf>
    <xf numFmtId="0" fontId="60" fillId="3" borderId="6" xfId="0" applyFont="1" applyFill="1" applyBorder="1" applyAlignment="1">
      <alignment horizontal="center" vertical="center"/>
    </xf>
    <xf numFmtId="0" fontId="60" fillId="3" borderId="7" xfId="0" applyFont="1" applyFill="1" applyBorder="1" applyAlignment="1">
      <alignment horizontal="center" vertical="center"/>
    </xf>
    <xf numFmtId="0" fontId="60" fillId="3" borderId="11" xfId="0" applyFont="1" applyFill="1" applyBorder="1" applyAlignment="1">
      <alignment horizontal="center" vertical="center"/>
    </xf>
    <xf numFmtId="0" fontId="60" fillId="3" borderId="12" xfId="0" applyFont="1" applyFill="1" applyBorder="1" applyAlignment="1">
      <alignment horizontal="center" vertical="center"/>
    </xf>
    <xf numFmtId="0" fontId="60" fillId="3" borderId="39" xfId="0" applyFont="1" applyFill="1" applyBorder="1" applyAlignment="1">
      <alignment horizontal="center" vertical="center" wrapText="1"/>
    </xf>
    <xf numFmtId="0" fontId="60" fillId="3" borderId="24" xfId="0" applyFont="1" applyFill="1" applyBorder="1" applyAlignment="1">
      <alignment horizontal="center" vertical="center" wrapText="1"/>
    </xf>
    <xf numFmtId="0" fontId="60" fillId="2" borderId="54" xfId="0" applyFont="1" applyFill="1" applyBorder="1" applyAlignment="1">
      <alignment horizontal="center" vertical="center"/>
    </xf>
    <xf numFmtId="0" fontId="60" fillId="2" borderId="48" xfId="0" applyFont="1" applyFill="1" applyBorder="1" applyAlignment="1">
      <alignment horizontal="center" vertical="center"/>
    </xf>
    <xf numFmtId="0" fontId="60" fillId="3" borderId="51" xfId="0" applyFont="1" applyFill="1" applyBorder="1" applyAlignment="1">
      <alignment horizontal="center" vertical="center"/>
    </xf>
    <xf numFmtId="0" fontId="60" fillId="3" borderId="53" xfId="0" applyFont="1" applyFill="1" applyBorder="1" applyAlignment="1">
      <alignment horizontal="center" vertical="center"/>
    </xf>
    <xf numFmtId="0" fontId="60" fillId="3" borderId="52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horizontal="left" vertical="center"/>
    </xf>
    <xf numFmtId="0" fontId="60" fillId="3" borderId="36" xfId="0" applyFont="1" applyFill="1" applyBorder="1" applyAlignment="1">
      <alignment horizontal="center" vertical="center" wrapText="1"/>
    </xf>
    <xf numFmtId="0" fontId="60" fillId="3" borderId="6" xfId="0" applyFont="1" applyFill="1" applyBorder="1" applyAlignment="1">
      <alignment horizontal="center" vertical="center" wrapText="1"/>
    </xf>
  </cellXfs>
  <cellStyles count="189">
    <cellStyle name="20% - Ênfase1 2" xfId="38"/>
    <cellStyle name="20% - Ênfase1 2 2" xfId="98"/>
    <cellStyle name="20% - Ênfase2 2" xfId="39"/>
    <cellStyle name="20% - Ênfase2 2 2" xfId="99"/>
    <cellStyle name="20% - Ênfase3 2" xfId="40"/>
    <cellStyle name="20% - Ênfase3 2 2" xfId="100"/>
    <cellStyle name="20% - Ênfase4 2" xfId="41"/>
    <cellStyle name="20% - Ênfase4 2 2" xfId="101"/>
    <cellStyle name="40% - Ênfase3 2" xfId="42"/>
    <cellStyle name="40% - Ênfase3 2 2" xfId="102"/>
    <cellStyle name="60% - Ênfase1 2" xfId="181"/>
    <cellStyle name="60% - Ênfase2 2" xfId="182"/>
    <cellStyle name="60% - Ênfase3 2" xfId="43"/>
    <cellStyle name="60% - Ênfase3 2 2" xfId="183"/>
    <cellStyle name="60% - Ênfase4 2" xfId="44"/>
    <cellStyle name="60% - Ênfase4 2 2" xfId="184"/>
    <cellStyle name="60% - Ênfase5 2" xfId="185"/>
    <cellStyle name="60% - Ênfase6 2" xfId="45"/>
    <cellStyle name="60% - Ênfase6 2 2" xfId="186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" xfId="24" builtinId="8" hidden="1"/>
    <cellStyle name="Hiperlink" xfId="26" builtinId="8" hidden="1"/>
    <cellStyle name="Hiperlink" xfId="28" builtinId="8" hidden="1"/>
    <cellStyle name="Hiperlink" xfId="30" builtinId="8" hidden="1"/>
    <cellStyle name="Hiperlink" xfId="32" builtinId="8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Hiperlink Visitado" xfId="25" builtinId="9" hidden="1"/>
    <cellStyle name="Hiperlink Visitado" xfId="27" builtinId="9" hidden="1"/>
    <cellStyle name="Hiperlink Visitado" xfId="29" builtinId="9" hidden="1"/>
    <cellStyle name="Hiperlink Visitado" xfId="31" builtinId="9" hidden="1"/>
    <cellStyle name="Hiperlink Visitado" xfId="33" builtinId="9" hidden="1"/>
    <cellStyle name="Moeda 2" xfId="46"/>
    <cellStyle name="Moeda 2 2" xfId="103"/>
    <cellStyle name="Neutra 2" xfId="187"/>
    <cellStyle name="Normal" xfId="0" builtinId="0"/>
    <cellStyle name="Normal 10" xfId="82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1"/>
    <cellStyle name="Normal 2 2" xfId="2"/>
    <cellStyle name="Normal 2 2 2" xfId="34"/>
    <cellStyle name="Normal 2 3" xfId="47"/>
    <cellStyle name="Normal 2 3 2" xfId="48"/>
    <cellStyle name="Normal 2 4" xfId="49"/>
    <cellStyle name="Normal 2 5" xfId="50"/>
    <cellStyle name="Normal 2 6" xfId="51"/>
    <cellStyle name="Normal 20" xfId="92"/>
    <cellStyle name="Normal 21" xfId="93"/>
    <cellStyle name="Normal 22" xfId="94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6"/>
    <cellStyle name="Normal 3 2" xfId="52"/>
    <cellStyle name="Normal 3 3" xfId="53"/>
    <cellStyle name="Normal 3 3 2" xfId="104"/>
    <cellStyle name="Normal 30" xfId="125"/>
    <cellStyle name="Normal 31" xfId="126"/>
    <cellStyle name="Normal 31 10" xfId="144"/>
    <cellStyle name="Normal 31 11" xfId="147"/>
    <cellStyle name="Normal 31 12" xfId="149"/>
    <cellStyle name="Normal 31 13" xfId="153"/>
    <cellStyle name="Normal 31 14" xfId="155"/>
    <cellStyle name="Normal 31 15" xfId="157"/>
    <cellStyle name="Normal 31 16" xfId="159"/>
    <cellStyle name="Normal 31 17" xfId="161"/>
    <cellStyle name="Normal 31 18" xfId="165"/>
    <cellStyle name="Normal 31 19" xfId="168"/>
    <cellStyle name="Normal 31 2" xfId="128"/>
    <cellStyle name="Normal 31 20" xfId="170"/>
    <cellStyle name="Normal 31 21" xfId="172"/>
    <cellStyle name="Normal 31 22" xfId="174"/>
    <cellStyle name="Normal 31 23" xfId="176"/>
    <cellStyle name="Normal 31 24" xfId="178"/>
    <cellStyle name="Normal 31 25" xfId="180"/>
    <cellStyle name="Normal 31 3" xfId="130"/>
    <cellStyle name="Normal 31 4" xfId="132"/>
    <cellStyle name="Normal 31 5" xfId="134"/>
    <cellStyle name="Normal 31 6" xfId="136"/>
    <cellStyle name="Normal 31 7" xfId="138"/>
    <cellStyle name="Normal 31 8" xfId="140"/>
    <cellStyle name="Normal 31 9" xfId="142"/>
    <cellStyle name="Normal 32" xfId="127"/>
    <cellStyle name="Normal 33" xfId="129"/>
    <cellStyle name="Normal 34" xfId="131"/>
    <cellStyle name="Normal 35" xfId="133"/>
    <cellStyle name="Normal 36" xfId="135"/>
    <cellStyle name="Normal 37" xfId="137"/>
    <cellStyle name="Normal 38" xfId="139"/>
    <cellStyle name="Normal 39" xfId="141"/>
    <cellStyle name="Normal 4" xfId="3"/>
    <cellStyle name="Normal 4 2" xfId="4"/>
    <cellStyle name="Normal 4 2 2" xfId="54"/>
    <cellStyle name="Normal 4 3" xfId="55"/>
    <cellStyle name="Normal 40" xfId="143"/>
    <cellStyle name="Normal 41" xfId="145"/>
    <cellStyle name="Normal 42" xfId="146"/>
    <cellStyle name="Normal 43" xfId="148"/>
    <cellStyle name="Normal 44" xfId="150"/>
    <cellStyle name="Normal 45" xfId="151"/>
    <cellStyle name="Normal 46" xfId="152"/>
    <cellStyle name="Normal 47" xfId="154"/>
    <cellStyle name="Normal 48" xfId="156"/>
    <cellStyle name="Normal 49" xfId="158"/>
    <cellStyle name="Normal 5" xfId="36"/>
    <cellStyle name="Normal 5 2" xfId="97"/>
    <cellStyle name="Normal 50" xfId="160"/>
    <cellStyle name="Normal 51" xfId="162"/>
    <cellStyle name="Normal 52" xfId="166"/>
    <cellStyle name="Normal 53" xfId="167"/>
    <cellStyle name="Normal 54" xfId="169"/>
    <cellStyle name="Normal 55" xfId="171"/>
    <cellStyle name="Normal 56" xfId="173"/>
    <cellStyle name="Normal 57" xfId="175"/>
    <cellStyle name="Normal 58" xfId="177"/>
    <cellStyle name="Normal 59" xfId="179"/>
    <cellStyle name="Normal 6" xfId="56"/>
    <cellStyle name="Normal 7" xfId="57"/>
    <cellStyle name="Normal 7 2" xfId="105"/>
    <cellStyle name="Normal 8" xfId="58"/>
    <cellStyle name="Normal 9" xfId="59"/>
    <cellStyle name="Normal 9 2" xfId="106"/>
    <cellStyle name="Nota 2" xfId="60"/>
    <cellStyle name="Nota 2 2" xfId="107"/>
    <cellStyle name="Nota 3" xfId="61"/>
    <cellStyle name="Nota 3 2" xfId="108"/>
    <cellStyle name="Nota 4" xfId="62"/>
    <cellStyle name="Nota 4 2" xfId="109"/>
    <cellStyle name="Nota 5" xfId="63"/>
    <cellStyle name="Nota 5 2" xfId="110"/>
    <cellStyle name="Nota 6" xfId="64"/>
    <cellStyle name="Nota 6 2" xfId="111"/>
    <cellStyle name="Percent 2" xfId="65"/>
    <cellStyle name="Porcentagem 10" xfId="95"/>
    <cellStyle name="Porcentagem 2" xfId="37"/>
    <cellStyle name="Porcentagem 2 2" xfId="66"/>
    <cellStyle name="Porcentagem 2 3" xfId="67"/>
    <cellStyle name="Porcentagem 2 4" xfId="163"/>
    <cellStyle name="Porcentagem 3" xfId="68"/>
    <cellStyle name="Porcentagem 3 2" xfId="69"/>
    <cellStyle name="Porcentagem 4" xfId="70"/>
    <cellStyle name="Porcentagem 4 2" xfId="71"/>
    <cellStyle name="Porcentagem 4 2 2" xfId="112"/>
    <cellStyle name="Porcentagem 5" xfId="72"/>
    <cellStyle name="Porcentagem 5 2" xfId="113"/>
    <cellStyle name="Porcentagem 6" xfId="73"/>
    <cellStyle name="Porcentagem 7" xfId="74"/>
    <cellStyle name="Porcentagem 8" xfId="75"/>
    <cellStyle name="Porcentagem 9" xfId="76"/>
    <cellStyle name="Porcentagem 9 2" xfId="114"/>
    <cellStyle name="Separador de milhares 2" xfId="77"/>
    <cellStyle name="Separador de milhares 2 2" xfId="35"/>
    <cellStyle name="Separador de milhares 2 3" xfId="115"/>
    <cellStyle name="Título 5" xfId="188"/>
    <cellStyle name="Vírgula" xfId="5" builtinId="3"/>
    <cellStyle name="Vírgula 2" xfId="7"/>
    <cellStyle name="Vírgula 2 2" xfId="78"/>
    <cellStyle name="Vírgula 2 3" xfId="164"/>
    <cellStyle name="Vírgula 3" xfId="79"/>
    <cellStyle name="Vírgula 4" xfId="80"/>
    <cellStyle name="Vírgula 4 2" xfId="116"/>
    <cellStyle name="Vírgula 5" xfId="81"/>
    <cellStyle name="Vírgula 5 2" xfId="117"/>
    <cellStyle name="Vírgula 6" xfId="9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66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7</xdr:row>
      <xdr:rowOff>18410</xdr:rowOff>
    </xdr:from>
    <xdr:to>
      <xdr:col>0</xdr:col>
      <xdr:colOff>1316334</xdr:colOff>
      <xdr:row>7</xdr:row>
      <xdr:rowOff>486033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3054504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8</xdr:row>
      <xdr:rowOff>54154</xdr:rowOff>
    </xdr:from>
    <xdr:to>
      <xdr:col>0</xdr:col>
      <xdr:colOff>1188721</xdr:colOff>
      <xdr:row>8</xdr:row>
      <xdr:rowOff>476906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62031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6</xdr:row>
      <xdr:rowOff>95325</xdr:rowOff>
    </xdr:from>
    <xdr:to>
      <xdr:col>0</xdr:col>
      <xdr:colOff>1172174</xdr:colOff>
      <xdr:row>6</xdr:row>
      <xdr:rowOff>422598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5272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10</xdr:row>
      <xdr:rowOff>10244</xdr:rowOff>
    </xdr:from>
    <xdr:to>
      <xdr:col>0</xdr:col>
      <xdr:colOff>1402883</xdr:colOff>
      <xdr:row>11</xdr:row>
      <xdr:rowOff>4995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19</xdr:row>
      <xdr:rowOff>36848</xdr:rowOff>
    </xdr:from>
    <xdr:to>
      <xdr:col>0</xdr:col>
      <xdr:colOff>1317136</xdr:colOff>
      <xdr:row>20</xdr:row>
      <xdr:rowOff>1551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727584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20</xdr:row>
      <xdr:rowOff>42112</xdr:rowOff>
    </xdr:from>
    <xdr:to>
      <xdr:col>0</xdr:col>
      <xdr:colOff>1189523</xdr:colOff>
      <xdr:row>20</xdr:row>
      <xdr:rowOff>464864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778403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18</xdr:row>
      <xdr:rowOff>83283</xdr:rowOff>
    </xdr:from>
    <xdr:to>
      <xdr:col>0</xdr:col>
      <xdr:colOff>1172976</xdr:colOff>
      <xdr:row>18</xdr:row>
      <xdr:rowOff>410556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681936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22</xdr:row>
      <xdr:rowOff>28682</xdr:rowOff>
    </xdr:from>
    <xdr:to>
      <xdr:col>0</xdr:col>
      <xdr:colOff>1403685</xdr:colOff>
      <xdr:row>22</xdr:row>
      <xdr:rowOff>526353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877644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11</xdr:row>
      <xdr:rowOff>119764</xdr:rowOff>
    </xdr:from>
    <xdr:to>
      <xdr:col>0</xdr:col>
      <xdr:colOff>703485</xdr:colOff>
      <xdr:row>11</xdr:row>
      <xdr:rowOff>661882</xdr:rowOff>
    </xdr:to>
    <xdr:pic>
      <xdr:nvPicPr>
        <xdr:cNvPr id="29" name="Imagem 28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9176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22</xdr:row>
      <xdr:rowOff>10244</xdr:rowOff>
    </xdr:from>
    <xdr:to>
      <xdr:col>0</xdr:col>
      <xdr:colOff>1402883</xdr:colOff>
      <xdr:row>22</xdr:row>
      <xdr:rowOff>507915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23</xdr:row>
      <xdr:rowOff>119764</xdr:rowOff>
    </xdr:from>
    <xdr:to>
      <xdr:col>0</xdr:col>
      <xdr:colOff>703485</xdr:colOff>
      <xdr:row>23</xdr:row>
      <xdr:rowOff>661883</xdr:rowOff>
    </xdr:to>
    <xdr:pic>
      <xdr:nvPicPr>
        <xdr:cNvPr id="32" name="Imagem 3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924924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387705</xdr:colOff>
      <xdr:row>9</xdr:row>
      <xdr:rowOff>34890</xdr:rowOff>
    </xdr:from>
    <xdr:to>
      <xdr:col>0</xdr:col>
      <xdr:colOff>1256734</xdr:colOff>
      <xdr:row>9</xdr:row>
      <xdr:rowOff>479461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87705" y="350199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310152</xdr:colOff>
      <xdr:row>21</xdr:row>
      <xdr:rowOff>41279</xdr:rowOff>
    </xdr:from>
    <xdr:to>
      <xdr:col>0</xdr:col>
      <xdr:colOff>1179181</xdr:colOff>
      <xdr:row>21</xdr:row>
      <xdr:rowOff>485850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10152" y="9604379"/>
          <a:ext cx="869029" cy="444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8</xdr:row>
      <xdr:rowOff>78170</xdr:rowOff>
    </xdr:from>
    <xdr:to>
      <xdr:col>0</xdr:col>
      <xdr:colOff>1362074</xdr:colOff>
      <xdr:row>8</xdr:row>
      <xdr:rowOff>439710</xdr:rowOff>
    </xdr:to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64433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</xdr:row>
      <xdr:rowOff>10950</xdr:rowOff>
    </xdr:from>
    <xdr:to>
      <xdr:col>0</xdr:col>
      <xdr:colOff>1450996</xdr:colOff>
      <xdr:row>7</xdr:row>
      <xdr:rowOff>463333</xdr:rowOff>
    </xdr:to>
    <xdr:pic>
      <xdr:nvPicPr>
        <xdr:cNvPr id="67" name="Imagem 6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9</xdr:row>
      <xdr:rowOff>46694</xdr:rowOff>
    </xdr:from>
    <xdr:to>
      <xdr:col>0</xdr:col>
      <xdr:colOff>1292903</xdr:colOff>
      <xdr:row>9</xdr:row>
      <xdr:rowOff>461826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411577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6</xdr:row>
      <xdr:rowOff>68741</xdr:rowOff>
    </xdr:from>
    <xdr:to>
      <xdr:col>0</xdr:col>
      <xdr:colOff>1360224</xdr:colOff>
      <xdr:row>6</xdr:row>
      <xdr:rowOff>449501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343770</xdr:colOff>
      <xdr:row>11</xdr:row>
      <xdr:rowOff>38099</xdr:rowOff>
    </xdr:from>
    <xdr:to>
      <xdr:col>0</xdr:col>
      <xdr:colOff>1384907</xdr:colOff>
      <xdr:row>11</xdr:row>
      <xdr:rowOff>452188</xdr:rowOff>
    </xdr:to>
    <xdr:pic>
      <xdr:nvPicPr>
        <xdr:cNvPr id="72" name="Imagem 7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43770" y="4000499"/>
          <a:ext cx="1041137" cy="41408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12</xdr:row>
      <xdr:rowOff>121920</xdr:rowOff>
    </xdr:from>
    <xdr:to>
      <xdr:col>0</xdr:col>
      <xdr:colOff>782803</xdr:colOff>
      <xdr:row>12</xdr:row>
      <xdr:rowOff>664039</xdr:rowOff>
    </xdr:to>
    <xdr:pic>
      <xdr:nvPicPr>
        <xdr:cNvPr id="74" name="Imagem 7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97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82" name="Imagem 8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83" name="Imagem 8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85" name="Imagem 8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86" name="Imagem 8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90" name="Imagem 89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91" name="Imagem 90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93" name="Imagem 9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96" name="Imagem 9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24</xdr:row>
      <xdr:rowOff>52907</xdr:rowOff>
    </xdr:from>
    <xdr:to>
      <xdr:col>0</xdr:col>
      <xdr:colOff>1365858</xdr:colOff>
      <xdr:row>24</xdr:row>
      <xdr:rowOff>452189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61950" y="10225607"/>
          <a:ext cx="1003908" cy="399282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98" name="Imagem 9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10</xdr:row>
      <xdr:rowOff>38100</xdr:rowOff>
    </xdr:from>
    <xdr:to>
      <xdr:col>0</xdr:col>
      <xdr:colOff>1269079</xdr:colOff>
      <xdr:row>10</xdr:row>
      <xdr:rowOff>482671</xdr:rowOff>
    </xdr:to>
    <xdr:pic>
      <xdr:nvPicPr>
        <xdr:cNvPr id="24" name="Imagem 23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400050" y="400050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23</xdr:row>
      <xdr:rowOff>38100</xdr:rowOff>
    </xdr:from>
    <xdr:to>
      <xdr:col>0</xdr:col>
      <xdr:colOff>1230979</xdr:colOff>
      <xdr:row>23</xdr:row>
      <xdr:rowOff>482671</xdr:rowOff>
    </xdr:to>
    <xdr:pic>
      <xdr:nvPicPr>
        <xdr:cNvPr id="25" name="Imagem 24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61950" y="10706100"/>
          <a:ext cx="869029" cy="444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7</xdr:row>
      <xdr:rowOff>18410</xdr:rowOff>
    </xdr:from>
    <xdr:to>
      <xdr:col>0</xdr:col>
      <xdr:colOff>1316334</xdr:colOff>
      <xdr:row>7</xdr:row>
      <xdr:rowOff>486033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2555870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8</xdr:row>
      <xdr:rowOff>54154</xdr:rowOff>
    </xdr:from>
    <xdr:to>
      <xdr:col>0</xdr:col>
      <xdr:colOff>1188721</xdr:colOff>
      <xdr:row>8</xdr:row>
      <xdr:rowOff>476906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09453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6</xdr:row>
      <xdr:rowOff>95325</xdr:rowOff>
    </xdr:from>
    <xdr:to>
      <xdr:col>0</xdr:col>
      <xdr:colOff>1172174</xdr:colOff>
      <xdr:row>6</xdr:row>
      <xdr:rowOff>422598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2986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10</xdr:row>
      <xdr:rowOff>10244</xdr:rowOff>
    </xdr:from>
    <xdr:to>
      <xdr:col>0</xdr:col>
      <xdr:colOff>1402883</xdr:colOff>
      <xdr:row>11</xdr:row>
      <xdr:rowOff>4995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5646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19</xdr:row>
      <xdr:rowOff>36848</xdr:rowOff>
    </xdr:from>
    <xdr:to>
      <xdr:col>0</xdr:col>
      <xdr:colOff>1317136</xdr:colOff>
      <xdr:row>20</xdr:row>
      <xdr:rowOff>1551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875412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20</xdr:row>
      <xdr:rowOff>42112</xdr:rowOff>
    </xdr:from>
    <xdr:to>
      <xdr:col>0</xdr:col>
      <xdr:colOff>1189523</xdr:colOff>
      <xdr:row>20</xdr:row>
      <xdr:rowOff>464864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926231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18</xdr:row>
      <xdr:rowOff>83283</xdr:rowOff>
    </xdr:from>
    <xdr:to>
      <xdr:col>0</xdr:col>
      <xdr:colOff>1172976</xdr:colOff>
      <xdr:row>18</xdr:row>
      <xdr:rowOff>410556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829764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22</xdr:row>
      <xdr:rowOff>28682</xdr:rowOff>
    </xdr:from>
    <xdr:to>
      <xdr:col>0</xdr:col>
      <xdr:colOff>1403685</xdr:colOff>
      <xdr:row>22</xdr:row>
      <xdr:rowOff>526353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1025472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11</xdr:row>
      <xdr:rowOff>119764</xdr:rowOff>
    </xdr:from>
    <xdr:to>
      <xdr:col>0</xdr:col>
      <xdr:colOff>703485</xdr:colOff>
      <xdr:row>11</xdr:row>
      <xdr:rowOff>661882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6890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22</xdr:row>
      <xdr:rowOff>10244</xdr:rowOff>
    </xdr:from>
    <xdr:to>
      <xdr:col>0</xdr:col>
      <xdr:colOff>1402883</xdr:colOff>
      <xdr:row>22</xdr:row>
      <xdr:rowOff>507915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1023628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23</xdr:row>
      <xdr:rowOff>119764</xdr:rowOff>
    </xdr:from>
    <xdr:to>
      <xdr:col>0</xdr:col>
      <xdr:colOff>703485</xdr:colOff>
      <xdr:row>23</xdr:row>
      <xdr:rowOff>661883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879204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38100</xdr:rowOff>
    </xdr:from>
    <xdr:to>
      <xdr:col>0</xdr:col>
      <xdr:colOff>1192879</xdr:colOff>
      <xdr:row>9</xdr:row>
      <xdr:rowOff>482671</xdr:rowOff>
    </xdr:to>
    <xdr:pic>
      <xdr:nvPicPr>
        <xdr:cNvPr id="17" name="Imagem 1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23850" y="350520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21</xdr:row>
      <xdr:rowOff>38100</xdr:rowOff>
    </xdr:from>
    <xdr:to>
      <xdr:col>0</xdr:col>
      <xdr:colOff>1154779</xdr:colOff>
      <xdr:row>21</xdr:row>
      <xdr:rowOff>482671</xdr:rowOff>
    </xdr:to>
    <xdr:pic>
      <xdr:nvPicPr>
        <xdr:cNvPr id="18" name="Imagem 17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285750" y="9601200"/>
          <a:ext cx="869029" cy="444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8</xdr:row>
      <xdr:rowOff>78170</xdr:rowOff>
    </xdr:from>
    <xdr:to>
      <xdr:col>0</xdr:col>
      <xdr:colOff>1362074</xdr:colOff>
      <xdr:row>8</xdr:row>
      <xdr:rowOff>439710</xdr:rowOff>
    </xdr:to>
    <xdr:pic>
      <xdr:nvPicPr>
        <xdr:cNvPr id="53" name="Imagem 5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1855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</xdr:row>
      <xdr:rowOff>10950</xdr:rowOff>
    </xdr:from>
    <xdr:to>
      <xdr:col>0</xdr:col>
      <xdr:colOff>1450996</xdr:colOff>
      <xdr:row>7</xdr:row>
      <xdr:rowOff>463333</xdr:rowOff>
    </xdr:to>
    <xdr:pic>
      <xdr:nvPicPr>
        <xdr:cNvPr id="55" name="Imagem 5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4841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9</xdr:row>
      <xdr:rowOff>46694</xdr:rowOff>
    </xdr:from>
    <xdr:to>
      <xdr:col>0</xdr:col>
      <xdr:colOff>1292903</xdr:colOff>
      <xdr:row>9</xdr:row>
      <xdr:rowOff>461826</xdr:rowOff>
    </xdr:to>
    <xdr:pic>
      <xdr:nvPicPr>
        <xdr:cNvPr id="56" name="Imagem 5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58999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6</xdr:row>
      <xdr:rowOff>68741</xdr:rowOff>
    </xdr:from>
    <xdr:to>
      <xdr:col>0</xdr:col>
      <xdr:colOff>1360224</xdr:colOff>
      <xdr:row>6</xdr:row>
      <xdr:rowOff>449501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0328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324720</xdr:colOff>
      <xdr:row>11</xdr:row>
      <xdr:rowOff>38099</xdr:rowOff>
    </xdr:from>
    <xdr:to>
      <xdr:col>0</xdr:col>
      <xdr:colOff>1365857</xdr:colOff>
      <xdr:row>11</xdr:row>
      <xdr:rowOff>452188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24720" y="4190999"/>
          <a:ext cx="1041137" cy="414089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25</xdr:row>
      <xdr:rowOff>45720</xdr:rowOff>
    </xdr:from>
    <xdr:to>
      <xdr:col>0</xdr:col>
      <xdr:colOff>813283</xdr:colOff>
      <xdr:row>25</xdr:row>
      <xdr:rowOff>686899</xdr:rowOff>
    </xdr:to>
    <xdr:pic>
      <xdr:nvPicPr>
        <xdr:cNvPr id="61" name="Imagem 6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1948160"/>
          <a:ext cx="538963" cy="64117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12</xdr:row>
      <xdr:rowOff>91440</xdr:rowOff>
    </xdr:from>
    <xdr:to>
      <xdr:col>0</xdr:col>
      <xdr:colOff>767563</xdr:colOff>
      <xdr:row>12</xdr:row>
      <xdr:rowOff>633559</xdr:rowOff>
    </xdr:to>
    <xdr:pic>
      <xdr:nvPicPr>
        <xdr:cNvPr id="78" name="Imagem 7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1663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79" name="Imagem 78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81" name="Imagem 80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82" name="Imagem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84" name="Imagem 8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24</xdr:row>
      <xdr:rowOff>30177</xdr:rowOff>
    </xdr:from>
    <xdr:to>
      <xdr:col>0</xdr:col>
      <xdr:colOff>1365858</xdr:colOff>
      <xdr:row>24</xdr:row>
      <xdr:rowOff>452189</xdr:rowOff>
    </xdr:to>
    <xdr:pic>
      <xdr:nvPicPr>
        <xdr:cNvPr id="85" name="Imagem 8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304800" y="10583877"/>
          <a:ext cx="1061058" cy="42201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10</xdr:row>
      <xdr:rowOff>38100</xdr:rowOff>
    </xdr:from>
    <xdr:to>
      <xdr:col>0</xdr:col>
      <xdr:colOff>1250029</xdr:colOff>
      <xdr:row>10</xdr:row>
      <xdr:rowOff>482671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81000" y="419100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23</xdr:row>
      <xdr:rowOff>38100</xdr:rowOff>
    </xdr:from>
    <xdr:to>
      <xdr:col>0</xdr:col>
      <xdr:colOff>1288129</xdr:colOff>
      <xdr:row>23</xdr:row>
      <xdr:rowOff>482671</xdr:rowOff>
    </xdr:to>
    <xdr:pic>
      <xdr:nvPicPr>
        <xdr:cNvPr id="17" name="Imagem 16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419100" y="11087100"/>
          <a:ext cx="869029" cy="444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K%20RPK%20PAX%20-%20SERIE%20HISTORICA_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-%20SERIE%20HISTORICA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2019"/>
      <sheetName val="Jan 20"/>
      <sheetName val="Fev 20"/>
      <sheetName val="Mar 20"/>
      <sheetName val="Abr 20"/>
      <sheetName val="Mai 20"/>
      <sheetName val="Jun 20"/>
      <sheetName val="Jul 20"/>
      <sheetName val="Ago 20"/>
      <sheetName val="Set 20"/>
      <sheetName val="Out 20"/>
      <sheetName val="Nov 20"/>
      <sheetName val="Dez 20"/>
      <sheetName val="No mês"/>
      <sheetName val="Mensal p Info"/>
      <sheetName val="Acumulado no Ano"/>
      <sheetName val="Acumulado no ano p Info"/>
      <sheetName val="Acumulado 3 Meses"/>
      <sheetName val="Acumulado 6 Meses"/>
      <sheetName val="Acumulado 12 Meses"/>
      <sheetName val="FEV19-JAN20"/>
      <sheetName val="MAR19-FEV20"/>
      <sheetName val="ABR19-MAR20"/>
      <sheetName val="Resumo Períodos"/>
      <sheetName val="Resumo Períodos (2)"/>
      <sheetName val="Série PAX - ABEAR"/>
      <sheetName val="Série PAX - TOTAL"/>
      <sheetName val="Aéreo x Rodoviá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7">
          <cell r="B7">
            <v>4410906.3899999997</v>
          </cell>
          <cell r="C7">
            <v>3730083.969</v>
          </cell>
          <cell r="E7">
            <v>3265693</v>
          </cell>
          <cell r="F7">
            <v>22718</v>
          </cell>
        </row>
        <row r="8">
          <cell r="B8">
            <v>3417397.696</v>
          </cell>
          <cell r="C8">
            <v>2868113.24</v>
          </cell>
          <cell r="E8">
            <v>2637747</v>
          </cell>
          <cell r="F8">
            <v>18000</v>
          </cell>
        </row>
        <row r="9">
          <cell r="B9">
            <v>9162.9240000000009</v>
          </cell>
          <cell r="C9">
            <v>5880.2280000000001</v>
          </cell>
          <cell r="E9">
            <v>9575</v>
          </cell>
          <cell r="F9">
            <v>352</v>
          </cell>
        </row>
        <row r="10">
          <cell r="B10">
            <v>30005.952000000001</v>
          </cell>
          <cell r="C10">
            <v>20796.674999999999</v>
          </cell>
          <cell r="E10">
            <v>28681</v>
          </cell>
          <cell r="F10">
            <v>793</v>
          </cell>
        </row>
        <row r="11">
          <cell r="B11">
            <v>662.26499999999999</v>
          </cell>
          <cell r="C11">
            <v>307.31599999999997</v>
          </cell>
          <cell r="E11">
            <v>1405</v>
          </cell>
          <cell r="F11">
            <v>342</v>
          </cell>
        </row>
        <row r="13">
          <cell r="B13">
            <v>3566420.9789999994</v>
          </cell>
          <cell r="C13">
            <v>2989575.5009999992</v>
          </cell>
          <cell r="E13">
            <v>2988780</v>
          </cell>
          <cell r="F13">
            <v>30917</v>
          </cell>
        </row>
        <row r="19">
          <cell r="B19">
            <v>757989.07200000004</v>
          </cell>
          <cell r="C19">
            <v>586190.05700000003</v>
          </cell>
          <cell r="E19">
            <v>212952</v>
          </cell>
          <cell r="F19">
            <v>1630</v>
          </cell>
        </row>
        <row r="20">
          <cell r="B20">
            <v>3325866.2489999998</v>
          </cell>
          <cell r="C20">
            <v>2852623.6570000001</v>
          </cell>
          <cell r="E20">
            <v>553474</v>
          </cell>
          <cell r="F20">
            <v>2847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1149544.2380000008</v>
          </cell>
          <cell r="C25">
            <v>977437.19499999972</v>
          </cell>
          <cell r="E25">
            <v>199174</v>
          </cell>
          <cell r="F25">
            <v>1183</v>
          </cell>
        </row>
      </sheetData>
      <sheetData sheetId="79">
        <row r="7">
          <cell r="B7">
            <v>3258042.2039999999</v>
          </cell>
          <cell r="C7">
            <v>2684421.9819999998</v>
          </cell>
          <cell r="E7">
            <v>2477639</v>
          </cell>
          <cell r="F7">
            <v>17806</v>
          </cell>
        </row>
        <row r="8">
          <cell r="B8">
            <v>2893279.1120000002</v>
          </cell>
          <cell r="C8">
            <v>2366519.6329999999</v>
          </cell>
          <cell r="E8">
            <v>2205240</v>
          </cell>
          <cell r="F8">
            <v>15465</v>
          </cell>
        </row>
        <row r="9">
          <cell r="B9">
            <v>8812.3760000000002</v>
          </cell>
          <cell r="C9">
            <v>5830.4160000000002</v>
          </cell>
          <cell r="E9">
            <v>9742</v>
          </cell>
          <cell r="F9">
            <v>309</v>
          </cell>
        </row>
        <row r="10">
          <cell r="B10">
            <v>29623.11</v>
          </cell>
          <cell r="C10">
            <v>17197.867999999999</v>
          </cell>
          <cell r="E10">
            <v>26861</v>
          </cell>
          <cell r="F10">
            <v>851</v>
          </cell>
        </row>
        <row r="11">
          <cell r="B11">
            <v>635.88599999999997</v>
          </cell>
          <cell r="C11">
            <v>278.68</v>
          </cell>
          <cell r="E11">
            <v>1155</v>
          </cell>
          <cell r="F11">
            <v>312</v>
          </cell>
        </row>
        <row r="13">
          <cell r="B13">
            <v>3039897.8759999992</v>
          </cell>
          <cell r="C13">
            <v>2530918.977</v>
          </cell>
          <cell r="E13">
            <v>2688593</v>
          </cell>
          <cell r="F13">
            <v>27936</v>
          </cell>
        </row>
        <row r="19">
          <cell r="B19">
            <v>654435.63</v>
          </cell>
          <cell r="C19">
            <v>486544.408</v>
          </cell>
          <cell r="E19">
            <v>181553</v>
          </cell>
          <cell r="F19">
            <v>1338</v>
          </cell>
        </row>
        <row r="20">
          <cell r="B20">
            <v>3064459.5559999999</v>
          </cell>
          <cell r="C20">
            <v>2502049.591</v>
          </cell>
          <cell r="E20">
            <v>485800</v>
          </cell>
          <cell r="F20">
            <v>2536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897080.07800000068</v>
          </cell>
          <cell r="C25">
            <v>680023.56499999994</v>
          </cell>
          <cell r="E25">
            <v>148951</v>
          </cell>
          <cell r="F25">
            <v>971</v>
          </cell>
        </row>
      </sheetData>
      <sheetData sheetId="80">
        <row r="7">
          <cell r="B7">
            <v>3351138.702</v>
          </cell>
          <cell r="C7">
            <v>2674652.8530000001</v>
          </cell>
          <cell r="E7">
            <v>2514261</v>
          </cell>
          <cell r="F7">
            <v>18607</v>
          </cell>
        </row>
        <row r="8">
          <cell r="B8">
            <v>3089402.2510000002</v>
          </cell>
          <cell r="C8">
            <v>2496599.977</v>
          </cell>
          <cell r="E8">
            <v>2363832</v>
          </cell>
          <cell r="F8">
            <v>16535</v>
          </cell>
        </row>
        <row r="9">
          <cell r="B9">
            <v>9994.0939999999991</v>
          </cell>
          <cell r="C9">
            <v>6150.8919999999998</v>
          </cell>
          <cell r="E9">
            <v>10501</v>
          </cell>
          <cell r="F9">
            <v>340</v>
          </cell>
        </row>
        <row r="10">
          <cell r="B10">
            <v>28501.797999999999</v>
          </cell>
          <cell r="C10">
            <v>15850.532999999999</v>
          </cell>
          <cell r="E10">
            <v>26618</v>
          </cell>
          <cell r="F10">
            <v>850</v>
          </cell>
        </row>
        <row r="11">
          <cell r="B11">
            <v>831.08699999999999</v>
          </cell>
          <cell r="C11">
            <v>279.95499999999998</v>
          </cell>
          <cell r="E11">
            <v>1170</v>
          </cell>
          <cell r="F11">
            <v>364</v>
          </cell>
        </row>
        <row r="13">
          <cell r="B13">
            <v>3217896.4910000004</v>
          </cell>
          <cell r="C13">
            <v>2655017.8839999996</v>
          </cell>
          <cell r="E13">
            <v>2823331</v>
          </cell>
          <cell r="F13">
            <v>29091</v>
          </cell>
        </row>
        <row r="19">
          <cell r="B19">
            <v>608285.06200000003</v>
          </cell>
          <cell r="C19">
            <v>464375.505</v>
          </cell>
          <cell r="E19">
            <v>178117</v>
          </cell>
          <cell r="F19">
            <v>1213</v>
          </cell>
        </row>
        <row r="20">
          <cell r="B20">
            <v>3151754.0219999999</v>
          </cell>
          <cell r="C20">
            <v>2619743.3309999998</v>
          </cell>
          <cell r="E20">
            <v>499476</v>
          </cell>
          <cell r="F20">
            <v>2563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779018.78000000026</v>
          </cell>
          <cell r="C25">
            <v>609898.66900000023</v>
          </cell>
          <cell r="E25">
            <v>123336</v>
          </cell>
          <cell r="F25">
            <v>800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7">
          <cell r="B7">
            <v>4431906.4210000001</v>
          </cell>
          <cell r="C7">
            <v>3782931.4190000002</v>
          </cell>
          <cell r="E7">
            <v>3419379</v>
          </cell>
          <cell r="F7">
            <v>24040</v>
          </cell>
        </row>
        <row r="8">
          <cell r="B8">
            <v>4120252.5180000002</v>
          </cell>
          <cell r="C8">
            <v>3572050.409</v>
          </cell>
          <cell r="E8">
            <v>3258710</v>
          </cell>
          <cell r="F8">
            <v>21577</v>
          </cell>
        </row>
        <row r="9">
          <cell r="B9">
            <v>11587.664000000001</v>
          </cell>
          <cell r="C9">
            <v>4301.4780000000001</v>
          </cell>
          <cell r="E9">
            <v>8245</v>
          </cell>
          <cell r="F9">
            <v>463</v>
          </cell>
        </row>
        <row r="10">
          <cell r="B10">
            <v>44104.506000000001</v>
          </cell>
          <cell r="C10">
            <v>26212.723000000002</v>
          </cell>
          <cell r="E10">
            <v>47018</v>
          </cell>
          <cell r="F10">
            <v>1365</v>
          </cell>
        </row>
        <row r="11">
          <cell r="B11">
            <v>2840.4270000000001</v>
          </cell>
          <cell r="C11">
            <v>1150.1110000000001</v>
          </cell>
          <cell r="E11">
            <v>3462</v>
          </cell>
          <cell r="F11">
            <v>1004</v>
          </cell>
        </row>
        <row r="13">
          <cell r="B13">
            <v>2871637.7800000012</v>
          </cell>
          <cell r="C13">
            <v>2421955.1860000016</v>
          </cell>
          <cell r="E13">
            <v>2523146</v>
          </cell>
          <cell r="F13">
            <v>26556</v>
          </cell>
        </row>
        <row r="19">
          <cell r="B19">
            <v>743621.85600000003</v>
          </cell>
          <cell r="C19">
            <v>560799.74899999995</v>
          </cell>
          <cell r="E19">
            <v>204236</v>
          </cell>
          <cell r="F19">
            <v>1458</v>
          </cell>
        </row>
        <row r="20">
          <cell r="B20">
            <v>2948001.8569999998</v>
          </cell>
          <cell r="C20">
            <v>2554284.9530000002</v>
          </cell>
          <cell r="E20">
            <v>486078</v>
          </cell>
          <cell r="F20">
            <v>2419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130.66200000000001</v>
          </cell>
          <cell r="C23">
            <v>50.386000000000003</v>
          </cell>
          <cell r="E23">
            <v>118</v>
          </cell>
          <cell r="F23">
            <v>34</v>
          </cell>
        </row>
        <row r="25">
          <cell r="B25">
            <v>967177.99799999967</v>
          </cell>
          <cell r="C25">
            <v>848909.09200000018</v>
          </cell>
          <cell r="E25">
            <v>161975</v>
          </cell>
          <cell r="F25">
            <v>875</v>
          </cell>
        </row>
      </sheetData>
      <sheetData sheetId="92">
        <row r="7">
          <cell r="B7">
            <v>3583440.5329999998</v>
          </cell>
          <cell r="C7">
            <v>2934100.6329999999</v>
          </cell>
          <cell r="E7">
            <v>2677518</v>
          </cell>
          <cell r="F7">
            <v>19671</v>
          </cell>
        </row>
        <row r="8">
          <cell r="B8">
            <v>3651948.8939999999</v>
          </cell>
          <cell r="C8">
            <v>3012314.1239999998</v>
          </cell>
          <cell r="E8">
            <v>2778274</v>
          </cell>
          <cell r="F8">
            <v>19137</v>
          </cell>
        </row>
        <row r="9">
          <cell r="B9">
            <v>13745.561</v>
          </cell>
          <cell r="C9">
            <v>6169.8739999999998</v>
          </cell>
          <cell r="E9">
            <v>12457</v>
          </cell>
          <cell r="F9">
            <v>542</v>
          </cell>
        </row>
        <row r="10">
          <cell r="B10">
            <v>42567.947999999997</v>
          </cell>
          <cell r="C10">
            <v>25089.919999999998</v>
          </cell>
          <cell r="E10">
            <v>45350</v>
          </cell>
          <cell r="F10">
            <v>1267</v>
          </cell>
        </row>
        <row r="11">
          <cell r="B11">
            <v>2608.4250000000002</v>
          </cell>
          <cell r="C11">
            <v>958.32500000000005</v>
          </cell>
          <cell r="E11">
            <v>3076</v>
          </cell>
          <cell r="F11">
            <v>939</v>
          </cell>
        </row>
        <row r="13">
          <cell r="B13">
            <v>2361521.4570000013</v>
          </cell>
          <cell r="C13">
            <v>1924990.3780000005</v>
          </cell>
          <cell r="E13">
            <v>2125861</v>
          </cell>
          <cell r="F13">
            <v>22830</v>
          </cell>
        </row>
        <row r="19">
          <cell r="B19">
            <v>625552.89399999997</v>
          </cell>
          <cell r="C19">
            <v>465341.60499999998</v>
          </cell>
          <cell r="E19">
            <v>176510</v>
          </cell>
          <cell r="F19">
            <v>1252</v>
          </cell>
        </row>
        <row r="20">
          <cell r="B20">
            <v>2856676.6510000001</v>
          </cell>
          <cell r="C20">
            <v>2359988.9249999998</v>
          </cell>
          <cell r="E20">
            <v>456865</v>
          </cell>
          <cell r="F20">
            <v>2319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111.447</v>
          </cell>
          <cell r="C23">
            <v>42.273000000000003</v>
          </cell>
          <cell r="E23">
            <v>99</v>
          </cell>
          <cell r="F23">
            <v>29</v>
          </cell>
        </row>
        <row r="25">
          <cell r="B25">
            <v>783378.03999999957</v>
          </cell>
          <cell r="C25">
            <v>624710.50200000033</v>
          </cell>
          <cell r="E25">
            <v>117454</v>
          </cell>
          <cell r="F25">
            <v>682</v>
          </cell>
        </row>
      </sheetData>
      <sheetData sheetId="93">
        <row r="7">
          <cell r="B7">
            <v>2676422.835</v>
          </cell>
          <cell r="C7">
            <v>1949135.639</v>
          </cell>
          <cell r="E7">
            <v>1748586</v>
          </cell>
          <cell r="F7">
            <v>14783</v>
          </cell>
        </row>
        <row r="8">
          <cell r="B8">
            <v>2876874.5610000002</v>
          </cell>
          <cell r="C8">
            <v>2011694.8370000001</v>
          </cell>
          <cell r="E8">
            <v>1809945</v>
          </cell>
          <cell r="F8">
            <v>14723</v>
          </cell>
        </row>
        <row r="9">
          <cell r="B9">
            <v>0</v>
          </cell>
          <cell r="C9">
            <v>0</v>
          </cell>
          <cell r="E9">
            <v>0</v>
          </cell>
          <cell r="F9">
            <v>0</v>
          </cell>
        </row>
        <row r="10">
          <cell r="B10">
            <v>0</v>
          </cell>
          <cell r="C10">
            <v>0</v>
          </cell>
          <cell r="E10">
            <v>0</v>
          </cell>
          <cell r="F10">
            <v>0</v>
          </cell>
        </row>
        <row r="11">
          <cell r="B11">
            <v>2445.8220000000001</v>
          </cell>
          <cell r="C11">
            <v>787.63099999999997</v>
          </cell>
          <cell r="E11">
            <v>2627</v>
          </cell>
          <cell r="F11">
            <v>886</v>
          </cell>
        </row>
        <row r="13">
          <cell r="B13">
            <v>1758668.8590000002</v>
          </cell>
          <cell r="C13">
            <v>1309841.7760000005</v>
          </cell>
          <cell r="E13">
            <v>1433837</v>
          </cell>
          <cell r="F13">
            <v>16747</v>
          </cell>
        </row>
        <row r="19">
          <cell r="B19">
            <v>402981.64</v>
          </cell>
          <cell r="C19">
            <v>256728.59599999999</v>
          </cell>
          <cell r="E19">
            <v>101459</v>
          </cell>
          <cell r="F19">
            <v>827</v>
          </cell>
        </row>
        <row r="20">
          <cell r="B20">
            <v>2103734.3969999999</v>
          </cell>
          <cell r="C20">
            <v>1433140.0549999999</v>
          </cell>
          <cell r="E20">
            <v>272363</v>
          </cell>
          <cell r="F20">
            <v>1545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76.86</v>
          </cell>
          <cell r="C23">
            <v>26.047000000000001</v>
          </cell>
          <cell r="E23">
            <v>61</v>
          </cell>
          <cell r="F23">
            <v>20</v>
          </cell>
        </row>
        <row r="25">
          <cell r="B25">
            <v>469799.3459999999</v>
          </cell>
          <cell r="C25">
            <v>327875.88200000022</v>
          </cell>
          <cell r="E25">
            <v>64892</v>
          </cell>
          <cell r="F25">
            <v>422</v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2019"/>
      <sheetName val="Jan 20"/>
      <sheetName val="Fev 20"/>
      <sheetName val="Mar 20"/>
      <sheetName val="Abr 20"/>
      <sheetName val="Mai 20"/>
      <sheetName val="Jun 20"/>
      <sheetName val="Jul 20"/>
      <sheetName val="Ago 20"/>
      <sheetName val="Set 20"/>
      <sheetName val="Out 20"/>
      <sheetName val="Nov 20"/>
      <sheetName val="Dez 20"/>
      <sheetName val="No mês"/>
      <sheetName val="No mês p Info"/>
      <sheetName val="Acumulado no Ano"/>
      <sheetName val="Acumulado no ano p Info"/>
      <sheetName val="Acumulado 3 meses"/>
      <sheetName val="Acumulado 6 meses"/>
      <sheetName val="Acumulado 12 Meses"/>
      <sheetName val="FEV19-JAN20"/>
      <sheetName val="MAR19-FEV20"/>
      <sheetName val="ABR19-MAR20"/>
      <sheetName val="Resumo Períodos"/>
      <sheetName val="Série Carga - ABEAR"/>
      <sheetName val="Série Carga -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7">
          <cell r="B7">
            <v>6559801</v>
          </cell>
        </row>
        <row r="8">
          <cell r="B8">
            <v>8820447</v>
          </cell>
        </row>
        <row r="9">
          <cell r="B9">
            <v>2051992</v>
          </cell>
        </row>
        <row r="10">
          <cell r="B10">
            <v>27</v>
          </cell>
        </row>
        <row r="11">
          <cell r="B11">
            <v>30</v>
          </cell>
        </row>
        <row r="12">
          <cell r="B12">
            <v>96256</v>
          </cell>
        </row>
        <row r="14">
          <cell r="B14">
            <v>16081846</v>
          </cell>
        </row>
        <row r="20">
          <cell r="B20">
            <v>114628</v>
          </cell>
        </row>
        <row r="21">
          <cell r="B21">
            <v>11035135</v>
          </cell>
        </row>
        <row r="22">
          <cell r="B22">
            <v>5957323</v>
          </cell>
        </row>
        <row r="23">
          <cell r="B23"/>
        </row>
        <row r="24">
          <cell r="B24"/>
        </row>
        <row r="25">
          <cell r="B25"/>
        </row>
        <row r="27">
          <cell r="B27">
            <v>4411212</v>
          </cell>
        </row>
      </sheetData>
      <sheetData sheetId="79">
        <row r="7">
          <cell r="B7">
            <v>7384876</v>
          </cell>
        </row>
        <row r="8">
          <cell r="B8">
            <v>9770668</v>
          </cell>
        </row>
        <row r="9">
          <cell r="B9">
            <v>2638603</v>
          </cell>
        </row>
        <row r="10">
          <cell r="B10"/>
        </row>
        <row r="11">
          <cell r="B11">
            <v>31</v>
          </cell>
        </row>
        <row r="12">
          <cell r="B12">
            <v>116212</v>
          </cell>
        </row>
        <row r="14">
          <cell r="B14">
            <v>16298944</v>
          </cell>
        </row>
        <row r="20">
          <cell r="B20">
            <v>137662</v>
          </cell>
        </row>
        <row r="21">
          <cell r="B21">
            <v>11861834</v>
          </cell>
        </row>
        <row r="22">
          <cell r="B22">
            <v>5104351</v>
          </cell>
        </row>
        <row r="23">
          <cell r="B23"/>
        </row>
        <row r="24">
          <cell r="B24"/>
        </row>
        <row r="25">
          <cell r="B25"/>
        </row>
        <row r="27">
          <cell r="B27">
            <v>3976240</v>
          </cell>
        </row>
      </sheetData>
      <sheetData sheetId="80">
        <row r="7">
          <cell r="B7">
            <v>7989950</v>
          </cell>
        </row>
        <row r="8">
          <cell r="B8">
            <v>10865761</v>
          </cell>
        </row>
        <row r="9">
          <cell r="B9">
            <v>3819101</v>
          </cell>
        </row>
        <row r="10">
          <cell r="B10">
            <v>5</v>
          </cell>
        </row>
        <row r="11">
          <cell r="B11">
            <v>0</v>
          </cell>
        </row>
        <row r="12">
          <cell r="B12">
            <v>104209</v>
          </cell>
        </row>
        <row r="14">
          <cell r="B14">
            <v>14035184</v>
          </cell>
        </row>
        <row r="20">
          <cell r="B20">
            <v>178667</v>
          </cell>
        </row>
        <row r="21">
          <cell r="B21">
            <v>12644227</v>
          </cell>
        </row>
        <row r="22">
          <cell r="B22">
            <v>6004829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7">
          <cell r="B27">
            <v>2184110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7">
          <cell r="B7">
            <v>6574421</v>
          </cell>
        </row>
        <row r="8">
          <cell r="B8">
            <v>11242536</v>
          </cell>
        </row>
        <row r="9">
          <cell r="B9">
            <v>2770548</v>
          </cell>
        </row>
        <row r="10">
          <cell r="B10">
            <v>0</v>
          </cell>
        </row>
        <row r="11">
          <cell r="B11">
            <v>30</v>
          </cell>
        </row>
        <row r="12">
          <cell r="B12">
            <v>46030</v>
          </cell>
        </row>
        <row r="14">
          <cell r="B14">
            <v>13858404</v>
          </cell>
        </row>
        <row r="20">
          <cell r="B20">
            <v>152056</v>
          </cell>
        </row>
        <row r="21">
          <cell r="B21">
            <v>9688144</v>
          </cell>
        </row>
        <row r="22">
          <cell r="B22">
            <v>5605465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1699</v>
          </cell>
        </row>
        <row r="27">
          <cell r="B27">
            <v>2191322</v>
          </cell>
        </row>
      </sheetData>
      <sheetData sheetId="92">
        <row r="7">
          <cell r="B7">
            <v>7030275</v>
          </cell>
        </row>
        <row r="8">
          <cell r="B8">
            <v>11389537</v>
          </cell>
        </row>
        <row r="9">
          <cell r="B9">
            <v>2971917</v>
          </cell>
        </row>
        <row r="10">
          <cell r="B10">
            <v>175</v>
          </cell>
        </row>
        <row r="11">
          <cell r="B11">
            <v>15</v>
          </cell>
        </row>
        <row r="12">
          <cell r="B12">
            <v>36633</v>
          </cell>
        </row>
        <row r="14">
          <cell r="B14">
            <v>12439025</v>
          </cell>
        </row>
        <row r="20">
          <cell r="B20">
            <v>152333</v>
          </cell>
        </row>
        <row r="21">
          <cell r="B21">
            <v>10692954</v>
          </cell>
        </row>
        <row r="22">
          <cell r="B22">
            <v>4778389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1120</v>
          </cell>
        </row>
        <row r="27">
          <cell r="B27">
            <v>2288016</v>
          </cell>
        </row>
      </sheetData>
      <sheetData sheetId="93">
        <row r="7">
          <cell r="B7">
            <v>5828988</v>
          </cell>
        </row>
        <row r="8">
          <cell r="B8">
            <v>10600214</v>
          </cell>
        </row>
        <row r="9">
          <cell r="B9">
            <v>3515344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42397</v>
          </cell>
        </row>
        <row r="14">
          <cell r="B14">
            <v>10377947</v>
          </cell>
        </row>
        <row r="20">
          <cell r="B20">
            <v>120992</v>
          </cell>
        </row>
        <row r="21">
          <cell r="B21">
            <v>9303701</v>
          </cell>
        </row>
        <row r="22">
          <cell r="B22">
            <v>5694104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744</v>
          </cell>
        </row>
        <row r="27">
          <cell r="B27">
            <v>1445000</v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2"/>
  <sheetViews>
    <sheetView showGridLines="0" tabSelected="1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6" width="31.109375" customWidth="1"/>
    <col min="7" max="9" width="18.6640625" customWidth="1"/>
    <col min="10" max="10" width="31.109375" customWidth="1"/>
    <col min="11" max="11" width="30.44140625" customWidth="1"/>
    <col min="12" max="20" width="18.6640625" customWidth="1"/>
    <col min="22" max="22" width="9.33203125" bestFit="1" customWidth="1"/>
  </cols>
  <sheetData>
    <row r="1" spans="1:23" s="1" customFormat="1" ht="15.9" customHeight="1" x14ac:dyDescent="0.25">
      <c r="A1" s="10" t="str">
        <f>"DADOS COMPARATIVOS - "&amp;UPPER(TEXT($I$1,"mmmmmmmmmm"))&amp;"/"&amp;TEXT($I$1,"aaaa")&amp;" - ASSOCIAÇÃO BRASILEIRA DAS EMPRESAS AÉREAS"</f>
        <v>DADOS COMPARATIVOS - MARÇO/2020 - ASSOCIAÇÃO BRASILEIRA DAS EMPRESAS AÉREAS</v>
      </c>
      <c r="B1" s="10"/>
      <c r="C1" s="10"/>
      <c r="D1" s="10"/>
      <c r="E1" s="10"/>
      <c r="F1" s="10"/>
      <c r="G1" s="10"/>
      <c r="H1" s="10"/>
      <c r="I1" s="11">
        <v>43891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s="1" customFormat="1" ht="15.9" customHeight="1" thickBot="1" x14ac:dyDescent="0.3">
      <c r="A2" s="31" t="s">
        <v>4</v>
      </c>
      <c r="B2" s="31"/>
      <c r="C2" s="31"/>
      <c r="D2" s="31"/>
      <c r="E2" s="31"/>
      <c r="F2" s="31"/>
      <c r="G2" s="31"/>
      <c r="H2" s="31"/>
      <c r="I2" s="11">
        <v>43525</v>
      </c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</row>
    <row r="3" spans="1:23" s="1" customFormat="1" ht="15.9" customHeight="1" thickBot="1" x14ac:dyDescent="0.3">
      <c r="A3" s="157" t="s">
        <v>5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9"/>
      <c r="W3" s="2"/>
    </row>
    <row r="4" spans="1:23" s="1" customFormat="1" ht="24.9" customHeight="1" x14ac:dyDescent="0.25">
      <c r="A4" s="137"/>
      <c r="B4" s="139" t="str">
        <f>""&amp;UPPER(TEXT($I$2,"mmmmmmmmmm"))&amp;"/"&amp;TEXT($I$2,"aaaa")&amp;""</f>
        <v>MARÇO/2019</v>
      </c>
      <c r="C4" s="140"/>
      <c r="D4" s="140"/>
      <c r="E4" s="141"/>
      <c r="F4" s="142"/>
      <c r="G4" s="139" t="str">
        <f>""&amp;UPPER(TEXT($I$1,"mmmmmmmmmm"))&amp;"/"&amp;TEXT($I$1,"aaaa")&amp;""</f>
        <v>MARÇO/2020</v>
      </c>
      <c r="H4" s="140"/>
      <c r="I4" s="140"/>
      <c r="J4" s="141"/>
      <c r="K4" s="142"/>
      <c r="L4" s="143" t="s">
        <v>8</v>
      </c>
      <c r="M4" s="144"/>
      <c r="N4" s="144"/>
      <c r="O4" s="145"/>
      <c r="P4" s="146"/>
      <c r="Q4" s="143" t="s">
        <v>12</v>
      </c>
      <c r="R4" s="144"/>
      <c r="S4" s="144"/>
      <c r="T4" s="146"/>
    </row>
    <row r="5" spans="1:23" s="1" customFormat="1" ht="24.9" customHeight="1" x14ac:dyDescent="0.25">
      <c r="A5" s="138"/>
      <c r="B5" s="147" t="s">
        <v>0</v>
      </c>
      <c r="C5" s="148" t="s">
        <v>1</v>
      </c>
      <c r="D5" s="148" t="s">
        <v>7</v>
      </c>
      <c r="E5" s="148" t="s">
        <v>13</v>
      </c>
      <c r="F5" s="149" t="s">
        <v>22</v>
      </c>
      <c r="G5" s="147" t="s">
        <v>0</v>
      </c>
      <c r="H5" s="148" t="s">
        <v>1</v>
      </c>
      <c r="I5" s="148" t="s">
        <v>7</v>
      </c>
      <c r="J5" s="148" t="s">
        <v>13</v>
      </c>
      <c r="K5" s="149" t="s">
        <v>22</v>
      </c>
      <c r="L5" s="150"/>
      <c r="M5" s="151"/>
      <c r="N5" s="151"/>
      <c r="O5" s="153"/>
      <c r="P5" s="152"/>
      <c r="Q5" s="150" t="s">
        <v>2</v>
      </c>
      <c r="R5" s="151"/>
      <c r="S5" s="151" t="s">
        <v>3</v>
      </c>
      <c r="T5" s="152"/>
    </row>
    <row r="6" spans="1:23" s="1" customFormat="1" ht="24.9" customHeight="1" x14ac:dyDescent="0.25">
      <c r="A6" s="138"/>
      <c r="B6" s="147"/>
      <c r="C6" s="148"/>
      <c r="D6" s="148"/>
      <c r="E6" s="148"/>
      <c r="F6" s="149"/>
      <c r="G6" s="147"/>
      <c r="H6" s="148"/>
      <c r="I6" s="148"/>
      <c r="J6" s="148"/>
      <c r="K6" s="149"/>
      <c r="L6" s="33" t="s">
        <v>9</v>
      </c>
      <c r="M6" s="34" t="s">
        <v>10</v>
      </c>
      <c r="N6" s="34" t="s">
        <v>11</v>
      </c>
      <c r="O6" s="68" t="s">
        <v>14</v>
      </c>
      <c r="P6" s="68" t="s">
        <v>23</v>
      </c>
      <c r="Q6" s="26" t="str">
        <f>""&amp;UPPER(TEXT($I$2,"mmm"))&amp;"/"&amp;TEXT($I$2,"aaaa")&amp;""</f>
        <v>MAR/2019</v>
      </c>
      <c r="R6" s="35" t="str">
        <f>""&amp;UPPER(TEXT($I$1,"mmm"))&amp;"/"&amp;TEXT($I$1,"aaaa")&amp;""</f>
        <v>MAR/2020</v>
      </c>
      <c r="S6" s="35" t="str">
        <f>""&amp;UPPER(TEXT($I$2,"mmm"))&amp;"/"&amp;TEXT($I$2,"aaaa")&amp;""</f>
        <v>MAR/2019</v>
      </c>
      <c r="T6" s="37" t="str">
        <f>""&amp;UPPER(TEXT($I$1,"mmm"))&amp;"/"&amp;TEXT($I$1,"aaaa")&amp;""</f>
        <v>MAR/2020</v>
      </c>
    </row>
    <row r="7" spans="1:23" s="1" customFormat="1" ht="39.9" customHeight="1" x14ac:dyDescent="0.35">
      <c r="A7" s="56"/>
      <c r="B7" s="39">
        <f>SUM('[1]Mar 19'!B7)</f>
        <v>3351138.702</v>
      </c>
      <c r="C7" s="36">
        <f>SUM('[1]Mar 19'!C7)</f>
        <v>2674652.8530000001</v>
      </c>
      <c r="D7" s="23">
        <f t="shared" ref="D7:D14" si="0">IFERROR(C7/B7*100, 0)</f>
        <v>79.813254264997596</v>
      </c>
      <c r="E7" s="22">
        <f>SUM('[1]Mar 19'!E7)</f>
        <v>2514261</v>
      </c>
      <c r="F7" s="38">
        <f>SUM('[1]Mar 19'!F7)</f>
        <v>18607</v>
      </c>
      <c r="G7" s="39">
        <f>SUM('[1]Mar 20'!B7)</f>
        <v>2676422.835</v>
      </c>
      <c r="H7" s="22">
        <f>SUM('[1]Mar 20'!C7)</f>
        <v>1949135.639</v>
      </c>
      <c r="I7" s="27">
        <f t="shared" ref="I7:I14" si="1">IFERROR(H7/G7*100, 0)</f>
        <v>72.826147405067999</v>
      </c>
      <c r="J7" s="36">
        <f>SUM('[1]Mar 20'!E7)</f>
        <v>1748586</v>
      </c>
      <c r="K7" s="38">
        <f>SUM('[1]Mar 20'!F7)</f>
        <v>14783</v>
      </c>
      <c r="L7" s="25">
        <f t="shared" ref="L7:M14" si="2">IFERROR((G7-B7)/B7*100, 0)</f>
        <v>-20.133928404614274</v>
      </c>
      <c r="M7" s="23">
        <f t="shared" si="2"/>
        <v>-27.125659062118302</v>
      </c>
      <c r="N7" s="23">
        <f t="shared" ref="N7:N14" si="3">I7-D7</f>
        <v>-6.9871068599295967</v>
      </c>
      <c r="O7" s="27">
        <f t="shared" ref="O7:P14" si="4">IFERROR((J7-E7)/E7*100, 0)</f>
        <v>-30.453282296468025</v>
      </c>
      <c r="P7" s="7">
        <f t="shared" si="4"/>
        <v>-20.551405385070133</v>
      </c>
      <c r="Q7" s="25">
        <f>B7/$B$14*100</f>
        <v>34.55578580618198</v>
      </c>
      <c r="R7" s="23">
        <f>G7/$G$14*100</f>
        <v>36.591086294084384</v>
      </c>
      <c r="S7" s="23">
        <f>C7/$C$14*100</f>
        <v>34.078296492988791</v>
      </c>
      <c r="T7" s="8">
        <f>H7/$H$14*100</f>
        <v>36.975253198564459</v>
      </c>
      <c r="U7" s="17"/>
      <c r="V7" s="2"/>
      <c r="W7" s="2"/>
    </row>
    <row r="8" spans="1:23" s="1" customFormat="1" ht="39.9" customHeight="1" x14ac:dyDescent="0.35">
      <c r="A8" s="56"/>
      <c r="B8" s="39">
        <f>SUM('[1]Mar 19'!B8)</f>
        <v>3089402.2510000002</v>
      </c>
      <c r="C8" s="36">
        <f>SUM('[1]Mar 19'!C8)</f>
        <v>2496599.977</v>
      </c>
      <c r="D8" s="23">
        <f t="shared" si="0"/>
        <v>80.811748492507974</v>
      </c>
      <c r="E8" s="22">
        <f>SUM('[1]Mar 19'!E8)</f>
        <v>2363832</v>
      </c>
      <c r="F8" s="38">
        <f>SUM('[1]Mar 19'!F8)</f>
        <v>16535</v>
      </c>
      <c r="G8" s="39">
        <f>SUM('[1]Mar 20'!B8)</f>
        <v>2876874.5610000002</v>
      </c>
      <c r="H8" s="22">
        <f>SUM('[1]Mar 20'!C8)</f>
        <v>2011694.8370000001</v>
      </c>
      <c r="I8" s="23">
        <f t="shared" si="1"/>
        <v>69.926400833435579</v>
      </c>
      <c r="J8" s="22">
        <f>SUM('[1]Mar 20'!E8)</f>
        <v>1809945</v>
      </c>
      <c r="K8" s="38">
        <f>SUM('[1]Mar 20'!F8)</f>
        <v>14723</v>
      </c>
      <c r="L8" s="25">
        <f t="shared" si="2"/>
        <v>-6.8792495354467826</v>
      </c>
      <c r="M8" s="23">
        <f t="shared" si="2"/>
        <v>-19.422620542626078</v>
      </c>
      <c r="N8" s="23">
        <f t="shared" si="3"/>
        <v>-10.885347659072394</v>
      </c>
      <c r="O8" s="27">
        <f t="shared" si="4"/>
        <v>-23.431741342024306</v>
      </c>
      <c r="P8" s="7">
        <f t="shared" si="4"/>
        <v>-10.958572724523737</v>
      </c>
      <c r="Q8" s="25">
        <f>B8/$B$14*100</f>
        <v>31.856849849568675</v>
      </c>
      <c r="R8" s="23">
        <f>G8/$G$14*100</f>
        <v>39.331589890133017</v>
      </c>
      <c r="S8" s="23">
        <f>C8/$C$14*100</f>
        <v>31.809688552727849</v>
      </c>
      <c r="T8" s="8">
        <f>H8/$H$14*100</f>
        <v>38.162006003072143</v>
      </c>
      <c r="U8" s="17"/>
      <c r="V8" s="2"/>
      <c r="W8" s="2"/>
    </row>
    <row r="9" spans="1:23" s="15" customFormat="1" ht="39.9" customHeight="1" x14ac:dyDescent="0.35">
      <c r="A9" s="56"/>
      <c r="B9" s="39">
        <f>SUM('[1]Mar 19'!B9)</f>
        <v>9994.0939999999991</v>
      </c>
      <c r="C9" s="36">
        <f>SUM('[1]Mar 19'!C9)</f>
        <v>6150.8919999999998</v>
      </c>
      <c r="D9" s="23">
        <f t="shared" si="0"/>
        <v>61.545268635656228</v>
      </c>
      <c r="E9" s="22">
        <f>SUM('[1]Mar 19'!E9)</f>
        <v>10501</v>
      </c>
      <c r="F9" s="38">
        <f>SUM('[1]Mar 19'!F9)</f>
        <v>340</v>
      </c>
      <c r="G9" s="62">
        <f>SUM('[1]Mar 20'!B9)</f>
        <v>0</v>
      </c>
      <c r="H9" s="36">
        <f>SUM('[1]Mar 20'!C9)</f>
        <v>0</v>
      </c>
      <c r="I9" s="23">
        <f t="shared" si="1"/>
        <v>0</v>
      </c>
      <c r="J9" s="22">
        <f>SUM('[1]Mar 20'!E9)</f>
        <v>0</v>
      </c>
      <c r="K9" s="38">
        <f>SUM('[1]Mar 20'!F9)</f>
        <v>0</v>
      </c>
      <c r="L9" s="25">
        <f t="shared" si="2"/>
        <v>-100</v>
      </c>
      <c r="M9" s="23">
        <f t="shared" si="2"/>
        <v>-100</v>
      </c>
      <c r="N9" s="23">
        <f t="shared" si="3"/>
        <v>-61.545268635656228</v>
      </c>
      <c r="O9" s="27">
        <f t="shared" si="4"/>
        <v>-100</v>
      </c>
      <c r="P9" s="7">
        <f t="shared" si="4"/>
        <v>-100</v>
      </c>
      <c r="Q9" s="25">
        <f>B9/$B$14*100</f>
        <v>0.10305564833372524</v>
      </c>
      <c r="R9" s="23">
        <f>G9/$G$14*100</f>
        <v>0</v>
      </c>
      <c r="S9" s="23">
        <f>C9/$C$14*100</f>
        <v>7.8369767140899604E-2</v>
      </c>
      <c r="T9" s="8">
        <f>H9/$H$14*100</f>
        <v>0</v>
      </c>
      <c r="U9" s="17"/>
      <c r="V9" s="16"/>
      <c r="W9" s="16"/>
    </row>
    <row r="10" spans="1:23" s="15" customFormat="1" ht="39.9" customHeight="1" x14ac:dyDescent="0.35">
      <c r="A10" s="56"/>
      <c r="B10" s="39">
        <f>SUM('[1]Mar 19'!B10)</f>
        <v>28501.797999999999</v>
      </c>
      <c r="C10" s="36">
        <f>SUM('[1]Mar 19'!C10)</f>
        <v>15850.532999999999</v>
      </c>
      <c r="D10" s="23">
        <f t="shared" ref="D10" si="5">IFERROR(C10/B10*100, 0)</f>
        <v>55.612396803878831</v>
      </c>
      <c r="E10" s="22">
        <f>SUM('[1]Mar 19'!E10)</f>
        <v>26618</v>
      </c>
      <c r="F10" s="38">
        <f>SUM('[1]Mar 19'!F10)</f>
        <v>850</v>
      </c>
      <c r="G10" s="39">
        <f>SUM('[1]Mar 20'!B10)</f>
        <v>0</v>
      </c>
      <c r="H10" s="22">
        <f>SUM('[1]Mar 20'!C10)</f>
        <v>0</v>
      </c>
      <c r="I10" s="23">
        <f t="shared" ref="I10" si="6">IFERROR(H10/G10*100, 0)</f>
        <v>0</v>
      </c>
      <c r="J10" s="22">
        <f>SUM('[1]Mar 20'!E10)</f>
        <v>0</v>
      </c>
      <c r="K10" s="38">
        <f>SUM('[1]Mar 20'!F10)</f>
        <v>0</v>
      </c>
      <c r="L10" s="25">
        <f t="shared" si="2"/>
        <v>-100</v>
      </c>
      <c r="M10" s="23">
        <f t="shared" si="2"/>
        <v>-100</v>
      </c>
      <c r="N10" s="23">
        <f t="shared" si="3"/>
        <v>-55.612396803878831</v>
      </c>
      <c r="O10" s="27">
        <f t="shared" si="4"/>
        <v>-100</v>
      </c>
      <c r="P10" s="7">
        <f t="shared" si="4"/>
        <v>-100</v>
      </c>
      <c r="Q10" s="25">
        <f>B10/$B$14*100</f>
        <v>0.29390070491300896</v>
      </c>
      <c r="R10" s="23">
        <f>G10/$G$14*100</f>
        <v>0</v>
      </c>
      <c r="S10" s="23">
        <f>C10/$C$14*100</f>
        <v>0.20195486772798887</v>
      </c>
      <c r="T10" s="8">
        <f>H10/$H$14*100</f>
        <v>0</v>
      </c>
      <c r="U10" s="17"/>
      <c r="V10" s="16"/>
      <c r="W10" s="16"/>
    </row>
    <row r="11" spans="1:23" s="15" customFormat="1" ht="39.9" customHeight="1" x14ac:dyDescent="0.35">
      <c r="A11" s="56"/>
      <c r="B11" s="39">
        <f>SUM('[1]Mar 19'!B11)</f>
        <v>831.08699999999999</v>
      </c>
      <c r="C11" s="36">
        <f>SUM('[1]Mar 19'!C11)</f>
        <v>279.95499999999998</v>
      </c>
      <c r="D11" s="23">
        <f t="shared" si="0"/>
        <v>33.685402370630271</v>
      </c>
      <c r="E11" s="22">
        <f>SUM('[1]Mar 19'!E11)</f>
        <v>1170</v>
      </c>
      <c r="F11" s="38">
        <f>SUM('[1]Mar 19'!F11)</f>
        <v>364</v>
      </c>
      <c r="G11" s="39">
        <f>SUM('[1]Mar 20'!B11)</f>
        <v>2445.8220000000001</v>
      </c>
      <c r="H11" s="22">
        <f>SUM('[1]Mar 20'!C11)</f>
        <v>787.63099999999997</v>
      </c>
      <c r="I11" s="27">
        <f t="shared" si="1"/>
        <v>32.203120259773605</v>
      </c>
      <c r="J11" s="36">
        <f>SUM('[1]Mar 20'!E11)</f>
        <v>2627</v>
      </c>
      <c r="K11" s="38">
        <f>SUM('[1]Mar 20'!F11)</f>
        <v>886</v>
      </c>
      <c r="L11" s="25">
        <f t="shared" si="2"/>
        <v>194.29193333549918</v>
      </c>
      <c r="M11" s="23">
        <f t="shared" si="2"/>
        <v>181.34200139308103</v>
      </c>
      <c r="N11" s="23">
        <f t="shared" si="3"/>
        <v>-1.4822821108566657</v>
      </c>
      <c r="O11" s="27">
        <f t="shared" si="4"/>
        <v>124.52991452991454</v>
      </c>
      <c r="P11" s="7">
        <f t="shared" si="4"/>
        <v>143.4065934065934</v>
      </c>
      <c r="Q11" s="25">
        <f>B11/$B$14*100</f>
        <v>8.5698823331790477E-3</v>
      </c>
      <c r="R11" s="23">
        <f>G11/$G$14*100</f>
        <v>3.3438394969444382E-2</v>
      </c>
      <c r="S11" s="23">
        <f>C11/$C$14*100</f>
        <v>3.5669636468874024E-3</v>
      </c>
      <c r="T11" s="8">
        <f>H11/$H$14*100</f>
        <v>1.4941420735080266E-2</v>
      </c>
      <c r="U11" s="17"/>
      <c r="V11" s="16"/>
      <c r="W11" s="16"/>
    </row>
    <row r="12" spans="1:23" s="1" customFormat="1" ht="60" customHeight="1" x14ac:dyDescent="0.25">
      <c r="A12" s="57" t="s">
        <v>19</v>
      </c>
      <c r="B12" s="43">
        <f>SUM(B7:B11)</f>
        <v>6479867.932</v>
      </c>
      <c r="C12" s="40">
        <f>SUM(C7:C11)</f>
        <v>5193534.21</v>
      </c>
      <c r="D12" s="41">
        <f t="shared" si="0"/>
        <v>80.14876637149338</v>
      </c>
      <c r="E12" s="72">
        <f>SUM(E7:E11)</f>
        <v>4916382</v>
      </c>
      <c r="F12" s="42">
        <f>SUM(F7:F11)</f>
        <v>36696</v>
      </c>
      <c r="G12" s="43">
        <f>SUM(G7:G11)</f>
        <v>5555743.2179999994</v>
      </c>
      <c r="H12" s="40">
        <f>SUM(H7:H11)</f>
        <v>3961618.1069999998</v>
      </c>
      <c r="I12" s="69">
        <f t="shared" si="1"/>
        <v>71.306717239284765</v>
      </c>
      <c r="J12" s="40">
        <f>SUM(J7:J11)</f>
        <v>3561158</v>
      </c>
      <c r="K12" s="42">
        <f>SUM(K7:K11)</f>
        <v>30392</v>
      </c>
      <c r="L12" s="44">
        <f t="shared" si="2"/>
        <v>-14.261474519200132</v>
      </c>
      <c r="M12" s="41">
        <f t="shared" si="2"/>
        <v>-23.720188472581565</v>
      </c>
      <c r="N12" s="41">
        <f t="shared" si="3"/>
        <v>-8.842049132208615</v>
      </c>
      <c r="O12" s="69">
        <f t="shared" si="4"/>
        <v>-27.565473960322855</v>
      </c>
      <c r="P12" s="45">
        <f t="shared" si="4"/>
        <v>-17.178984085458907</v>
      </c>
      <c r="Q12" s="44">
        <f>SUM(Q7:Q11)</f>
        <v>66.818161891330561</v>
      </c>
      <c r="R12" s="41">
        <f>SUM(R7:R11)</f>
        <v>75.95611457918686</v>
      </c>
      <c r="S12" s="41">
        <f>SUM(S7:S11)</f>
        <v>66.171876644232427</v>
      </c>
      <c r="T12" s="45">
        <f>SUM(T7:T11)</f>
        <v>75.15220062237168</v>
      </c>
      <c r="U12" s="2"/>
      <c r="V12" s="2"/>
    </row>
    <row r="13" spans="1:23" s="15" customFormat="1" ht="39.9" customHeight="1" x14ac:dyDescent="0.25">
      <c r="A13" s="58" t="s">
        <v>17</v>
      </c>
      <c r="B13" s="59">
        <f>SUM('[1]Mar 19'!B13)</f>
        <v>3217896.4910000004</v>
      </c>
      <c r="C13" s="53">
        <f>SUM('[1]Mar 19'!C13)</f>
        <v>2655017.8839999996</v>
      </c>
      <c r="D13" s="54">
        <f t="shared" si="0"/>
        <v>82.507870946927824</v>
      </c>
      <c r="E13" s="73">
        <f>SUM('[1]Mar 19'!E13)</f>
        <v>2823331</v>
      </c>
      <c r="F13" s="55">
        <f>SUM('[1]Mar 19'!F13)</f>
        <v>29091</v>
      </c>
      <c r="G13" s="59">
        <f>SUM('[1]Mar 20'!B13)</f>
        <v>1758668.8590000002</v>
      </c>
      <c r="H13" s="53">
        <f>SUM('[1]Mar 20'!C13)</f>
        <v>1309841.7760000005</v>
      </c>
      <c r="I13" s="70">
        <f t="shared" si="1"/>
        <v>74.479159012617757</v>
      </c>
      <c r="J13" s="53">
        <f>SUM('[1]Mar 20'!E13)</f>
        <v>1433837</v>
      </c>
      <c r="K13" s="55">
        <f>SUM('[1]Mar 20'!F13)</f>
        <v>16747</v>
      </c>
      <c r="L13" s="60">
        <f t="shared" si="2"/>
        <v>-45.347252035025136</v>
      </c>
      <c r="M13" s="54">
        <f t="shared" si="2"/>
        <v>-50.665425498881469</v>
      </c>
      <c r="N13" s="54">
        <f t="shared" si="3"/>
        <v>-8.028711934310067</v>
      </c>
      <c r="O13" s="70">
        <f t="shared" si="4"/>
        <v>-49.21470419160913</v>
      </c>
      <c r="P13" s="61">
        <f t="shared" si="4"/>
        <v>-42.432367398851881</v>
      </c>
      <c r="Q13" s="60">
        <f>B13/$B$14*100</f>
        <v>33.181838108669432</v>
      </c>
      <c r="R13" s="54">
        <f>G13/$G$14*100</f>
        <v>24.043885420813162</v>
      </c>
      <c r="S13" s="54">
        <f>C13/$C$14*100</f>
        <v>33.82812335576758</v>
      </c>
      <c r="T13" s="61">
        <f>H13/$H$14*100</f>
        <v>24.84779937762832</v>
      </c>
      <c r="U13" s="16"/>
      <c r="V13" s="16"/>
    </row>
    <row r="14" spans="1:23" s="15" customFormat="1" ht="60" customHeight="1" thickBot="1" x14ac:dyDescent="0.3">
      <c r="A14" s="46" t="s">
        <v>18</v>
      </c>
      <c r="B14" s="50">
        <f>SUM(B12+B13)</f>
        <v>9697764.4230000004</v>
      </c>
      <c r="C14" s="47">
        <f>SUM(C12+C13)</f>
        <v>7848552.0939999996</v>
      </c>
      <c r="D14" s="48">
        <f t="shared" si="0"/>
        <v>80.93156063252826</v>
      </c>
      <c r="E14" s="74">
        <f>SUM(E12+E13)</f>
        <v>7739713</v>
      </c>
      <c r="F14" s="49">
        <f>SUM(F12+F13)</f>
        <v>65787</v>
      </c>
      <c r="G14" s="50">
        <f>SUM(G12+G13)</f>
        <v>7314412.0769999996</v>
      </c>
      <c r="H14" s="47">
        <f>SUM(H12+H13)</f>
        <v>5271459.8830000004</v>
      </c>
      <c r="I14" s="48">
        <f t="shared" si="1"/>
        <v>72.069495504306971</v>
      </c>
      <c r="J14" s="74">
        <f>SUM(J12+J13)</f>
        <v>4994995</v>
      </c>
      <c r="K14" s="49">
        <f>SUM(K12+K13)</f>
        <v>47139</v>
      </c>
      <c r="L14" s="51">
        <f t="shared" si="2"/>
        <v>-24.57630688932235</v>
      </c>
      <c r="M14" s="48">
        <f t="shared" si="2"/>
        <v>-32.835256492342261</v>
      </c>
      <c r="N14" s="48">
        <f t="shared" si="3"/>
        <v>-8.862065128221289</v>
      </c>
      <c r="O14" s="71">
        <f t="shared" si="4"/>
        <v>-35.46278783205527</v>
      </c>
      <c r="P14" s="52">
        <f t="shared" si="4"/>
        <v>-28.346025810570481</v>
      </c>
      <c r="Q14" s="51">
        <f>SUM(Q12+Q13)</f>
        <v>100</v>
      </c>
      <c r="R14" s="48">
        <f>SUM(R12+R13)</f>
        <v>100.00000000000003</v>
      </c>
      <c r="S14" s="48">
        <f t="shared" ref="S14:T14" si="7">SUM(S12+S13)</f>
        <v>100</v>
      </c>
      <c r="T14" s="52">
        <f t="shared" si="7"/>
        <v>100</v>
      </c>
      <c r="U14" s="16"/>
      <c r="V14" s="16"/>
    </row>
    <row r="15" spans="1:23" s="1" customFormat="1" ht="15.9" customHeight="1" thickBot="1" x14ac:dyDescent="0.3">
      <c r="A15" s="154" t="s">
        <v>6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6"/>
      <c r="U15" s="2"/>
      <c r="V15" s="2"/>
    </row>
    <row r="16" spans="1:23" s="1" customFormat="1" ht="24.9" customHeight="1" x14ac:dyDescent="0.25">
      <c r="A16" s="137"/>
      <c r="B16" s="139" t="str">
        <f>""&amp;UPPER(TEXT($I$2,"mmmmmmmmmm"))&amp;"/"&amp;TEXT($I$2,"aaaa")&amp;""</f>
        <v>MARÇO/2019</v>
      </c>
      <c r="C16" s="140"/>
      <c r="D16" s="140"/>
      <c r="E16" s="141"/>
      <c r="F16" s="142"/>
      <c r="G16" s="139" t="str">
        <f>""&amp;UPPER(TEXT($I$1,"mmmmmmmmmm"))&amp;"/"&amp;TEXT($I$1,"aaaa")&amp;""</f>
        <v>MARÇO/2020</v>
      </c>
      <c r="H16" s="140"/>
      <c r="I16" s="140"/>
      <c r="J16" s="141"/>
      <c r="K16" s="142"/>
      <c r="L16" s="143" t="s">
        <v>8</v>
      </c>
      <c r="M16" s="144"/>
      <c r="N16" s="144"/>
      <c r="O16" s="145"/>
      <c r="P16" s="146"/>
      <c r="Q16" s="143" t="s">
        <v>12</v>
      </c>
      <c r="R16" s="144"/>
      <c r="S16" s="144"/>
      <c r="T16" s="146"/>
      <c r="U16" s="2"/>
      <c r="V16" s="2"/>
    </row>
    <row r="17" spans="1:23" s="1" customFormat="1" ht="24.9" customHeight="1" x14ac:dyDescent="0.25">
      <c r="A17" s="138"/>
      <c r="B17" s="147" t="s">
        <v>0</v>
      </c>
      <c r="C17" s="148" t="s">
        <v>1</v>
      </c>
      <c r="D17" s="148" t="s">
        <v>7</v>
      </c>
      <c r="E17" s="148" t="s">
        <v>13</v>
      </c>
      <c r="F17" s="149" t="s">
        <v>22</v>
      </c>
      <c r="G17" s="147" t="s">
        <v>0</v>
      </c>
      <c r="H17" s="148" t="s">
        <v>1</v>
      </c>
      <c r="I17" s="148" t="s">
        <v>7</v>
      </c>
      <c r="J17" s="148" t="s">
        <v>13</v>
      </c>
      <c r="K17" s="149" t="s">
        <v>22</v>
      </c>
      <c r="L17" s="150"/>
      <c r="M17" s="151"/>
      <c r="N17" s="151"/>
      <c r="O17" s="153"/>
      <c r="P17" s="152"/>
      <c r="Q17" s="150" t="s">
        <v>2</v>
      </c>
      <c r="R17" s="151"/>
      <c r="S17" s="151" t="s">
        <v>3</v>
      </c>
      <c r="T17" s="152"/>
      <c r="U17" s="2"/>
      <c r="V17" s="2"/>
    </row>
    <row r="18" spans="1:23" s="1" customFormat="1" ht="24.9" customHeight="1" x14ac:dyDescent="0.25">
      <c r="A18" s="138"/>
      <c r="B18" s="147"/>
      <c r="C18" s="148"/>
      <c r="D18" s="148"/>
      <c r="E18" s="148"/>
      <c r="F18" s="149"/>
      <c r="G18" s="147"/>
      <c r="H18" s="148"/>
      <c r="I18" s="148"/>
      <c r="J18" s="148"/>
      <c r="K18" s="149"/>
      <c r="L18" s="33" t="s">
        <v>9</v>
      </c>
      <c r="M18" s="34" t="s">
        <v>10</v>
      </c>
      <c r="N18" s="34" t="s">
        <v>11</v>
      </c>
      <c r="O18" s="68" t="s">
        <v>14</v>
      </c>
      <c r="P18" s="68" t="s">
        <v>23</v>
      </c>
      <c r="Q18" s="26" t="str">
        <f>""&amp;UPPER(TEXT($I$2,"mmm"))&amp;"/"&amp;TEXT($I$2,"aaaa")&amp;""</f>
        <v>MAR/2019</v>
      </c>
      <c r="R18" s="35" t="str">
        <f>""&amp;UPPER(TEXT($I$1,"mmm"))&amp;"/"&amp;TEXT($I$1,"aaaa")&amp;""</f>
        <v>MAR/2020</v>
      </c>
      <c r="S18" s="35" t="str">
        <f>""&amp;UPPER(TEXT($I$2,"mmm"))&amp;"/"&amp;TEXT($I$2,"aaaa")&amp;""</f>
        <v>MAR/2019</v>
      </c>
      <c r="T18" s="37" t="str">
        <f>""&amp;UPPER(TEXT($I$1,"mmm"))&amp;"/"&amp;TEXT($I$1,"aaaa")&amp;""</f>
        <v>MAR/2020</v>
      </c>
      <c r="U18" s="2"/>
      <c r="V18" s="2"/>
    </row>
    <row r="19" spans="1:23" s="1" customFormat="1" ht="39.9" customHeight="1" x14ac:dyDescent="0.35">
      <c r="A19" s="56"/>
      <c r="B19" s="39">
        <f>SUM('[1]Mar 19'!B19)</f>
        <v>608285.06200000003</v>
      </c>
      <c r="C19" s="36">
        <f>SUM('[1]Mar 19'!C19)</f>
        <v>464375.505</v>
      </c>
      <c r="D19" s="23">
        <f t="shared" ref="D19:D22" si="8">IFERROR(C19/B19*100, 0)</f>
        <v>76.341757180944867</v>
      </c>
      <c r="E19" s="22">
        <f>SUM('[1]Mar 19'!E19)</f>
        <v>178117</v>
      </c>
      <c r="F19" s="38">
        <f>SUM('[1]Mar 19'!F19)</f>
        <v>1213</v>
      </c>
      <c r="G19" s="39">
        <f>SUM('[1]Mar 20'!B19)</f>
        <v>402981.64</v>
      </c>
      <c r="H19" s="36">
        <f>SUM('[1]Mar 20'!C19)</f>
        <v>256728.59599999999</v>
      </c>
      <c r="I19" s="23">
        <f t="shared" ref="I19:I26" si="9">IFERROR(H19/G19*100, 0)</f>
        <v>63.707268648765236</v>
      </c>
      <c r="J19" s="22">
        <f>SUM('[1]Mar 20'!E19)</f>
        <v>101459</v>
      </c>
      <c r="K19" s="38">
        <f>SUM('[1]Mar 20'!F19)</f>
        <v>827</v>
      </c>
      <c r="L19" s="25">
        <f t="shared" ref="L19:M26" si="10">IFERROR((G19-B19)/B19*100, 0)</f>
        <v>-33.751185887250998</v>
      </c>
      <c r="M19" s="23">
        <f t="shared" si="10"/>
        <v>-44.715301897760526</v>
      </c>
      <c r="N19" s="23">
        <f t="shared" ref="N19:N26" si="11">I19-D19</f>
        <v>-12.634488532179631</v>
      </c>
      <c r="O19" s="27">
        <f t="shared" ref="O19:P26" si="12">IFERROR((J19-E19)/E19*100, 0)</f>
        <v>-43.038003110315131</v>
      </c>
      <c r="P19" s="7">
        <f t="shared" si="12"/>
        <v>-31.821929101401487</v>
      </c>
      <c r="Q19" s="25">
        <f>B19/$B$26*100</f>
        <v>13.401130371666046</v>
      </c>
      <c r="R19" s="23">
        <f>G19/$G$26*100</f>
        <v>13.538355512001516</v>
      </c>
      <c r="S19" s="23">
        <f>C19/$C$26*100</f>
        <v>12.571015280015574</v>
      </c>
      <c r="T19" s="8">
        <f>H19/$H$26*100</f>
        <v>12.723378888793194</v>
      </c>
      <c r="U19" s="18"/>
      <c r="V19" s="2"/>
      <c r="W19" s="2"/>
    </row>
    <row r="20" spans="1:23" s="1" customFormat="1" ht="39.9" customHeight="1" x14ac:dyDescent="0.35">
      <c r="A20" s="56"/>
      <c r="B20" s="39">
        <f>SUM('[1]Mar 19'!B20)</f>
        <v>3151754.0219999999</v>
      </c>
      <c r="C20" s="36">
        <f>SUM('[1]Mar 19'!C20)</f>
        <v>2619743.3309999998</v>
      </c>
      <c r="D20" s="27">
        <f t="shared" si="8"/>
        <v>83.120170949685871</v>
      </c>
      <c r="E20" s="36">
        <f>SUM('[1]Mar 19'!E20)</f>
        <v>499476</v>
      </c>
      <c r="F20" s="38">
        <f>SUM('[1]Mar 19'!F20)</f>
        <v>2563</v>
      </c>
      <c r="G20" s="39">
        <f>SUM('[1]Mar 20'!B20)</f>
        <v>2103734.3969999999</v>
      </c>
      <c r="H20" s="36">
        <f>SUM('[1]Mar 20'!C20)</f>
        <v>1433140.0549999999</v>
      </c>
      <c r="I20" s="27">
        <f t="shared" si="9"/>
        <v>68.123621358461818</v>
      </c>
      <c r="J20" s="36">
        <f>SUM('[1]Mar 20'!E20)</f>
        <v>272363</v>
      </c>
      <c r="K20" s="38">
        <f>SUM('[1]Mar 20'!F20)</f>
        <v>1545</v>
      </c>
      <c r="L20" s="25">
        <f t="shared" si="10"/>
        <v>-33.251948524046341</v>
      </c>
      <c r="M20" s="23">
        <f t="shared" si="10"/>
        <v>-45.294638675425261</v>
      </c>
      <c r="N20" s="23">
        <f t="shared" si="11"/>
        <v>-14.996549591224053</v>
      </c>
      <c r="O20" s="27">
        <f t="shared" si="12"/>
        <v>-45.470252824960561</v>
      </c>
      <c r="P20" s="7">
        <f t="shared" si="12"/>
        <v>-39.719079204057742</v>
      </c>
      <c r="Q20" s="25">
        <f>B20/$B$26*100</f>
        <v>69.43630410612451</v>
      </c>
      <c r="R20" s="23">
        <f>G20/$G$26*100</f>
        <v>70.675934936917045</v>
      </c>
      <c r="S20" s="23">
        <f>C20/$C$26*100</f>
        <v>70.9185413294353</v>
      </c>
      <c r="T20" s="8">
        <f>H20/$H$26*100</f>
        <v>71.025916880996448</v>
      </c>
      <c r="U20" s="18"/>
      <c r="V20" s="2"/>
      <c r="W20" s="2"/>
    </row>
    <row r="21" spans="1:23" s="15" customFormat="1" ht="39.9" customHeight="1" x14ac:dyDescent="0.35">
      <c r="A21" s="56"/>
      <c r="B21" s="39">
        <f>SUM('[1]Mar 19'!B21)</f>
        <v>0</v>
      </c>
      <c r="C21" s="36">
        <f>SUM('[1]Mar 19'!C21)</f>
        <v>0</v>
      </c>
      <c r="D21" s="27">
        <f t="shared" si="8"/>
        <v>0</v>
      </c>
      <c r="E21" s="36">
        <f>SUM('[1]Mar 19'!E21)</f>
        <v>0</v>
      </c>
      <c r="F21" s="38">
        <f>SUM('[1]Mar 19'!F21)</f>
        <v>0</v>
      </c>
      <c r="G21" s="39">
        <f>SUM('[1]Mar 20'!B21)</f>
        <v>0</v>
      </c>
      <c r="H21" s="36">
        <f>SUM('[1]Mar 20'!C21)</f>
        <v>0</v>
      </c>
      <c r="I21" s="23">
        <f t="shared" si="9"/>
        <v>0</v>
      </c>
      <c r="J21" s="22">
        <f>SUM('[1]Mar 20'!E21)</f>
        <v>0</v>
      </c>
      <c r="K21" s="38">
        <f>SUM('[1]Mar 20'!F21)</f>
        <v>0</v>
      </c>
      <c r="L21" s="25">
        <f t="shared" si="10"/>
        <v>0</v>
      </c>
      <c r="M21" s="23">
        <f t="shared" si="10"/>
        <v>0</v>
      </c>
      <c r="N21" s="23">
        <f t="shared" si="11"/>
        <v>0</v>
      </c>
      <c r="O21" s="27">
        <f t="shared" si="12"/>
        <v>0</v>
      </c>
      <c r="P21" s="7">
        <f t="shared" si="12"/>
        <v>0</v>
      </c>
      <c r="Q21" s="25">
        <f>B21/$B$26*100</f>
        <v>0</v>
      </c>
      <c r="R21" s="23">
        <f>G21/$G$26*100</f>
        <v>0</v>
      </c>
      <c r="S21" s="23">
        <f>C21/$C$26*100</f>
        <v>0</v>
      </c>
      <c r="T21" s="8">
        <f>H21/$H$26*100</f>
        <v>0</v>
      </c>
      <c r="U21" s="18"/>
      <c r="V21" s="16"/>
      <c r="W21" s="16"/>
    </row>
    <row r="22" spans="1:23" s="15" customFormat="1" ht="39.9" customHeight="1" x14ac:dyDescent="0.35">
      <c r="A22" s="56"/>
      <c r="B22" s="39">
        <f>SUM('[1]Mar 19'!B22)</f>
        <v>0</v>
      </c>
      <c r="C22" s="36">
        <f>SUM('[1]Mar 19'!C22)</f>
        <v>0</v>
      </c>
      <c r="D22" s="27">
        <f t="shared" si="8"/>
        <v>0</v>
      </c>
      <c r="E22" s="36">
        <f>SUM('[1]Mar 19'!E22)</f>
        <v>0</v>
      </c>
      <c r="F22" s="38">
        <f>SUM('[1]Mar 19'!F22)</f>
        <v>0</v>
      </c>
      <c r="G22" s="39">
        <f>SUM('[1]Mar 20'!B22)</f>
        <v>0</v>
      </c>
      <c r="H22" s="36">
        <f>SUM('[1]Mar 20'!C22)</f>
        <v>0</v>
      </c>
      <c r="I22" s="27">
        <f t="shared" si="9"/>
        <v>0</v>
      </c>
      <c r="J22" s="36">
        <f>SUM('[1]Mar 20'!E22)</f>
        <v>0</v>
      </c>
      <c r="K22" s="38">
        <f>SUM('[1]Mar 20'!F22)</f>
        <v>0</v>
      </c>
      <c r="L22" s="25">
        <f t="shared" si="10"/>
        <v>0</v>
      </c>
      <c r="M22" s="23">
        <f t="shared" si="10"/>
        <v>0</v>
      </c>
      <c r="N22" s="23">
        <f t="shared" si="11"/>
        <v>0</v>
      </c>
      <c r="O22" s="27">
        <f t="shared" si="12"/>
        <v>0</v>
      </c>
      <c r="P22" s="7">
        <f t="shared" si="12"/>
        <v>0</v>
      </c>
      <c r="Q22" s="25">
        <f>B22/$B$26*100</f>
        <v>0</v>
      </c>
      <c r="R22" s="23">
        <f>G22/$G$26*100</f>
        <v>0</v>
      </c>
      <c r="S22" s="23">
        <f>C22/$C$26*100</f>
        <v>0</v>
      </c>
      <c r="T22" s="8">
        <f>H22/$H$26*100</f>
        <v>0</v>
      </c>
      <c r="U22" s="18"/>
      <c r="V22" s="16"/>
      <c r="W22" s="16"/>
    </row>
    <row r="23" spans="1:23" s="15" customFormat="1" ht="42" customHeight="1" x14ac:dyDescent="0.35">
      <c r="A23" s="56"/>
      <c r="B23" s="39">
        <f>SUM('[1]Mar 19'!B23)</f>
        <v>0</v>
      </c>
      <c r="C23" s="36">
        <f>SUM('[1]Mar 19'!C23)</f>
        <v>0</v>
      </c>
      <c r="D23" s="23">
        <f>IFERROR(C23/B23*100, 0)</f>
        <v>0</v>
      </c>
      <c r="E23" s="22">
        <f>SUM('[1]Mar 19'!E23)</f>
        <v>0</v>
      </c>
      <c r="F23" s="38">
        <f>SUM('[1]Mar 19'!F23)</f>
        <v>0</v>
      </c>
      <c r="G23" s="39">
        <f>SUM('[1]Mar 20'!B23)</f>
        <v>76.86</v>
      </c>
      <c r="H23" s="36">
        <f>SUM('[1]Mar 20'!C23)</f>
        <v>26.047000000000001</v>
      </c>
      <c r="I23" s="27">
        <f t="shared" si="9"/>
        <v>33.888888888888893</v>
      </c>
      <c r="J23" s="36">
        <f>SUM('[1]Mar 20'!E23)</f>
        <v>61</v>
      </c>
      <c r="K23" s="38">
        <f>SUM('[1]Mar 20'!F23)</f>
        <v>20</v>
      </c>
      <c r="L23" s="25">
        <f t="shared" si="10"/>
        <v>0</v>
      </c>
      <c r="M23" s="23">
        <f t="shared" si="10"/>
        <v>0</v>
      </c>
      <c r="N23" s="23">
        <f t="shared" si="11"/>
        <v>33.888888888888893</v>
      </c>
      <c r="O23" s="27">
        <f t="shared" si="12"/>
        <v>0</v>
      </c>
      <c r="P23" s="7">
        <f t="shared" si="12"/>
        <v>0</v>
      </c>
      <c r="Q23" s="25">
        <f>B23/$B$26*100</f>
        <v>0</v>
      </c>
      <c r="R23" s="23">
        <f>G23/$G$26*100</f>
        <v>2.5821474264992234E-3</v>
      </c>
      <c r="S23" s="23">
        <f>C23/$C$26*100</f>
        <v>0</v>
      </c>
      <c r="T23" s="8">
        <f>H23/$H$26*100</f>
        <v>1.2908801554634621E-3</v>
      </c>
      <c r="U23" s="18"/>
      <c r="V23" s="16"/>
      <c r="W23" s="16"/>
    </row>
    <row r="24" spans="1:23" s="1" customFormat="1" ht="60" customHeight="1" x14ac:dyDescent="0.25">
      <c r="A24" s="57" t="s">
        <v>19</v>
      </c>
      <c r="B24" s="43">
        <f>SUM(B19:B23)</f>
        <v>3760039.0839999998</v>
      </c>
      <c r="C24" s="40">
        <f>SUM(C19:C23)</f>
        <v>3084118.8359999997</v>
      </c>
      <c r="D24" s="69">
        <f t="shared" ref="D24:D26" si="13">IFERROR(C24/B24*100, 0)</f>
        <v>82.023584518676245</v>
      </c>
      <c r="E24" s="40">
        <f>SUM(E19:E23)</f>
        <v>677593</v>
      </c>
      <c r="F24" s="42">
        <f>SUM(F19:F23)</f>
        <v>3776</v>
      </c>
      <c r="G24" s="43">
        <f>SUM(G19:G23)</f>
        <v>2506792.8969999999</v>
      </c>
      <c r="H24" s="40">
        <f>SUM(H19:H23)</f>
        <v>1689894.6979999999</v>
      </c>
      <c r="I24" s="41">
        <f t="shared" si="9"/>
        <v>67.412617134122982</v>
      </c>
      <c r="J24" s="72">
        <f>SUM(J19:J23)</f>
        <v>373883</v>
      </c>
      <c r="K24" s="42">
        <f>SUM(K19:K23)</f>
        <v>2392</v>
      </c>
      <c r="L24" s="44">
        <f t="shared" si="10"/>
        <v>-33.330669150033756</v>
      </c>
      <c r="M24" s="41">
        <f t="shared" si="10"/>
        <v>-45.206563434769024</v>
      </c>
      <c r="N24" s="41">
        <f t="shared" si="11"/>
        <v>-14.610967384553263</v>
      </c>
      <c r="O24" s="69">
        <f t="shared" si="12"/>
        <v>-44.821891607498898</v>
      </c>
      <c r="P24" s="45">
        <f t="shared" si="12"/>
        <v>-36.652542372881356</v>
      </c>
      <c r="Q24" s="44">
        <f>SUM(Q19:Q23)</f>
        <v>82.837434477790552</v>
      </c>
      <c r="R24" s="41">
        <f>SUM(R19:R23)</f>
        <v>84.216872596345056</v>
      </c>
      <c r="S24" s="41">
        <f>SUM(S19:S23)</f>
        <v>83.489556609450872</v>
      </c>
      <c r="T24" s="45">
        <f>SUM(T19:T23)</f>
        <v>83.750586649945106</v>
      </c>
      <c r="U24" s="2"/>
      <c r="V24" s="5"/>
    </row>
    <row r="25" spans="1:23" s="15" customFormat="1" ht="39.9" customHeight="1" x14ac:dyDescent="0.25">
      <c r="A25" s="58" t="s">
        <v>17</v>
      </c>
      <c r="B25" s="59">
        <f>SUM('[1]Mar 19'!B25)</f>
        <v>779018.78000000026</v>
      </c>
      <c r="C25" s="53">
        <f>SUM('[1]Mar 19'!C25)</f>
        <v>609898.66900000023</v>
      </c>
      <c r="D25" s="70">
        <f t="shared" si="13"/>
        <v>78.290624649639383</v>
      </c>
      <c r="E25" s="53">
        <f>SUM('[1]Mar 19'!E25)</f>
        <v>123336</v>
      </c>
      <c r="F25" s="55">
        <f>SUM('[1]Mar 19'!F25)</f>
        <v>800</v>
      </c>
      <c r="G25" s="59">
        <f>SUM('[1]Mar 20'!B25)</f>
        <v>469799.3459999999</v>
      </c>
      <c r="H25" s="53">
        <f>SUM('[1]Mar 20'!C25)</f>
        <v>327875.88200000022</v>
      </c>
      <c r="I25" s="54">
        <f t="shared" si="9"/>
        <v>69.790621207037674</v>
      </c>
      <c r="J25" s="73">
        <f>SUM('[1]Mar 20'!E25)</f>
        <v>64892</v>
      </c>
      <c r="K25" s="55">
        <f>SUM('[1]Mar 20'!F25)</f>
        <v>422</v>
      </c>
      <c r="L25" s="60">
        <f t="shared" si="10"/>
        <v>-39.693450522463692</v>
      </c>
      <c r="M25" s="54">
        <f t="shared" si="10"/>
        <v>-46.240925146206521</v>
      </c>
      <c r="N25" s="54">
        <f t="shared" si="11"/>
        <v>-8.5000034426017095</v>
      </c>
      <c r="O25" s="70">
        <f t="shared" si="12"/>
        <v>-47.386002464811568</v>
      </c>
      <c r="P25" s="61">
        <f t="shared" si="12"/>
        <v>-47.25</v>
      </c>
      <c r="Q25" s="60">
        <f>B25/$B$26*100</f>
        <v>17.162565522209437</v>
      </c>
      <c r="R25" s="54">
        <f>G25/$G$26*100</f>
        <v>15.783127403654929</v>
      </c>
      <c r="S25" s="54">
        <f>C25/$C$26*100</f>
        <v>16.510443390549128</v>
      </c>
      <c r="T25" s="61">
        <f>H25/$H$26*100</f>
        <v>16.249413350054901</v>
      </c>
      <c r="U25" s="16"/>
      <c r="V25" s="5"/>
    </row>
    <row r="26" spans="1:23" s="15" customFormat="1" ht="70.05" customHeight="1" thickBot="1" x14ac:dyDescent="0.3">
      <c r="A26" s="46" t="s">
        <v>20</v>
      </c>
      <c r="B26" s="50">
        <f>SUM(B24+B25)</f>
        <v>4539057.8640000001</v>
      </c>
      <c r="C26" s="47">
        <f>SUM(C24+C25)</f>
        <v>3694017.5049999999</v>
      </c>
      <c r="D26" s="48">
        <f t="shared" si="13"/>
        <v>81.382912835235004</v>
      </c>
      <c r="E26" s="74">
        <f>SUM(E24+E25)</f>
        <v>800929</v>
      </c>
      <c r="F26" s="49">
        <f>SUM(F24+F25)</f>
        <v>4576</v>
      </c>
      <c r="G26" s="50">
        <f>SUM(G24+G25)</f>
        <v>2976592.2429999998</v>
      </c>
      <c r="H26" s="47">
        <f>SUM(H24+H25)</f>
        <v>2017770.58</v>
      </c>
      <c r="I26" s="48">
        <f t="shared" si="9"/>
        <v>67.787940546615204</v>
      </c>
      <c r="J26" s="74">
        <f>SUM(J24+J25)</f>
        <v>438775</v>
      </c>
      <c r="K26" s="49">
        <f>SUM(K24+K25)</f>
        <v>2814</v>
      </c>
      <c r="L26" s="51">
        <f t="shared" si="10"/>
        <v>-34.422685672111989</v>
      </c>
      <c r="M26" s="48">
        <f t="shared" si="10"/>
        <v>-45.377341139589426</v>
      </c>
      <c r="N26" s="48">
        <f t="shared" si="11"/>
        <v>-13.5949722886198</v>
      </c>
      <c r="O26" s="71">
        <f t="shared" si="12"/>
        <v>-45.216742058284815</v>
      </c>
      <c r="P26" s="52">
        <f t="shared" si="12"/>
        <v>-38.505244755244753</v>
      </c>
      <c r="Q26" s="51">
        <f>SUM(Q24+Q25)</f>
        <v>99.999999999999986</v>
      </c>
      <c r="R26" s="48">
        <f>SUM(R24+R25)</f>
        <v>99.999999999999986</v>
      </c>
      <c r="S26" s="48">
        <f t="shared" ref="S26" si="14">SUM(S24+S25)</f>
        <v>100</v>
      </c>
      <c r="T26" s="52">
        <f t="shared" ref="T26" si="15">SUM(T24+T25)</f>
        <v>100</v>
      </c>
      <c r="U26" s="16"/>
      <c r="V26" s="5"/>
    </row>
    <row r="27" spans="1:23" x14ac:dyDescent="0.25">
      <c r="Q27" s="32"/>
    </row>
    <row r="28" spans="1:23" x14ac:dyDescent="0.25">
      <c r="A28" s="13"/>
      <c r="B28" s="13"/>
      <c r="C28" s="13"/>
      <c r="D28" s="13"/>
      <c r="E28" s="13"/>
      <c r="F28" s="13"/>
      <c r="G28" s="13"/>
      <c r="J28" s="13"/>
    </row>
    <row r="29" spans="1:23" x14ac:dyDescent="0.25">
      <c r="A29" s="13"/>
      <c r="B29" s="13"/>
      <c r="C29" s="13"/>
      <c r="D29" s="13"/>
      <c r="E29" s="13"/>
      <c r="F29" s="13"/>
      <c r="G29" s="13"/>
      <c r="J29" s="13"/>
    </row>
    <row r="30" spans="1:23" x14ac:dyDescent="0.25">
      <c r="A30" s="13"/>
      <c r="B30" s="13"/>
      <c r="C30" s="13"/>
      <c r="D30" s="13"/>
      <c r="E30" s="13"/>
      <c r="F30" s="13"/>
      <c r="G30" s="13"/>
      <c r="J30" s="13"/>
    </row>
    <row r="31" spans="1:23" ht="17.25" customHeight="1" x14ac:dyDescent="0.25">
      <c r="A31" s="13"/>
      <c r="B31" s="13"/>
      <c r="C31" s="13"/>
      <c r="D31" s="13"/>
      <c r="E31" s="13"/>
      <c r="F31" s="13"/>
      <c r="G31" s="13"/>
      <c r="J31" s="13"/>
    </row>
    <row r="32" spans="1:23" ht="15" customHeight="1" x14ac:dyDescent="0.25">
      <c r="A32" s="13"/>
      <c r="B32" s="13"/>
      <c r="C32" s="13"/>
      <c r="D32" s="13"/>
      <c r="E32" s="13"/>
      <c r="F32" s="13"/>
      <c r="G32" s="13"/>
      <c r="J32" s="13"/>
    </row>
    <row r="33" spans="1:10" ht="15" customHeight="1" x14ac:dyDescent="0.25">
      <c r="A33" s="13"/>
      <c r="B33" s="13"/>
      <c r="C33" s="13"/>
      <c r="D33" s="13"/>
      <c r="E33" s="13"/>
      <c r="F33" s="13"/>
      <c r="G33" s="13"/>
      <c r="J33" s="13"/>
    </row>
    <row r="34" spans="1:10" ht="15" customHeight="1" x14ac:dyDescent="0.25">
      <c r="A34" s="13"/>
      <c r="B34" s="13"/>
      <c r="C34" s="13"/>
      <c r="D34" s="13"/>
      <c r="E34" s="13"/>
      <c r="F34" s="13"/>
      <c r="G34" s="13"/>
      <c r="J34" s="13"/>
    </row>
    <row r="35" spans="1:10" ht="15" customHeight="1" x14ac:dyDescent="0.25">
      <c r="A35" s="13"/>
      <c r="B35" s="13"/>
      <c r="C35" s="13"/>
      <c r="D35" s="13"/>
      <c r="E35" s="13"/>
      <c r="F35" s="13"/>
      <c r="G35" s="13"/>
      <c r="J35" s="13"/>
    </row>
    <row r="36" spans="1:10" ht="15" customHeight="1" x14ac:dyDescent="0.25">
      <c r="A36" s="13"/>
      <c r="B36" s="13"/>
      <c r="C36" s="13"/>
      <c r="D36" s="13"/>
      <c r="E36" s="13"/>
      <c r="F36" s="13"/>
      <c r="G36" s="13"/>
      <c r="J36" s="13"/>
    </row>
    <row r="37" spans="1:10" ht="15" customHeight="1" x14ac:dyDescent="0.25">
      <c r="A37" s="13"/>
      <c r="B37" s="13"/>
      <c r="C37" s="13"/>
      <c r="D37" s="13"/>
      <c r="E37" s="13"/>
      <c r="F37" s="13"/>
      <c r="G37" s="13"/>
      <c r="J37" s="13"/>
    </row>
    <row r="38" spans="1:10" ht="15" customHeight="1" x14ac:dyDescent="0.25">
      <c r="A38" s="13"/>
      <c r="B38" s="13"/>
      <c r="C38" s="13"/>
      <c r="D38" s="13"/>
      <c r="E38" s="13"/>
      <c r="F38" s="13"/>
      <c r="G38" s="13"/>
      <c r="J38" s="13"/>
    </row>
    <row r="39" spans="1:10" ht="15" customHeight="1" x14ac:dyDescent="0.25">
      <c r="A39" s="13"/>
      <c r="B39" s="13"/>
      <c r="C39" s="13"/>
      <c r="D39" s="13"/>
      <c r="E39" s="13"/>
      <c r="F39" s="13"/>
      <c r="G39" s="13"/>
      <c r="J39" s="13"/>
    </row>
    <row r="40" spans="1:10" ht="15" customHeight="1" x14ac:dyDescent="0.25">
      <c r="A40" s="13"/>
      <c r="B40" s="13"/>
      <c r="C40" s="13"/>
      <c r="D40" s="13"/>
      <c r="E40" s="13"/>
      <c r="F40" s="13"/>
      <c r="G40" s="13"/>
      <c r="J40" s="13"/>
    </row>
    <row r="41" spans="1:10" x14ac:dyDescent="0.25">
      <c r="A41" s="13"/>
      <c r="B41" s="13"/>
      <c r="C41" s="13"/>
      <c r="D41" s="13"/>
      <c r="E41" s="13"/>
      <c r="F41" s="13"/>
      <c r="G41" s="13"/>
      <c r="J41" s="13"/>
    </row>
    <row r="42" spans="1:10" x14ac:dyDescent="0.25">
      <c r="A42" s="13"/>
      <c r="B42" s="13"/>
      <c r="C42" s="13"/>
      <c r="D42" s="13"/>
      <c r="E42" s="13"/>
      <c r="F42" s="13"/>
      <c r="G42" s="13"/>
      <c r="J42" s="13"/>
    </row>
  </sheetData>
  <mergeCells count="38">
    <mergeCell ref="E17:E18"/>
    <mergeCell ref="J5:J6"/>
    <mergeCell ref="J17:J18"/>
    <mergeCell ref="A3:T3"/>
    <mergeCell ref="A4:A6"/>
    <mergeCell ref="B4:F4"/>
    <mergeCell ref="G4:K4"/>
    <mergeCell ref="L4:P4"/>
    <mergeCell ref="Q4:T4"/>
    <mergeCell ref="B5:B6"/>
    <mergeCell ref="C5:C6"/>
    <mergeCell ref="Q5:R5"/>
    <mergeCell ref="S5:T5"/>
    <mergeCell ref="K5:K6"/>
    <mergeCell ref="L5:P5"/>
    <mergeCell ref="E5:E6"/>
    <mergeCell ref="A15:T15"/>
    <mergeCell ref="D5:D6"/>
    <mergeCell ref="F5:F6"/>
    <mergeCell ref="G5:G6"/>
    <mergeCell ref="H5:H6"/>
    <mergeCell ref="I5:I6"/>
    <mergeCell ref="A16:A18"/>
    <mergeCell ref="B16:F16"/>
    <mergeCell ref="G16:K16"/>
    <mergeCell ref="L16:P16"/>
    <mergeCell ref="Q16:T16"/>
    <mergeCell ref="B17:B18"/>
    <mergeCell ref="C17:C18"/>
    <mergeCell ref="D17:D18"/>
    <mergeCell ref="F17:F18"/>
    <mergeCell ref="Q17:R17"/>
    <mergeCell ref="S17:T17"/>
    <mergeCell ref="G17:G18"/>
    <mergeCell ref="H17:H18"/>
    <mergeCell ref="I17:I18"/>
    <mergeCell ref="K17:K18"/>
    <mergeCell ref="L17:P17"/>
  </mergeCells>
  <pageMargins left="0.25" right="0.25" top="0.75" bottom="0.75" header="0.3" footer="0.3"/>
  <pageSetup paperSize="9" scale="40" orientation="landscape" r:id="rId1"/>
  <headerFooter alignWithMargins="0"/>
  <ignoredErrors>
    <ignoredError sqref="R18:S18 R6:S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showGridLines="0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18.664062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4" s="1" customFormat="1" ht="15.9" customHeight="1" x14ac:dyDescent="0.25">
      <c r="A1" s="10" t="str">
        <f>"DADOS COMPARATIVOS - "&amp;UPPER(TEXT('ASK, RPK, PAX'!I1,"mmmmmmmmmm"))&amp;"/"&amp;TEXT('ASK, RPK, PAX'!I1,"aaaa")&amp;" - ASSOCIAÇÃO BRASILEIRA DAS EMPRESAS AÉREAS"</f>
        <v>DADOS COMPARATIVOS - MARÇO/2020 - ASSOCIAÇÃO BRASILEIRA DAS EMPRESAS AÉREAS</v>
      </c>
      <c r="B1" s="10"/>
      <c r="C1" s="10"/>
      <c r="D1" s="10"/>
      <c r="E1" s="10"/>
      <c r="F1" s="10"/>
      <c r="G1" s="10"/>
      <c r="H1" s="12"/>
      <c r="I1" s="10"/>
      <c r="J1" s="10"/>
      <c r="K1" s="10"/>
      <c r="L1" s="10"/>
      <c r="M1" s="10"/>
      <c r="N1" s="10"/>
    </row>
    <row r="2" spans="1:14" s="1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2"/>
      <c r="I2" s="10"/>
      <c r="J2" s="10"/>
      <c r="K2" s="10"/>
      <c r="L2" s="10"/>
      <c r="M2" s="10"/>
      <c r="N2" s="10"/>
    </row>
    <row r="3" spans="1:14" s="1" customFormat="1" ht="15.9" customHeight="1" thickBot="1" x14ac:dyDescent="0.3">
      <c r="A3" s="157" t="s">
        <v>5</v>
      </c>
      <c r="B3" s="158"/>
      <c r="C3" s="158"/>
      <c r="D3" s="158"/>
      <c r="E3" s="158"/>
      <c r="F3" s="159"/>
      <c r="I3" s="16"/>
      <c r="J3" s="13"/>
      <c r="K3" s="13"/>
      <c r="L3" s="14"/>
      <c r="M3" s="13"/>
      <c r="N3" s="13"/>
    </row>
    <row r="4" spans="1:14" s="1" customFormat="1" ht="24.9" customHeight="1" x14ac:dyDescent="0.25">
      <c r="A4" s="160"/>
      <c r="B4" s="66" t="str">
        <f>""&amp;UPPER(TEXT('ASK, RPK, PAX'!I2,"mmmmmmmmmm"))&amp;"/"&amp;TEXT('ASK, RPK, PAX'!I2,"aaaa")&amp;""</f>
        <v>MARÇO/2019</v>
      </c>
      <c r="C4" s="67" t="str">
        <f>""&amp;UPPER(TEXT('ASK, RPK, PAX'!I1,"mmmmmmmmmm"))&amp;"/"&amp;TEXT('ASK, RPK, PAX'!I1,"aaaa")&amp;""</f>
        <v>MARÇO/2020</v>
      </c>
      <c r="D4" s="174" t="s">
        <v>15</v>
      </c>
      <c r="E4" s="170" t="s">
        <v>12</v>
      </c>
      <c r="F4" s="171"/>
      <c r="I4" s="13"/>
      <c r="J4" s="13"/>
      <c r="K4" s="13"/>
      <c r="L4" s="14"/>
      <c r="M4" s="13"/>
      <c r="N4" s="13"/>
    </row>
    <row r="5" spans="1:14" s="1" customFormat="1" ht="24.9" customHeight="1" x14ac:dyDescent="0.25">
      <c r="A5" s="161"/>
      <c r="B5" s="163" t="s">
        <v>21</v>
      </c>
      <c r="C5" s="165" t="s">
        <v>21</v>
      </c>
      <c r="D5" s="175"/>
      <c r="E5" s="172"/>
      <c r="F5" s="173"/>
      <c r="G5" s="28"/>
      <c r="I5" s="13"/>
      <c r="J5" s="13"/>
      <c r="K5" s="13"/>
      <c r="L5" s="14"/>
      <c r="M5" s="13"/>
      <c r="N5" s="13"/>
    </row>
    <row r="6" spans="1:14" s="1" customFormat="1" ht="24.9" customHeight="1" thickBot="1" x14ac:dyDescent="0.3">
      <c r="A6" s="162"/>
      <c r="B6" s="164"/>
      <c r="C6" s="166"/>
      <c r="D6" s="175"/>
      <c r="E6" s="93" t="str">
        <f>""&amp;UPPER(TEXT('ASK, RPK, PAX'!I2,"mmm"))&amp;"/"&amp;TEXT('ASK, RPK, PAX'!I2,"aaaa")&amp;""</f>
        <v>MAR/2019</v>
      </c>
      <c r="F6" s="65" t="str">
        <f>""&amp;UPPER(TEXT('ASK, RPK, PAX'!$I$1,"mmm"))&amp;"/"&amp;TEXT('ASK, RPK, PAX'!$I$1,"aaaa")&amp;""</f>
        <v>MAR/2020</v>
      </c>
      <c r="G6" s="28"/>
      <c r="I6" s="13"/>
      <c r="J6" s="13"/>
      <c r="K6" s="13"/>
      <c r="L6" s="15"/>
      <c r="M6" s="13"/>
      <c r="N6" s="13"/>
    </row>
    <row r="7" spans="1:14" s="1" customFormat="1" ht="39.9" customHeight="1" x14ac:dyDescent="0.35">
      <c r="A7" s="20"/>
      <c r="B7" s="76">
        <f>'[2]Mar 19'!B7</f>
        <v>7989950</v>
      </c>
      <c r="C7" s="94">
        <f>'[2]Mar 20'!B7</f>
        <v>5828988</v>
      </c>
      <c r="D7" s="9">
        <f t="shared" ref="D7:D15" si="0">IFERROR((C7-B7)/B7*100, 0)</f>
        <v>-27.046001539433913</v>
      </c>
      <c r="E7" s="25">
        <f t="shared" ref="E7:E12" si="1">B7/$B$15*100</f>
        <v>21.703440057521266</v>
      </c>
      <c r="F7" s="7">
        <f t="shared" ref="F7:F12" si="2">C7/$C$15*100</f>
        <v>19.196473295309154</v>
      </c>
      <c r="G7" s="29"/>
      <c r="H7" s="2"/>
      <c r="I7" s="13"/>
      <c r="J7" s="13"/>
      <c r="K7" s="13"/>
      <c r="L7" s="14"/>
      <c r="M7" s="13"/>
      <c r="N7" s="13"/>
    </row>
    <row r="8" spans="1:14" s="1" customFormat="1" ht="39.9" customHeight="1" x14ac:dyDescent="0.35">
      <c r="A8" s="20"/>
      <c r="B8" s="76">
        <f>'[2]Mar 19'!B8</f>
        <v>10865761</v>
      </c>
      <c r="C8" s="75">
        <f>'[2]Mar 20'!B8</f>
        <v>10600214</v>
      </c>
      <c r="D8" s="9">
        <f t="shared" si="0"/>
        <v>-2.4438877313793301</v>
      </c>
      <c r="E8" s="24">
        <f t="shared" si="1"/>
        <v>29.515127446711475</v>
      </c>
      <c r="F8" s="7">
        <f t="shared" si="2"/>
        <v>34.909443110118296</v>
      </c>
      <c r="G8" s="29"/>
      <c r="H8" s="2"/>
      <c r="I8" s="13"/>
      <c r="J8" s="13"/>
      <c r="K8" s="13"/>
    </row>
    <row r="9" spans="1:14" s="15" customFormat="1" ht="39.9" customHeight="1" x14ac:dyDescent="0.35">
      <c r="A9" s="20"/>
      <c r="B9" s="76">
        <f>'[2]Mar 19'!B9</f>
        <v>3819101</v>
      </c>
      <c r="C9" s="75">
        <f>'[2]Mar 20'!B9</f>
        <v>3515344</v>
      </c>
      <c r="D9" s="9">
        <f t="shared" si="0"/>
        <v>-7.9536257354806796</v>
      </c>
      <c r="E9" s="24">
        <f t="shared" si="1"/>
        <v>10.373986023331753</v>
      </c>
      <c r="F9" s="7">
        <f t="shared" si="2"/>
        <v>11.577002254906901</v>
      </c>
      <c r="G9" s="29"/>
      <c r="H9" s="16"/>
      <c r="I9" s="13"/>
      <c r="J9" s="13"/>
      <c r="K9" s="13"/>
    </row>
    <row r="10" spans="1:14" s="15" customFormat="1" ht="39.9" customHeight="1" x14ac:dyDescent="0.35">
      <c r="A10" s="21"/>
      <c r="B10" s="76">
        <f>'[2]Mar 19'!B10</f>
        <v>5</v>
      </c>
      <c r="C10" s="75">
        <f>'[2]Mar 20'!B10</f>
        <v>0</v>
      </c>
      <c r="D10" s="9">
        <f t="shared" ref="D10:D11" si="3">IFERROR((C10-B10)/B10*100, 0)</f>
        <v>-100</v>
      </c>
      <c r="E10" s="24">
        <f t="shared" si="1"/>
        <v>1.3581712061728338E-5</v>
      </c>
      <c r="F10" s="7">
        <f t="shared" si="2"/>
        <v>0</v>
      </c>
      <c r="G10" s="29"/>
      <c r="H10" s="16"/>
      <c r="I10" s="13"/>
      <c r="J10" s="13"/>
      <c r="K10" s="13"/>
    </row>
    <row r="11" spans="1:14" s="15" customFormat="1" ht="39.9" customHeight="1" x14ac:dyDescent="0.35">
      <c r="A11" s="21"/>
      <c r="B11" s="76">
        <f>'[2]Mar 19'!B11</f>
        <v>0</v>
      </c>
      <c r="C11" s="75">
        <f>'[2]Mar 20'!B11</f>
        <v>0</v>
      </c>
      <c r="D11" s="9">
        <f t="shared" si="3"/>
        <v>0</v>
      </c>
      <c r="E11" s="24">
        <f t="shared" si="1"/>
        <v>0</v>
      </c>
      <c r="F11" s="7">
        <f t="shared" si="2"/>
        <v>0</v>
      </c>
      <c r="G11" s="29"/>
      <c r="H11" s="16"/>
      <c r="I11" s="13"/>
      <c r="J11" s="13"/>
      <c r="K11" s="13"/>
    </row>
    <row r="12" spans="1:14" s="15" customFormat="1" ht="39.9" customHeight="1" x14ac:dyDescent="0.35">
      <c r="A12" s="21"/>
      <c r="B12" s="77">
        <f>'[2]Mar 19'!B12</f>
        <v>104209</v>
      </c>
      <c r="C12" s="78">
        <f>'[2]Mar 20'!B12</f>
        <v>42397</v>
      </c>
      <c r="D12" s="80">
        <f t="shared" si="0"/>
        <v>-59.315414215662756</v>
      </c>
      <c r="E12" s="88">
        <f t="shared" si="1"/>
        <v>0.28306732644812971</v>
      </c>
      <c r="F12" s="89">
        <f t="shared" si="2"/>
        <v>0.13962507356357953</v>
      </c>
      <c r="G12" s="29"/>
      <c r="H12" s="16"/>
      <c r="I12" s="13"/>
      <c r="J12" s="13"/>
      <c r="K12" s="13"/>
    </row>
    <row r="13" spans="1:14" s="1" customFormat="1" ht="60" customHeight="1" x14ac:dyDescent="0.25">
      <c r="A13" s="95" t="s">
        <v>19</v>
      </c>
      <c r="B13" s="102">
        <f>SUM(B7:B12)</f>
        <v>22779026</v>
      </c>
      <c r="C13" s="79">
        <f>SUM(C7:C12)</f>
        <v>19986943</v>
      </c>
      <c r="D13" s="81">
        <f t="shared" si="0"/>
        <v>-12.257253668352632</v>
      </c>
      <c r="E13" s="90">
        <f>SUM(E7:E12)</f>
        <v>61.875634435724677</v>
      </c>
      <c r="F13" s="45">
        <f>SUM(F7:F12)</f>
        <v>65.82254373389793</v>
      </c>
      <c r="G13" s="63"/>
      <c r="H13" s="2"/>
      <c r="I13" s="13"/>
      <c r="J13" s="13"/>
      <c r="K13" s="13"/>
    </row>
    <row r="14" spans="1:14" s="15" customFormat="1" ht="39.9" customHeight="1" x14ac:dyDescent="0.25">
      <c r="A14" s="96" t="s">
        <v>17</v>
      </c>
      <c r="B14" s="86">
        <f>'[2]Mar 19'!B14</f>
        <v>14035184</v>
      </c>
      <c r="C14" s="84">
        <f>'[2]Mar 20'!B14</f>
        <v>10377947</v>
      </c>
      <c r="D14" s="82">
        <f t="shared" ref="D14" si="4">IFERROR((C14-B14)/B14*100, 0)</f>
        <v>-26.057634869624795</v>
      </c>
      <c r="E14" s="92">
        <f>B14/$B$15*100</f>
        <v>38.124365564275315</v>
      </c>
      <c r="F14" s="91">
        <f>C14/$C$15*100</f>
        <v>34.17745626610207</v>
      </c>
      <c r="G14" s="63"/>
      <c r="H14" s="16"/>
      <c r="I14" s="64"/>
      <c r="J14" s="64"/>
      <c r="K14" s="64"/>
    </row>
    <row r="15" spans="1:14" s="15" customFormat="1" ht="70.05" customHeight="1" thickBot="1" x14ac:dyDescent="0.3">
      <c r="A15" s="97" t="s">
        <v>18</v>
      </c>
      <c r="B15" s="87">
        <f>SUM(B13+B14)</f>
        <v>36814210</v>
      </c>
      <c r="C15" s="85">
        <f t="shared" ref="C15" si="5">SUM(C13+C14)</f>
        <v>30364890</v>
      </c>
      <c r="D15" s="83">
        <f t="shared" si="0"/>
        <v>-17.51856144678916</v>
      </c>
      <c r="E15" s="51">
        <f t="shared" ref="E15" si="6">SUM(E13+E14)</f>
        <v>100</v>
      </c>
      <c r="F15" s="52">
        <f t="shared" ref="F15" si="7">SUM(F13+F14)</f>
        <v>100</v>
      </c>
      <c r="G15" s="63"/>
      <c r="H15" s="16"/>
      <c r="I15" s="13"/>
      <c r="J15" s="13"/>
      <c r="K15" s="13"/>
    </row>
    <row r="16" spans="1:14" s="1" customFormat="1" ht="15.9" customHeight="1" thickBot="1" x14ac:dyDescent="0.3">
      <c r="A16" s="169" t="s">
        <v>6</v>
      </c>
      <c r="B16" s="169"/>
      <c r="C16" s="169"/>
      <c r="D16" s="169"/>
      <c r="E16" s="169"/>
      <c r="F16" s="169"/>
      <c r="G16" s="30"/>
      <c r="H16" s="2"/>
      <c r="I16" s="13"/>
      <c r="J16" s="13"/>
      <c r="K16" s="13"/>
    </row>
    <row r="17" spans="1:14" s="1" customFormat="1" ht="24.9" customHeight="1" x14ac:dyDescent="0.25">
      <c r="A17" s="160"/>
      <c r="B17" s="66" t="str">
        <f>""&amp;UPPER(TEXT('ASK, RPK, PAX'!I2,"mmmmmmmmmm"))&amp;"/"&amp;TEXT('ASK, RPK, PAX'!I2,"aaaa")&amp;""</f>
        <v>MARÇO/2019</v>
      </c>
      <c r="C17" s="67" t="str">
        <f>""&amp;UPPER(TEXT('ASK, RPK, PAX'!I1,"mmmmmmmmmm"))&amp;"/"&amp;TEXT('ASK, RPK, PAX'!I1,"aaaa")&amp;""</f>
        <v>MARÇO/2020</v>
      </c>
      <c r="D17" s="174" t="s">
        <v>15</v>
      </c>
      <c r="E17" s="170" t="s">
        <v>12</v>
      </c>
      <c r="F17" s="171"/>
      <c r="G17" s="30"/>
      <c r="H17" s="2"/>
      <c r="I17" s="13"/>
      <c r="J17" s="13"/>
      <c r="K17" s="13"/>
    </row>
    <row r="18" spans="1:14" s="1" customFormat="1" ht="24.9" customHeight="1" x14ac:dyDescent="0.25">
      <c r="A18" s="161"/>
      <c r="B18" s="163" t="s">
        <v>21</v>
      </c>
      <c r="C18" s="167" t="s">
        <v>21</v>
      </c>
      <c r="D18" s="175"/>
      <c r="E18" s="172"/>
      <c r="F18" s="173"/>
      <c r="G18" s="30"/>
      <c r="H18" s="2"/>
      <c r="I18" s="13"/>
      <c r="J18" s="13"/>
      <c r="K18" s="13"/>
      <c r="M18" s="13"/>
      <c r="N18" s="13"/>
    </row>
    <row r="19" spans="1:14" s="1" customFormat="1" ht="24.9" customHeight="1" thickBot="1" x14ac:dyDescent="0.3">
      <c r="A19" s="162"/>
      <c r="B19" s="164"/>
      <c r="C19" s="168"/>
      <c r="D19" s="175"/>
      <c r="E19" s="93" t="str">
        <f>""&amp;UPPER(TEXT('ASK, RPK, PAX'!I2,"mmm"))&amp;"/"&amp;TEXT('ASK, RPK, PAX'!I2,"aaaa")&amp;""</f>
        <v>MAR/2019</v>
      </c>
      <c r="F19" s="65" t="str">
        <f>""&amp;UPPER(TEXT('ASK, RPK, PAX'!$I$1,"mmm"))&amp;"/"&amp;TEXT('ASK, RPK, PAX'!$I$1,"aaaa")&amp;""</f>
        <v>MAR/2020</v>
      </c>
      <c r="G19" s="30"/>
      <c r="H19" s="2"/>
      <c r="I19" s="13"/>
      <c r="J19" s="13"/>
      <c r="K19" s="13"/>
      <c r="M19" s="13"/>
      <c r="N19" s="13"/>
    </row>
    <row r="20" spans="1:14" s="1" customFormat="1" ht="39.9" customHeight="1" x14ac:dyDescent="0.35">
      <c r="A20" s="20"/>
      <c r="B20" s="99">
        <f>'[2]Mar 19'!B20</f>
        <v>178667</v>
      </c>
      <c r="C20" s="94">
        <f>'[2]Mar 20'!B20</f>
        <v>120992</v>
      </c>
      <c r="D20" s="9">
        <f t="shared" ref="D20:D28" si="8">IFERROR((C20-B20)/B20*100, 0)</f>
        <v>-32.280723356859411</v>
      </c>
      <c r="E20" s="25">
        <f t="shared" ref="E20:E25" si="9">B20/$B$28*100</f>
        <v>0.85031610521557077</v>
      </c>
      <c r="F20" s="7">
        <f t="shared" ref="F20:F25" si="10">C20/$C$28*100</f>
        <v>0.73042772510267562</v>
      </c>
      <c r="G20" s="30"/>
      <c r="H20" s="6"/>
      <c r="I20" s="13"/>
      <c r="J20" s="13"/>
      <c r="K20" s="13"/>
      <c r="L20" s="13"/>
      <c r="M20" s="13"/>
      <c r="N20" s="13"/>
    </row>
    <row r="21" spans="1:14" s="1" customFormat="1" ht="39.9" customHeight="1" x14ac:dyDescent="0.35">
      <c r="A21" s="20"/>
      <c r="B21" s="98">
        <f>'[2]Mar 19'!B21</f>
        <v>12644227</v>
      </c>
      <c r="C21" s="94">
        <f>'[2]Mar 20'!B21</f>
        <v>9303701</v>
      </c>
      <c r="D21" s="9">
        <f t="shared" si="8"/>
        <v>-26.419377001061434</v>
      </c>
      <c r="E21" s="24">
        <f t="shared" si="9"/>
        <v>60.176696626134429</v>
      </c>
      <c r="F21" s="7">
        <f t="shared" si="10"/>
        <v>56.166367664519044</v>
      </c>
      <c r="G21" s="30"/>
      <c r="H21" s="6"/>
      <c r="I21" s="13"/>
      <c r="J21" s="13"/>
      <c r="K21" s="13"/>
      <c r="L21" s="13"/>
      <c r="M21" s="13"/>
      <c r="N21" s="13"/>
    </row>
    <row r="22" spans="1:14" s="15" customFormat="1" ht="39.9" customHeight="1" x14ac:dyDescent="0.35">
      <c r="A22" s="20"/>
      <c r="B22" s="98">
        <f>'[2]Mar 19'!B22</f>
        <v>6004829</v>
      </c>
      <c r="C22" s="94">
        <f>'[2]Mar 20'!B22</f>
        <v>5694104</v>
      </c>
      <c r="D22" s="9">
        <f t="shared" si="8"/>
        <v>-5.1745853212472825</v>
      </c>
      <c r="E22" s="24">
        <f t="shared" si="9"/>
        <v>28.578320606298362</v>
      </c>
      <c r="F22" s="7">
        <f t="shared" si="10"/>
        <v>34.375259779308102</v>
      </c>
      <c r="G22" s="30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1"/>
      <c r="B23" s="76">
        <f>'[2]Mar 19'!B23</f>
        <v>0</v>
      </c>
      <c r="C23" s="75">
        <f>'[2]Mar 20'!B23</f>
        <v>0</v>
      </c>
      <c r="D23" s="9">
        <f t="shared" si="8"/>
        <v>0</v>
      </c>
      <c r="E23" s="24">
        <f t="shared" si="9"/>
        <v>0</v>
      </c>
      <c r="F23" s="7">
        <f t="shared" si="10"/>
        <v>0</v>
      </c>
      <c r="G23" s="30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98">
        <f>'[2]Mar 19'!B24</f>
        <v>0</v>
      </c>
      <c r="C24" s="94">
        <f>'[2]Mar 20'!B24</f>
        <v>0</v>
      </c>
      <c r="D24" s="9">
        <f t="shared" si="8"/>
        <v>0</v>
      </c>
      <c r="E24" s="24">
        <f t="shared" si="9"/>
        <v>0</v>
      </c>
      <c r="F24" s="7">
        <f t="shared" si="10"/>
        <v>0</v>
      </c>
      <c r="G24" s="30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1"/>
      <c r="B25" s="101">
        <f>'[2]Mar 19'!B25</f>
        <v>0</v>
      </c>
      <c r="C25" s="100">
        <f>'[2]Mar 20'!B25</f>
        <v>744</v>
      </c>
      <c r="D25" s="80">
        <f t="shared" si="8"/>
        <v>0</v>
      </c>
      <c r="E25" s="88">
        <f t="shared" si="9"/>
        <v>0</v>
      </c>
      <c r="F25" s="89">
        <f t="shared" si="10"/>
        <v>4.4915219805969873E-3</v>
      </c>
      <c r="G25" s="30"/>
      <c r="H25" s="6"/>
      <c r="I25" s="13"/>
      <c r="J25" s="13"/>
      <c r="K25" s="13"/>
      <c r="L25" s="13"/>
      <c r="M25" s="13"/>
      <c r="N25" s="13"/>
    </row>
    <row r="26" spans="1:14" s="1" customFormat="1" ht="60" customHeight="1" x14ac:dyDescent="0.25">
      <c r="A26" s="109" t="s">
        <v>19</v>
      </c>
      <c r="B26" s="102">
        <f>SUM(B20:B25)</f>
        <v>18827723</v>
      </c>
      <c r="C26" s="79">
        <f>SUM(C20:C25)</f>
        <v>15119541</v>
      </c>
      <c r="D26" s="105">
        <f t="shared" si="8"/>
        <v>-19.695329063424186</v>
      </c>
      <c r="E26" s="107">
        <f>SUM(E20:E25)</f>
        <v>89.605333337648361</v>
      </c>
      <c r="F26" s="45">
        <f>SUM(F20:F25)</f>
        <v>91.276546690910422</v>
      </c>
      <c r="G26" s="30"/>
      <c r="H26" s="5"/>
      <c r="I26" s="13"/>
      <c r="J26" s="13"/>
      <c r="K26" s="13"/>
      <c r="L26" s="13"/>
      <c r="M26" s="13"/>
      <c r="N26" s="13"/>
    </row>
    <row r="27" spans="1:14" s="15" customFormat="1" ht="39.9" customHeight="1" x14ac:dyDescent="0.25">
      <c r="A27" s="111" t="s">
        <v>17</v>
      </c>
      <c r="B27" s="86">
        <f>'[2]Mar 19'!B27</f>
        <v>2184110</v>
      </c>
      <c r="C27" s="104">
        <f>'[2]Mar 20'!B27</f>
        <v>1445000</v>
      </c>
      <c r="D27" s="106">
        <f t="shared" si="8"/>
        <v>-33.840328554880479</v>
      </c>
      <c r="E27" s="60">
        <f>B27/$B$28*100</f>
        <v>10.394666662351639</v>
      </c>
      <c r="F27" s="108">
        <f>C27/$C$28*100</f>
        <v>8.7234533090895798</v>
      </c>
      <c r="G27" s="63"/>
      <c r="H27" s="5"/>
      <c r="I27" s="13"/>
      <c r="J27" s="13"/>
      <c r="K27" s="13"/>
      <c r="L27" s="13"/>
      <c r="M27" s="13"/>
      <c r="N27" s="13"/>
    </row>
    <row r="28" spans="1:14" s="15" customFormat="1" ht="70.05" customHeight="1" thickBot="1" x14ac:dyDescent="0.3">
      <c r="A28" s="110" t="s">
        <v>18</v>
      </c>
      <c r="B28" s="87">
        <f>SUM(B26+B27)</f>
        <v>21011833</v>
      </c>
      <c r="C28" s="103">
        <f t="shared" ref="C28" si="11">SUM(C26+C27)</f>
        <v>16564541</v>
      </c>
      <c r="D28" s="83">
        <f t="shared" si="8"/>
        <v>-21.165654609952401</v>
      </c>
      <c r="E28" s="51">
        <f t="shared" ref="E28" si="12">SUM(E26+E27)</f>
        <v>100</v>
      </c>
      <c r="F28" s="52">
        <f t="shared" ref="F28" si="13">SUM(F26+F27)</f>
        <v>100</v>
      </c>
      <c r="G28" s="63"/>
      <c r="H28" s="5"/>
      <c r="I28" s="13"/>
      <c r="J28" s="13"/>
      <c r="K28" s="13"/>
      <c r="L28" s="13"/>
      <c r="M28" s="13"/>
      <c r="N28" s="13"/>
    </row>
    <row r="29" spans="1:14" x14ac:dyDescent="0.25">
      <c r="A29" s="4"/>
      <c r="B29" s="4"/>
      <c r="C29" s="4"/>
      <c r="D29" s="4"/>
      <c r="E29" s="4"/>
      <c r="F29" s="4"/>
      <c r="G29" s="4"/>
      <c r="H29" s="4"/>
    </row>
    <row r="31" spans="1:14" ht="12.75" customHeight="1" x14ac:dyDescent="0.25"/>
    <row r="32" spans="1:14" ht="12.75" customHeight="1" x14ac:dyDescent="0.25"/>
    <row r="33" spans="1:15" s="3" customFormat="1" ht="17.2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ht="15" customHeight="1" x14ac:dyDescent="0.25"/>
    <row r="35" spans="1:15" ht="15" customHeight="1" x14ac:dyDescent="0.25"/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3.5" customHeight="1" x14ac:dyDescent="0.25"/>
  </sheetData>
  <mergeCells count="12">
    <mergeCell ref="A3:F3"/>
    <mergeCell ref="A4:A6"/>
    <mergeCell ref="B5:B6"/>
    <mergeCell ref="C5:C6"/>
    <mergeCell ref="B18:B19"/>
    <mergeCell ref="C18:C19"/>
    <mergeCell ref="A16:F16"/>
    <mergeCell ref="A17:A19"/>
    <mergeCell ref="E4:F5"/>
    <mergeCell ref="D4:D6"/>
    <mergeCell ref="D17:D19"/>
    <mergeCell ref="E17:F18"/>
  </mergeCells>
  <pageMargins left="0.25" right="0.25" top="0.75" bottom="0.75" header="0.3" footer="0.3"/>
  <pageSetup paperSize="9" scale="5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2"/>
  <sheetViews>
    <sheetView showGridLines="0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6" width="31.109375" customWidth="1"/>
    <col min="7" max="9" width="18.6640625" customWidth="1"/>
    <col min="10" max="10" width="31.109375" customWidth="1"/>
    <col min="11" max="11" width="30.44140625" customWidth="1"/>
    <col min="12" max="20" width="18.6640625" customWidth="1"/>
    <col min="22" max="22" width="9.33203125" bestFit="1" customWidth="1"/>
  </cols>
  <sheetData>
    <row r="1" spans="1:23" s="15" customFormat="1" ht="15.9" customHeight="1" x14ac:dyDescent="0.25">
      <c r="A1" s="10" t="str">
        <f>"DADOS COMPARATIVOS - JANEIRO A "&amp;UPPER(TEXT('ASK, RPK, PAX'!I1,"mmmmmmmmmm"))&amp;"/"&amp;TEXT('ASK, RPK, PAX'!I1,"aaaa")&amp;" - ASSOCIAÇÃO BRASILEIRA DAS EMPRESAS AÉREAS"</f>
        <v>DADOS COMPARATIVOS - JANEIRO A MARÇO/2020 - ASSOCIAÇÃO BRASILEIRA DAS EMPRESAS AÉREAS</v>
      </c>
      <c r="B1" s="10"/>
      <c r="C1" s="10"/>
      <c r="D1" s="10"/>
      <c r="E1" s="10"/>
      <c r="F1" s="10"/>
      <c r="G1" s="10"/>
      <c r="H1" s="10"/>
      <c r="I1" s="11">
        <v>43739</v>
      </c>
      <c r="J1" s="11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s="15" customFormat="1" ht="15.9" customHeight="1" thickBot="1" x14ac:dyDescent="0.3">
      <c r="A2" s="31" t="s">
        <v>4</v>
      </c>
      <c r="B2" s="31"/>
      <c r="C2" s="31"/>
      <c r="D2" s="31"/>
      <c r="E2" s="31"/>
      <c r="F2" s="31"/>
      <c r="G2" s="31"/>
      <c r="H2" s="31"/>
      <c r="I2" s="11">
        <v>43374</v>
      </c>
      <c r="J2" s="11"/>
      <c r="K2" s="31"/>
      <c r="L2" s="31"/>
      <c r="M2" s="31"/>
      <c r="N2" s="31"/>
      <c r="O2" s="31"/>
      <c r="P2" s="31"/>
      <c r="Q2" s="31"/>
      <c r="R2" s="31"/>
      <c r="S2" s="31"/>
      <c r="T2" s="31"/>
    </row>
    <row r="3" spans="1:23" s="15" customFormat="1" ht="15.9" customHeight="1" thickBot="1" x14ac:dyDescent="0.3">
      <c r="A3" s="157" t="s">
        <v>5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9"/>
      <c r="W3" s="16"/>
    </row>
    <row r="4" spans="1:23" s="15" customFormat="1" ht="24.9" customHeight="1" x14ac:dyDescent="0.25">
      <c r="A4" s="137"/>
      <c r="B4" s="139" t="str">
        <f>"JANEIRO A "&amp;UPPER(TEXT('ASK, RPK, PAX'!$I$2,"mmmmmmmmmm"))&amp;"/"&amp;TEXT('ASK, RPK, PAX'!$I$2,"aaaa")</f>
        <v>JANEIRO A MARÇO/2019</v>
      </c>
      <c r="C4" s="140"/>
      <c r="D4" s="140"/>
      <c r="E4" s="141"/>
      <c r="F4" s="142"/>
      <c r="G4" s="139" t="str">
        <f>"JANEIRO A "&amp;UPPER(TEXT('ASK, RPK, PAX'!$I$1,"mmmmmmmmmm"))&amp;"/"&amp;TEXT('ASK, RPK, PAX'!$I$1,"aaaa")</f>
        <v>JANEIRO A MARÇO/2020</v>
      </c>
      <c r="H4" s="140"/>
      <c r="I4" s="140"/>
      <c r="J4" s="141"/>
      <c r="K4" s="142"/>
      <c r="L4" s="143" t="s">
        <v>8</v>
      </c>
      <c r="M4" s="144"/>
      <c r="N4" s="144"/>
      <c r="O4" s="145"/>
      <c r="P4" s="146"/>
      <c r="Q4" s="143" t="s">
        <v>12</v>
      </c>
      <c r="R4" s="144"/>
      <c r="S4" s="144"/>
      <c r="T4" s="146"/>
    </row>
    <row r="5" spans="1:23" s="15" customFormat="1" ht="24.9" customHeight="1" x14ac:dyDescent="0.25">
      <c r="A5" s="138"/>
      <c r="B5" s="147" t="s">
        <v>0</v>
      </c>
      <c r="C5" s="148" t="s">
        <v>1</v>
      </c>
      <c r="D5" s="148" t="s">
        <v>7</v>
      </c>
      <c r="E5" s="148" t="s">
        <v>13</v>
      </c>
      <c r="F5" s="176" t="s">
        <v>22</v>
      </c>
      <c r="G5" s="147" t="s">
        <v>0</v>
      </c>
      <c r="H5" s="148" t="s">
        <v>1</v>
      </c>
      <c r="I5" s="148" t="s">
        <v>7</v>
      </c>
      <c r="J5" s="177" t="s">
        <v>13</v>
      </c>
      <c r="K5" s="149" t="s">
        <v>22</v>
      </c>
      <c r="L5" s="150"/>
      <c r="M5" s="151"/>
      <c r="N5" s="151"/>
      <c r="O5" s="153"/>
      <c r="P5" s="152"/>
      <c r="Q5" s="150" t="s">
        <v>2</v>
      </c>
      <c r="R5" s="151"/>
      <c r="S5" s="151" t="s">
        <v>3</v>
      </c>
      <c r="T5" s="152"/>
    </row>
    <row r="6" spans="1:23" s="15" customFormat="1" ht="24.9" customHeight="1" x14ac:dyDescent="0.25">
      <c r="A6" s="138"/>
      <c r="B6" s="147"/>
      <c r="C6" s="148"/>
      <c r="D6" s="148"/>
      <c r="E6" s="148"/>
      <c r="F6" s="176"/>
      <c r="G6" s="147"/>
      <c r="H6" s="148"/>
      <c r="I6" s="148"/>
      <c r="J6" s="177"/>
      <c r="K6" s="149"/>
      <c r="L6" s="33" t="s">
        <v>9</v>
      </c>
      <c r="M6" s="34" t="s">
        <v>10</v>
      </c>
      <c r="N6" s="34" t="s">
        <v>11</v>
      </c>
      <c r="O6" s="68" t="s">
        <v>14</v>
      </c>
      <c r="P6" s="68" t="s">
        <v>23</v>
      </c>
      <c r="Q6" s="26" t="str">
        <f>"JAN-"&amp;UPPER(TEXT('ASK, RPK, PAX'!$I$2,"mmm"))&amp;"/"&amp;TEXT('ASK, RPK, PAX'!$I$2,"aaaa")&amp;""</f>
        <v>JAN-MAR/2019</v>
      </c>
      <c r="R6" s="35" t="str">
        <f>"JAN-"&amp;UPPER(TEXT('ASK, RPK, PAX'!$I$1,"mmm"))&amp;"/"&amp;TEXT('ASK, RPK, PAX'!$I$1,"aaaa")&amp;""</f>
        <v>JAN-MAR/2020</v>
      </c>
      <c r="S6" s="35" t="str">
        <f>"JAN-"&amp;UPPER(TEXT('ASK, RPK, PAX'!$I$2,"mmm"))&amp;"/"&amp;TEXT('ASK, RPK, PAX'!$I$2,"aaaa")&amp;""</f>
        <v>JAN-MAR/2019</v>
      </c>
      <c r="T6" s="37" t="str">
        <f>"JAN-"&amp;UPPER(TEXT('ASK, RPK, PAX'!$I$1,"mmm"))&amp;"/"&amp;TEXT('ASK, RPK, PAX'!$I$1,"aaaa")&amp;""</f>
        <v>JAN-MAR/2020</v>
      </c>
    </row>
    <row r="7" spans="1:23" s="15" customFormat="1" ht="39.9" customHeight="1" x14ac:dyDescent="0.35">
      <c r="A7" s="56"/>
      <c r="B7" s="39">
        <f>SUM('[1]Jan 19'!B7+'[1]Fev 19'!B7+'[1]Mar 19'!B7)</f>
        <v>11020087.296</v>
      </c>
      <c r="C7" s="36">
        <f>SUM('[1]Jan 19'!C7+'[1]Fev 19'!C7+'[1]Mar 19'!C7)</f>
        <v>9089158.8039999995</v>
      </c>
      <c r="D7" s="23">
        <f t="shared" ref="D7:D14" si="0">IFERROR(C7/B7*100, 0)</f>
        <v>82.478101668932553</v>
      </c>
      <c r="E7" s="36">
        <f>SUM('[1]Jan 19'!E7+'[1]Fev 19'!E7+'[1]Mar 19'!E7)</f>
        <v>8257593</v>
      </c>
      <c r="F7" s="38">
        <f>SUM('[1]Jan 19'!F7+'[1]Fev 19'!F7+'[1]Mar 19'!F7)</f>
        <v>59131</v>
      </c>
      <c r="G7" s="39">
        <f>SUM('[1]Jan 20'!B7+'[1]Fev 20'!B7+'[1]Mar 20'!B7)</f>
        <v>10691769.789000001</v>
      </c>
      <c r="H7" s="22">
        <f>SUM('[1]Jan 20'!C7+'[1]Fev 20'!C7+'[1]Mar 20'!C7)</f>
        <v>8666167.6909999996</v>
      </c>
      <c r="I7" s="27">
        <f t="shared" ref="I7:I14" si="1">IFERROR(H7/G7*100, 0)</f>
        <v>81.054566849316203</v>
      </c>
      <c r="J7" s="36">
        <f>SUM('[1]Jan 20'!E7+'[1]Fev 20'!E7+'[1]Mar 20'!E7)</f>
        <v>7845483</v>
      </c>
      <c r="K7" s="38">
        <f>SUM('[1]Jan 20'!F7+'[1]Fev 20'!F7+'[1]Mar 20'!F7)</f>
        <v>58494</v>
      </c>
      <c r="L7" s="25">
        <f t="shared" ref="L7:M14" si="2">IFERROR((G7-B7)/B7*100, 0)</f>
        <v>-2.9792641217930265</v>
      </c>
      <c r="M7" s="23">
        <f t="shared" si="2"/>
        <v>-4.6537982460362333</v>
      </c>
      <c r="N7" s="23">
        <f t="shared" ref="N7:N14" si="3">I7-D7</f>
        <v>-1.42353481961635</v>
      </c>
      <c r="O7" s="27">
        <f t="shared" ref="O7:P14" si="4">IFERROR((J7-E7)/E7*100, 0)</f>
        <v>-4.990679487351823</v>
      </c>
      <c r="P7" s="7">
        <f t="shared" si="4"/>
        <v>-1.0772691143393482</v>
      </c>
      <c r="Q7" s="25">
        <f t="shared" ref="Q7:Q11" si="5">B7/$B$14*100</f>
        <v>36.294926104842531</v>
      </c>
      <c r="R7" s="23">
        <f t="shared" ref="R7:R11" si="6">G7/$G$14*100</f>
        <v>37.577513056328215</v>
      </c>
      <c r="S7" s="23">
        <f t="shared" ref="S7:S11" si="7">C7/$C$14*100</f>
        <v>36.257324115235775</v>
      </c>
      <c r="T7" s="8">
        <f t="shared" ref="T7:T11" si="8">H7/$H$14*100</f>
        <v>37.705737324018351</v>
      </c>
      <c r="U7" s="17"/>
      <c r="V7" s="16"/>
      <c r="W7" s="16"/>
    </row>
    <row r="8" spans="1:23" s="15" customFormat="1" ht="39.9" customHeight="1" x14ac:dyDescent="0.35">
      <c r="A8" s="56"/>
      <c r="B8" s="39">
        <f>SUM('[1]Jan 19'!B8+'[1]Fev 19'!B8+'[1]Mar 19'!B8)</f>
        <v>9400079.0590000004</v>
      </c>
      <c r="C8" s="36">
        <f>SUM('[1]Jan 19'!C8+'[1]Fev 19'!C8+'[1]Mar 19'!C8)</f>
        <v>7731232.8499999996</v>
      </c>
      <c r="D8" s="23">
        <f t="shared" si="0"/>
        <v>82.246466242194188</v>
      </c>
      <c r="E8" s="36">
        <f>SUM('[1]Jan 19'!E8+'[1]Fev 19'!E8+'[1]Mar 19'!E8)</f>
        <v>7206819</v>
      </c>
      <c r="F8" s="38">
        <f>SUM('[1]Jan 19'!F8+'[1]Fev 19'!F8+'[1]Mar 19'!F8)</f>
        <v>50000</v>
      </c>
      <c r="G8" s="39">
        <f>SUM('[1]Jan 20'!B8+'[1]Fev 20'!B8+'[1]Mar 20'!B8)</f>
        <v>10649075.973000001</v>
      </c>
      <c r="H8" s="22">
        <f>SUM('[1]Jan 20'!C8+'[1]Fev 20'!C8+'[1]Mar 20'!C8)</f>
        <v>8596059.3699999992</v>
      </c>
      <c r="I8" s="27">
        <f t="shared" si="1"/>
        <v>80.721176107623947</v>
      </c>
      <c r="J8" s="36">
        <f>SUM('[1]Jan 20'!E8+'[1]Fev 20'!E8+'[1]Mar 20'!E8)</f>
        <v>7846929</v>
      </c>
      <c r="K8" s="38">
        <f>SUM('[1]Jan 20'!F8+'[1]Fev 20'!F8+'[1]Mar 20'!F8)</f>
        <v>55437</v>
      </c>
      <c r="L8" s="25">
        <f t="shared" si="2"/>
        <v>13.287089461275995</v>
      </c>
      <c r="M8" s="23">
        <f t="shared" si="2"/>
        <v>11.18613986642505</v>
      </c>
      <c r="N8" s="23">
        <f t="shared" si="3"/>
        <v>-1.5252901345702412</v>
      </c>
      <c r="O8" s="27">
        <f t="shared" si="4"/>
        <v>8.88200466807894</v>
      </c>
      <c r="P8" s="7">
        <f t="shared" si="4"/>
        <v>10.874000000000001</v>
      </c>
      <c r="Q8" s="25">
        <f t="shared" si="5"/>
        <v>30.959389491399069</v>
      </c>
      <c r="R8" s="23">
        <f t="shared" si="6"/>
        <v>37.427460496291332</v>
      </c>
      <c r="S8" s="23">
        <f t="shared" si="7"/>
        <v>30.840457439190764</v>
      </c>
      <c r="T8" s="8">
        <f t="shared" si="8"/>
        <v>37.400702153905122</v>
      </c>
      <c r="U8" s="17"/>
      <c r="V8" s="16"/>
      <c r="W8" s="16"/>
    </row>
    <row r="9" spans="1:23" s="15" customFormat="1" ht="39.9" customHeight="1" x14ac:dyDescent="0.35">
      <c r="A9" s="56"/>
      <c r="B9" s="39">
        <f>SUM('[1]Jan 19'!B9+'[1]Fev 19'!B9+'[1]Mar 19'!B9)</f>
        <v>27969.394</v>
      </c>
      <c r="C9" s="36">
        <f>SUM('[1]Jan 19'!C9+'[1]Fev 19'!C9+'[1]Mar 19'!C9)</f>
        <v>17861.536</v>
      </c>
      <c r="D9" s="23">
        <f t="shared" si="0"/>
        <v>63.861004639571384</v>
      </c>
      <c r="E9" s="36">
        <f>SUM('[1]Jan 19'!E9+'[1]Fev 19'!E9+'[1]Mar 19'!E9)</f>
        <v>29818</v>
      </c>
      <c r="F9" s="38">
        <f>SUM('[1]Jan 19'!F9+'[1]Fev 19'!F9+'[1]Mar 19'!F9)</f>
        <v>1001</v>
      </c>
      <c r="G9" s="62">
        <f>SUM('[1]Jan 20'!B9+'[1]Fev 20'!B9+'[1]Mar 20'!B9)</f>
        <v>25333.224999999999</v>
      </c>
      <c r="H9" s="36">
        <f>SUM('[1]Jan 20'!C9+'[1]Fev 20'!C9+'[1]Mar 20'!C9)</f>
        <v>10471.351999999999</v>
      </c>
      <c r="I9" s="23">
        <f t="shared" si="1"/>
        <v>41.334460969734408</v>
      </c>
      <c r="J9" s="36">
        <f>SUM('[1]Jan 20'!E9+'[1]Fev 20'!E9+'[1]Mar 20'!E9)</f>
        <v>20702</v>
      </c>
      <c r="K9" s="22">
        <f>SUM('[1]Jan 20'!F9+'[1]Fev 20'!F9+'[1]Mar 20'!F9)</f>
        <v>1005</v>
      </c>
      <c r="L9" s="25">
        <f t="shared" si="2"/>
        <v>-9.4251916934632245</v>
      </c>
      <c r="M9" s="23">
        <f t="shared" si="2"/>
        <v>-41.374851524527351</v>
      </c>
      <c r="N9" s="23">
        <f t="shared" si="3"/>
        <v>-22.526543669836975</v>
      </c>
      <c r="O9" s="27">
        <f t="shared" si="4"/>
        <v>-30.57213763498558</v>
      </c>
      <c r="P9" s="7">
        <f t="shared" si="4"/>
        <v>0.39960039960039961</v>
      </c>
      <c r="Q9" s="25">
        <f t="shared" si="5"/>
        <v>9.2117880844346633E-2</v>
      </c>
      <c r="R9" s="23">
        <f t="shared" si="6"/>
        <v>8.9036671382113339E-2</v>
      </c>
      <c r="S9" s="23">
        <f t="shared" si="7"/>
        <v>7.1250983057194253E-2</v>
      </c>
      <c r="T9" s="8">
        <f t="shared" si="8"/>
        <v>4.5559936296798602E-2</v>
      </c>
      <c r="U9" s="17"/>
      <c r="V9" s="16"/>
      <c r="W9" s="16"/>
    </row>
    <row r="10" spans="1:23" s="15" customFormat="1" ht="39.9" customHeight="1" x14ac:dyDescent="0.35">
      <c r="A10" s="56"/>
      <c r="B10" s="39">
        <f>SUM('[1]Jan 19'!B10+'[1]Fev 19'!B10+'[1]Mar 19'!B10)</f>
        <v>88130.86</v>
      </c>
      <c r="C10" s="36">
        <f>SUM('[1]Jan 19'!C10+'[1]Fev 19'!C10+'[1]Mar 19'!C10)</f>
        <v>53845.076000000001</v>
      </c>
      <c r="D10" s="23">
        <f t="shared" si="0"/>
        <v>61.096732744920459</v>
      </c>
      <c r="E10" s="36">
        <f>SUM('[1]Jan 19'!E10+'[1]Fev 19'!E10+'[1]Mar 19'!E10)</f>
        <v>82160</v>
      </c>
      <c r="F10" s="38">
        <f>SUM('[1]Jan 19'!F10+'[1]Fev 19'!F10+'[1]Mar 19'!F10)</f>
        <v>2494</v>
      </c>
      <c r="G10" s="39">
        <f>SUM('[1]Jan 20'!B10+'[1]Fev 20'!B10+'[1]Mar 20'!B10)</f>
        <v>86672.453999999998</v>
      </c>
      <c r="H10" s="22">
        <f>SUM('[1]Jan 20'!C10+'[1]Fev 20'!C10+'[1]Mar 20'!C10)</f>
        <v>51302.642999999996</v>
      </c>
      <c r="I10" s="27">
        <f t="shared" si="1"/>
        <v>59.191404687814654</v>
      </c>
      <c r="J10" s="36">
        <f>SUM('[1]Jan 20'!E10+'[1]Fev 20'!E10+'[1]Mar 20'!E10)</f>
        <v>92368</v>
      </c>
      <c r="K10" s="38">
        <f>SUM('[1]Jan 20'!F10+'[1]Fev 20'!F10+'[1]Mar 20'!F10)</f>
        <v>2632</v>
      </c>
      <c r="L10" s="25">
        <f t="shared" si="2"/>
        <v>-1.6548187547472049</v>
      </c>
      <c r="M10" s="23">
        <f t="shared" si="2"/>
        <v>-4.721755801774715</v>
      </c>
      <c r="N10" s="23">
        <f t="shared" si="3"/>
        <v>-1.9053280571058053</v>
      </c>
      <c r="O10" s="27">
        <f t="shared" si="4"/>
        <v>12.424537487828626</v>
      </c>
      <c r="P10" s="7">
        <f t="shared" si="4"/>
        <v>5.533279871692061</v>
      </c>
      <c r="Q10" s="25">
        <f t="shared" si="5"/>
        <v>0.29026113544647397</v>
      </c>
      <c r="R10" s="23">
        <f t="shared" si="6"/>
        <v>0.30462078178673796</v>
      </c>
      <c r="S10" s="23">
        <f t="shared" si="7"/>
        <v>0.21479197521362872</v>
      </c>
      <c r="T10" s="8">
        <f t="shared" si="8"/>
        <v>0.22321331065342861</v>
      </c>
      <c r="U10" s="17"/>
      <c r="V10" s="16"/>
      <c r="W10" s="16"/>
    </row>
    <row r="11" spans="1:23" s="15" customFormat="1" ht="39.9" customHeight="1" x14ac:dyDescent="0.35">
      <c r="A11" s="56"/>
      <c r="B11" s="39">
        <f>SUM('[1]Jan 19'!B11+'[1]Fev 19'!B11+'[1]Mar 19'!B11)</f>
        <v>2129.2379999999998</v>
      </c>
      <c r="C11" s="36">
        <f>SUM('[1]Jan 19'!C11+'[1]Fev 19'!C11+'[1]Mar 19'!C11)</f>
        <v>865.95100000000002</v>
      </c>
      <c r="D11" s="23">
        <f t="shared" si="0"/>
        <v>40.66952590551174</v>
      </c>
      <c r="E11" s="36">
        <f>SUM('[1]Jan 19'!E11+'[1]Fev 19'!E11+'[1]Mar 19'!E11)</f>
        <v>3730</v>
      </c>
      <c r="F11" s="38">
        <f>SUM('[1]Jan 19'!F11+'[1]Fev 19'!F11+'[1]Mar 19'!F11)</f>
        <v>1018</v>
      </c>
      <c r="G11" s="39">
        <f>SUM('[1]Jan 20'!B11+'[1]Fev 20'!B11+'[1]Mar 20'!B11)</f>
        <v>7894.6740000000009</v>
      </c>
      <c r="H11" s="22">
        <f>SUM('[1]Jan 20'!C11+'[1]Fev 20'!C11+'[1]Mar 20'!C11)</f>
        <v>2896.067</v>
      </c>
      <c r="I11" s="27">
        <f t="shared" si="1"/>
        <v>36.683807336439727</v>
      </c>
      <c r="J11" s="36">
        <f>SUM('[1]Jan 20'!E11+'[1]Fev 20'!E11+'[1]Mar 20'!E11)</f>
        <v>9165</v>
      </c>
      <c r="K11" s="38">
        <f>SUM('[1]Jan 20'!F11+'[1]Fev 20'!F11+'[1]Mar 20'!F11)</f>
        <v>2829</v>
      </c>
      <c r="L11" s="25">
        <f t="shared" si="2"/>
        <v>270.77461514400937</v>
      </c>
      <c r="M11" s="23">
        <f t="shared" si="2"/>
        <v>234.43774532277232</v>
      </c>
      <c r="N11" s="23">
        <f t="shared" si="3"/>
        <v>-3.9857185690720129</v>
      </c>
      <c r="O11" s="27">
        <f t="shared" si="4"/>
        <v>145.71045576407505</v>
      </c>
      <c r="P11" s="7">
        <f t="shared" si="4"/>
        <v>177.89783889980353</v>
      </c>
      <c r="Q11" s="25">
        <f t="shared" si="5"/>
        <v>7.0126972494740118E-3</v>
      </c>
      <c r="R11" s="23">
        <f t="shared" si="6"/>
        <v>2.7746782914805136E-2</v>
      </c>
      <c r="S11" s="23">
        <f t="shared" si="7"/>
        <v>3.4543423381595186E-3</v>
      </c>
      <c r="T11" s="8">
        <f t="shared" si="8"/>
        <v>1.2600534107845925E-2</v>
      </c>
      <c r="U11" s="17"/>
      <c r="V11" s="16"/>
      <c r="W11" s="16"/>
    </row>
    <row r="12" spans="1:23" s="15" customFormat="1" ht="60" customHeight="1" x14ac:dyDescent="0.25">
      <c r="A12" s="57" t="s">
        <v>19</v>
      </c>
      <c r="B12" s="43">
        <f>SUM(B7:B11)</f>
        <v>20538395.847000003</v>
      </c>
      <c r="C12" s="40">
        <f>SUM(C7:C11)</f>
        <v>16892964.217</v>
      </c>
      <c r="D12" s="41">
        <f t="shared" si="0"/>
        <v>82.250650648879756</v>
      </c>
      <c r="E12" s="40">
        <f>SUM(E7:E11)</f>
        <v>15580120</v>
      </c>
      <c r="F12" s="42">
        <f>SUM(F7:F11)</f>
        <v>113644</v>
      </c>
      <c r="G12" s="43">
        <f>SUM(G7:G11)</f>
        <v>21460746.115000002</v>
      </c>
      <c r="H12" s="40">
        <f>SUM(H7:H11)</f>
        <v>17326897.123</v>
      </c>
      <c r="I12" s="41">
        <f t="shared" si="1"/>
        <v>80.737626875373891</v>
      </c>
      <c r="J12" s="40">
        <f>SUM(J7:J11)</f>
        <v>15814647</v>
      </c>
      <c r="K12" s="42">
        <f>SUM(K7:K11)</f>
        <v>120397</v>
      </c>
      <c r="L12" s="44">
        <f t="shared" si="2"/>
        <v>4.4908583653319978</v>
      </c>
      <c r="M12" s="41">
        <f t="shared" si="2"/>
        <v>2.5687197369619543</v>
      </c>
      <c r="N12" s="41">
        <f t="shared" si="3"/>
        <v>-1.5130237735058643</v>
      </c>
      <c r="O12" s="69">
        <f t="shared" si="4"/>
        <v>1.5052964932234154</v>
      </c>
      <c r="P12" s="45">
        <f t="shared" si="4"/>
        <v>5.9422406814262079</v>
      </c>
      <c r="Q12" s="44">
        <f>SUM(Q7:Q11)</f>
        <v>67.643707309781888</v>
      </c>
      <c r="R12" s="41">
        <f>SUM(R7:R11)</f>
        <v>75.426377788703206</v>
      </c>
      <c r="S12" s="41">
        <f>SUM(S7:S11)</f>
        <v>67.387278855035532</v>
      </c>
      <c r="T12" s="45">
        <f>SUM(T7:T11)</f>
        <v>75.387813258981552</v>
      </c>
      <c r="U12" s="16"/>
      <c r="V12" s="16"/>
    </row>
    <row r="13" spans="1:23" s="15" customFormat="1" ht="39.9" customHeight="1" x14ac:dyDescent="0.25">
      <c r="A13" s="58" t="s">
        <v>17</v>
      </c>
      <c r="B13" s="59">
        <f>SUM('[1]Jan 19'!B13+'[1]Fev 19'!B13+'[1]Mar 19'!B13)</f>
        <v>9824215.345999999</v>
      </c>
      <c r="C13" s="53">
        <f>SUM('[1]Jan 19'!C13+'[1]Fev 19'!C13+'[1]Mar 19'!C13)</f>
        <v>8175512.3619999988</v>
      </c>
      <c r="D13" s="54">
        <f t="shared" si="0"/>
        <v>83.217967787409293</v>
      </c>
      <c r="E13" s="53">
        <f>SUM('[1]Jan 19'!E13+'[1]Fev 19'!E13+'[1]Mar 19'!E13)</f>
        <v>8500704</v>
      </c>
      <c r="F13" s="55">
        <f>SUM('[1]Jan 19'!F13+'[1]Fev 19'!F13+'[1]Mar 19'!F13)</f>
        <v>87944</v>
      </c>
      <c r="G13" s="59">
        <f>SUM('[1]Jan 20'!B13+'[1]Fev 20'!B13+'[1]Mar 20'!B13)</f>
        <v>6991828.0960000027</v>
      </c>
      <c r="H13" s="53">
        <f>SUM('[1]Jan 20'!C13+'[1]Fev 20'!C13+'[1]Mar 20'!C13)</f>
        <v>5656787.3400000026</v>
      </c>
      <c r="I13" s="54">
        <f t="shared" si="1"/>
        <v>80.905698228425109</v>
      </c>
      <c r="J13" s="53">
        <f>SUM('[1]Jan 20'!E13+'[1]Fev 20'!E13+'[1]Mar 20'!E13)</f>
        <v>6082844</v>
      </c>
      <c r="K13" s="55">
        <f>SUM('[1]Jan 20'!F13+'[1]Fev 20'!F13+'[1]Mar 20'!F13)</f>
        <v>66133</v>
      </c>
      <c r="L13" s="60">
        <f t="shared" si="2"/>
        <v>-28.830671460731196</v>
      </c>
      <c r="M13" s="54">
        <f t="shared" si="2"/>
        <v>-30.808161133815879</v>
      </c>
      <c r="N13" s="54">
        <f t="shared" si="3"/>
        <v>-2.312269558984184</v>
      </c>
      <c r="O13" s="70">
        <f t="shared" si="4"/>
        <v>-28.443056010419841</v>
      </c>
      <c r="P13" s="61">
        <f t="shared" si="4"/>
        <v>-24.801009733466753</v>
      </c>
      <c r="Q13" s="60">
        <f t="shared" ref="Q13" si="9">B13/$B$14*100</f>
        <v>32.356292690218083</v>
      </c>
      <c r="R13" s="54">
        <f t="shared" ref="R13" si="10">G13/$G$14*100</f>
        <v>24.573622211296804</v>
      </c>
      <c r="S13" s="54">
        <f>C13/$C$14*100</f>
        <v>32.612721144964468</v>
      </c>
      <c r="T13" s="61">
        <f>H13/$H$14*100</f>
        <v>24.612186741018444</v>
      </c>
      <c r="U13" s="16"/>
      <c r="V13" s="16"/>
    </row>
    <row r="14" spans="1:23" s="15" customFormat="1" ht="60" customHeight="1" thickBot="1" x14ac:dyDescent="0.3">
      <c r="A14" s="46" t="s">
        <v>18</v>
      </c>
      <c r="B14" s="50">
        <f>SUM(B12+B13)</f>
        <v>30362611.193000004</v>
      </c>
      <c r="C14" s="47">
        <f>SUM(C12+C13)</f>
        <v>25068476.579</v>
      </c>
      <c r="D14" s="48">
        <f t="shared" si="0"/>
        <v>82.563638613465002</v>
      </c>
      <c r="E14" s="47">
        <f>SUM(E12+E13)</f>
        <v>24080824</v>
      </c>
      <c r="F14" s="49">
        <f>SUM(F12+F13)</f>
        <v>201588</v>
      </c>
      <c r="G14" s="50">
        <f>SUM(G12+G13)</f>
        <v>28452574.211000003</v>
      </c>
      <c r="H14" s="47">
        <f>SUM(H12+H13)</f>
        <v>22983684.463000003</v>
      </c>
      <c r="I14" s="48">
        <f t="shared" si="1"/>
        <v>80.778928094718111</v>
      </c>
      <c r="J14" s="47">
        <f>SUM(J12+J13)</f>
        <v>21897491</v>
      </c>
      <c r="K14" s="49">
        <f>SUM(K12+K13)</f>
        <v>186530</v>
      </c>
      <c r="L14" s="51">
        <f t="shared" si="2"/>
        <v>-6.2907533540473404</v>
      </c>
      <c r="M14" s="48">
        <f t="shared" si="2"/>
        <v>-8.3163893483118088</v>
      </c>
      <c r="N14" s="48">
        <f t="shared" si="3"/>
        <v>-1.7847105187468912</v>
      </c>
      <c r="O14" s="71">
        <f t="shared" si="4"/>
        <v>-9.0666872528946687</v>
      </c>
      <c r="P14" s="52">
        <f t="shared" si="4"/>
        <v>-7.4696906561898517</v>
      </c>
      <c r="Q14" s="51">
        <f>SUM(Q12+Q13)</f>
        <v>99.999999999999972</v>
      </c>
      <c r="R14" s="48">
        <f>SUM(R12+R13)</f>
        <v>100.00000000000001</v>
      </c>
      <c r="S14" s="48">
        <f t="shared" ref="S14:T14" si="11">SUM(S12+S13)</f>
        <v>100</v>
      </c>
      <c r="T14" s="52">
        <f t="shared" si="11"/>
        <v>100</v>
      </c>
      <c r="U14" s="16"/>
      <c r="V14" s="16"/>
    </row>
    <row r="15" spans="1:23" s="15" customFormat="1" ht="15.9" customHeight="1" thickBot="1" x14ac:dyDescent="0.3">
      <c r="A15" s="154" t="s">
        <v>6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6"/>
      <c r="U15" s="16"/>
      <c r="V15" s="16"/>
    </row>
    <row r="16" spans="1:23" s="15" customFormat="1" ht="24.9" customHeight="1" x14ac:dyDescent="0.25">
      <c r="A16" s="137"/>
      <c r="B16" s="139" t="str">
        <f>"JANEIRO A "&amp;UPPER(TEXT('ASK, RPK, PAX'!$I$2,"mmmmmmmmmm"))&amp;"/"&amp;TEXT('ASK, RPK, PAX'!$I$2,"aaaa")</f>
        <v>JANEIRO A MARÇO/2019</v>
      </c>
      <c r="C16" s="140"/>
      <c r="D16" s="140"/>
      <c r="E16" s="141"/>
      <c r="F16" s="142"/>
      <c r="G16" s="139" t="str">
        <f>"JANEIRO A "&amp;UPPER(TEXT('ASK, RPK, PAX'!$I$1,"mmmmmmmmmm"))&amp;"/"&amp;TEXT('ASK, RPK, PAX'!$I$1,"aaaa")</f>
        <v>JANEIRO A MARÇO/2020</v>
      </c>
      <c r="H16" s="140"/>
      <c r="I16" s="140"/>
      <c r="J16" s="141"/>
      <c r="K16" s="142"/>
      <c r="L16" s="143" t="s">
        <v>8</v>
      </c>
      <c r="M16" s="144"/>
      <c r="N16" s="144"/>
      <c r="O16" s="145"/>
      <c r="P16" s="146"/>
      <c r="Q16" s="143" t="s">
        <v>12</v>
      </c>
      <c r="R16" s="144"/>
      <c r="S16" s="144"/>
      <c r="T16" s="146"/>
      <c r="U16" s="16"/>
      <c r="V16" s="16"/>
    </row>
    <row r="17" spans="1:23" s="15" customFormat="1" ht="24.9" customHeight="1" x14ac:dyDescent="0.25">
      <c r="A17" s="138"/>
      <c r="B17" s="147" t="s">
        <v>0</v>
      </c>
      <c r="C17" s="148" t="s">
        <v>1</v>
      </c>
      <c r="D17" s="148" t="s">
        <v>7</v>
      </c>
      <c r="E17" s="177" t="s">
        <v>13</v>
      </c>
      <c r="F17" s="149" t="s">
        <v>22</v>
      </c>
      <c r="G17" s="147" t="s">
        <v>0</v>
      </c>
      <c r="H17" s="148" t="s">
        <v>1</v>
      </c>
      <c r="I17" s="148" t="s">
        <v>7</v>
      </c>
      <c r="J17" s="177" t="s">
        <v>13</v>
      </c>
      <c r="K17" s="149" t="s">
        <v>22</v>
      </c>
      <c r="L17" s="150"/>
      <c r="M17" s="151"/>
      <c r="N17" s="151"/>
      <c r="O17" s="153"/>
      <c r="P17" s="152"/>
      <c r="Q17" s="150" t="s">
        <v>2</v>
      </c>
      <c r="R17" s="151"/>
      <c r="S17" s="151" t="s">
        <v>3</v>
      </c>
      <c r="T17" s="152"/>
      <c r="U17" s="16"/>
      <c r="V17" s="16"/>
    </row>
    <row r="18" spans="1:23" s="15" customFormat="1" ht="24.9" customHeight="1" x14ac:dyDescent="0.25">
      <c r="A18" s="138"/>
      <c r="B18" s="147"/>
      <c r="C18" s="148"/>
      <c r="D18" s="148"/>
      <c r="E18" s="177"/>
      <c r="F18" s="149"/>
      <c r="G18" s="147"/>
      <c r="H18" s="148"/>
      <c r="I18" s="148"/>
      <c r="J18" s="177"/>
      <c r="K18" s="149"/>
      <c r="L18" s="33" t="s">
        <v>9</v>
      </c>
      <c r="M18" s="34" t="s">
        <v>10</v>
      </c>
      <c r="N18" s="34" t="s">
        <v>11</v>
      </c>
      <c r="O18" s="68" t="s">
        <v>14</v>
      </c>
      <c r="P18" s="68" t="s">
        <v>23</v>
      </c>
      <c r="Q18" s="26" t="str">
        <f>"JAN-"&amp;UPPER(TEXT('ASK, RPK, PAX'!$I$2,"mmm"))&amp;"/"&amp;TEXT('ASK, RPK, PAX'!$I$2,"aaaa")&amp;""</f>
        <v>JAN-MAR/2019</v>
      </c>
      <c r="R18" s="35" t="str">
        <f>"JAN-"&amp;UPPER(TEXT('ASK, RPK, PAX'!$I$1,"mmm"))&amp;"/"&amp;TEXT('ASK, RPK, PAX'!$I$1,"aaaa")&amp;""</f>
        <v>JAN-MAR/2020</v>
      </c>
      <c r="S18" s="35" t="str">
        <f>"JAN-"&amp;UPPER(TEXT('ASK, RPK, PAX'!$I$2,"mmm"))&amp;"/"&amp;TEXT('ASK, RPK, PAX'!$I$2,"aaaa")&amp;""</f>
        <v>JAN-MAR/2019</v>
      </c>
      <c r="T18" s="37" t="str">
        <f>"JAN-"&amp;UPPER(TEXT('ASK, RPK, PAX'!$I$1,"mmm"))&amp;"/"&amp;TEXT('ASK, RPK, PAX'!$I$1,"aaaa")&amp;""</f>
        <v>JAN-MAR/2020</v>
      </c>
      <c r="U18" s="16"/>
      <c r="V18" s="16"/>
    </row>
    <row r="19" spans="1:23" s="15" customFormat="1" ht="39.9" customHeight="1" x14ac:dyDescent="0.35">
      <c r="A19" s="56"/>
      <c r="B19" s="39">
        <f>SUM('[1]Jan 19'!B19+'[1]Fev 19'!B19+'[1]Mar 19'!B19)</f>
        <v>2020709.764</v>
      </c>
      <c r="C19" s="36">
        <f>SUM('[1]Jan 19'!C19+'[1]Fev 19'!C19+'[1]Mar 19'!C19)</f>
        <v>1537109.9700000002</v>
      </c>
      <c r="D19" s="23">
        <f t="shared" ref="D19:D22" si="12">IFERROR(C19/B19*100, 0)</f>
        <v>76.067825146610232</v>
      </c>
      <c r="E19" s="36">
        <f>SUM('[1]Jan 19'!E19+'[1]Fev 19'!E19+'[1]Mar 19'!E19)</f>
        <v>572622</v>
      </c>
      <c r="F19" s="38">
        <f>SUM('[1]Jan 19'!F19+'[1]Fev 19'!F19+'[1]Mar 19'!F19)</f>
        <v>4181</v>
      </c>
      <c r="G19" s="39">
        <f>SUM('[1]Jan 20'!B19+'[1]Fev 20'!B19+'[1]Mar 20'!B19)</f>
        <v>1772156.3900000001</v>
      </c>
      <c r="H19" s="36">
        <f>SUM('[1]Jan 20'!C19+'[1]Fev 20'!C19+'[1]Mar 20'!C19)</f>
        <v>1282869.95</v>
      </c>
      <c r="I19" s="23">
        <f t="shared" ref="I19:I26" si="13">IFERROR(H19/G19*100, 0)</f>
        <v>72.3903351441799</v>
      </c>
      <c r="J19" s="36">
        <f>SUM('[1]Jan 20'!E19+'[1]Fev 20'!E19+'[1]Mar 20'!E19)</f>
        <v>482205</v>
      </c>
      <c r="K19" s="38">
        <f>SUM('[1]Jan 20'!F19+'[1]Fev 20'!F19+'[1]Mar 20'!F19)</f>
        <v>3537</v>
      </c>
      <c r="L19" s="25">
        <f t="shared" ref="L19:M26" si="14">IFERROR((G19-B19)/B19*100, 0)</f>
        <v>-12.300300539350481</v>
      </c>
      <c r="M19" s="23">
        <f t="shared" si="14"/>
        <v>-16.540132128607574</v>
      </c>
      <c r="N19" s="23">
        <f t="shared" ref="N19:N26" si="15">I19-D19</f>
        <v>-3.6774900024303321</v>
      </c>
      <c r="O19" s="27">
        <f t="shared" ref="O19:O26" si="16">IFERROR((J19-E19)/E19*100, 0)</f>
        <v>-15.789997590033217</v>
      </c>
      <c r="P19" s="7">
        <f t="shared" ref="P19:P26" si="17">IFERROR((K19-F19)/F19*100, 0)</f>
        <v>-15.403013633102129</v>
      </c>
      <c r="Q19" s="25">
        <f t="shared" ref="Q19:Q23" si="18">B19/$B$26*100</f>
        <v>14.043988028145121</v>
      </c>
      <c r="R19" s="23">
        <f t="shared" ref="R19:R23" si="19">G19/$G$26*100</f>
        <v>14.890514322827181</v>
      </c>
      <c r="S19" s="23">
        <f t="shared" ref="S19:S23" si="20">C19/$C$26*100</f>
        <v>13.049705828470836</v>
      </c>
      <c r="T19" s="8">
        <f t="shared" ref="T19:T23" si="21">H19/$H$26*100</f>
        <v>13.601397525281669</v>
      </c>
      <c r="U19" s="18"/>
      <c r="V19" s="16"/>
      <c r="W19" s="16"/>
    </row>
    <row r="20" spans="1:23" s="15" customFormat="1" ht="39.9" customHeight="1" x14ac:dyDescent="0.35">
      <c r="A20" s="56"/>
      <c r="B20" s="39">
        <f>SUM('[1]Jan 19'!B20+'[1]Fev 19'!B20+'[1]Mar 19'!B20)</f>
        <v>9542079.8269999996</v>
      </c>
      <c r="C20" s="36">
        <f>SUM('[1]Jan 19'!C20+'[1]Fev 19'!C20+'[1]Mar 19'!C20)</f>
        <v>7974416.5789999999</v>
      </c>
      <c r="D20" s="23">
        <f t="shared" si="12"/>
        <v>83.571052889704561</v>
      </c>
      <c r="E20" s="36">
        <f>SUM('[1]Jan 19'!E20+'[1]Fev 19'!E20+'[1]Mar 19'!E20)</f>
        <v>1538750</v>
      </c>
      <c r="F20" s="38">
        <f>SUM('[1]Jan 19'!F20+'[1]Fev 19'!F20+'[1]Mar 19'!F20)</f>
        <v>7946</v>
      </c>
      <c r="G20" s="39">
        <f>SUM('[1]Jan 20'!B20+'[1]Fev 20'!B20+'[1]Mar 20'!B20)</f>
        <v>7908412.9049999993</v>
      </c>
      <c r="H20" s="36">
        <f>SUM('[1]Jan 20'!C20+'[1]Fev 20'!C20+'[1]Mar 20'!C20)</f>
        <v>6347413.9330000002</v>
      </c>
      <c r="I20" s="23">
        <f t="shared" si="13"/>
        <v>80.261539315769966</v>
      </c>
      <c r="J20" s="36">
        <f>SUM('[1]Jan 20'!E20+'[1]Fev 20'!E20+'[1]Mar 20'!E20)</f>
        <v>1215306</v>
      </c>
      <c r="K20" s="38">
        <f>SUM('[1]Jan 20'!F20+'[1]Fev 20'!F20+'[1]Mar 20'!F20)</f>
        <v>6283</v>
      </c>
      <c r="L20" s="25">
        <f t="shared" si="14"/>
        <v>-17.120658720307731</v>
      </c>
      <c r="M20" s="23">
        <f t="shared" si="14"/>
        <v>-20.402779687790371</v>
      </c>
      <c r="N20" s="23">
        <f t="shared" si="15"/>
        <v>-3.3095135739345949</v>
      </c>
      <c r="O20" s="27">
        <f t="shared" si="16"/>
        <v>-21.01991876523152</v>
      </c>
      <c r="P20" s="7">
        <f t="shared" si="17"/>
        <v>-20.92876919204631</v>
      </c>
      <c r="Q20" s="25">
        <f t="shared" si="18"/>
        <v>66.317715310447269</v>
      </c>
      <c r="R20" s="23">
        <f t="shared" si="19"/>
        <v>66.45030669823322</v>
      </c>
      <c r="S20" s="23">
        <f t="shared" si="20"/>
        <v>67.700940427593963</v>
      </c>
      <c r="T20" s="8">
        <f t="shared" si="21"/>
        <v>67.297312685704895</v>
      </c>
      <c r="U20" s="18"/>
      <c r="V20" s="16"/>
      <c r="W20" s="16"/>
    </row>
    <row r="21" spans="1:23" s="15" customFormat="1" ht="39.9" customHeight="1" x14ac:dyDescent="0.35">
      <c r="A21" s="56"/>
      <c r="B21" s="39">
        <f>SUM('[1]Jan 19'!B21+'[1]Fev 19'!B21+'[1]Mar 19'!B21)</f>
        <v>0</v>
      </c>
      <c r="C21" s="36">
        <f>SUM('[1]Jan 19'!C21+'[1]Fev 19'!C21+'[1]Mar 19'!C21)</f>
        <v>0</v>
      </c>
      <c r="D21" s="23">
        <f t="shared" si="12"/>
        <v>0</v>
      </c>
      <c r="E21" s="36">
        <f>SUM('[1]Jan 19'!E21+'[1]Fev 19'!E21+'[1]Mar 19'!E21)</f>
        <v>0</v>
      </c>
      <c r="F21" s="38">
        <f>SUM('[1]Jan 19'!F21+'[1]Fev 19'!F21+'[1]Mar 19'!F21)</f>
        <v>0</v>
      </c>
      <c r="G21" s="39">
        <f>SUM('[1]Jan 20'!B21+'[1]Fev 20'!B21+'[1]Mar 20'!B21)</f>
        <v>0</v>
      </c>
      <c r="H21" s="36">
        <f>SUM('[1]Jan 20'!C21+'[1]Fev 20'!C21+'[1]Mar 20'!C21)</f>
        <v>0</v>
      </c>
      <c r="I21" s="23">
        <f t="shared" si="13"/>
        <v>0</v>
      </c>
      <c r="J21" s="36">
        <f>SUM('[1]Jan 20'!E21+'[1]Fev 20'!E21+'[1]Mar 20'!E21)</f>
        <v>0</v>
      </c>
      <c r="K21" s="38">
        <f>SUM('[1]Jan 20'!F21+'[1]Fev 20'!F21+'[1]Mar 20'!F21)</f>
        <v>0</v>
      </c>
      <c r="L21" s="25">
        <f t="shared" si="14"/>
        <v>0</v>
      </c>
      <c r="M21" s="23">
        <f t="shared" si="14"/>
        <v>0</v>
      </c>
      <c r="N21" s="23">
        <f t="shared" si="15"/>
        <v>0</v>
      </c>
      <c r="O21" s="27">
        <f t="shared" si="16"/>
        <v>0</v>
      </c>
      <c r="P21" s="7">
        <f t="shared" si="17"/>
        <v>0</v>
      </c>
      <c r="Q21" s="25">
        <f t="shared" si="18"/>
        <v>0</v>
      </c>
      <c r="R21" s="23">
        <f t="shared" si="19"/>
        <v>0</v>
      </c>
      <c r="S21" s="23">
        <f t="shared" si="20"/>
        <v>0</v>
      </c>
      <c r="T21" s="8">
        <f t="shared" si="21"/>
        <v>0</v>
      </c>
      <c r="U21" s="18"/>
      <c r="V21" s="16"/>
      <c r="W21" s="16"/>
    </row>
    <row r="22" spans="1:23" s="15" customFormat="1" ht="39.9" customHeight="1" x14ac:dyDescent="0.35">
      <c r="A22" s="56"/>
      <c r="B22" s="39">
        <f>SUM('[1]Jan 19'!B22+'[1]Fev 19'!B22+'[1]Mar 19'!B22)</f>
        <v>0</v>
      </c>
      <c r="C22" s="36">
        <f>SUM('[1]Jan 19'!C22+'[1]Fev 19'!C22+'[1]Mar 19'!C22)</f>
        <v>0</v>
      </c>
      <c r="D22" s="23">
        <f t="shared" si="12"/>
        <v>0</v>
      </c>
      <c r="E22" s="36">
        <f>SUM('[1]Jan 19'!E22+'[1]Fev 19'!E22+'[1]Mar 19'!E22)</f>
        <v>0</v>
      </c>
      <c r="F22" s="38">
        <f>SUM('[1]Jan 19'!F22+'[1]Fev 19'!F22+'[1]Mar 19'!F22)</f>
        <v>0</v>
      </c>
      <c r="G22" s="39">
        <f>SUM('[1]Jan 20'!B22+'[1]Fev 20'!B22+'[1]Mar 20'!B22)</f>
        <v>0</v>
      </c>
      <c r="H22" s="36">
        <f>SUM('[1]Jan 20'!C22+'[1]Fev 20'!C22+'[1]Mar 20'!C22)</f>
        <v>0</v>
      </c>
      <c r="I22" s="23">
        <f t="shared" si="13"/>
        <v>0</v>
      </c>
      <c r="J22" s="36">
        <f>SUM('[1]Jan 20'!E22+'[1]Fev 20'!E22+'[1]Mar 20'!E22)</f>
        <v>0</v>
      </c>
      <c r="K22" s="38">
        <f>SUM('[1]Jan 20'!F22+'[1]Fev 20'!F22+'[1]Mar 20'!F22)</f>
        <v>0</v>
      </c>
      <c r="L22" s="25">
        <f t="shared" si="14"/>
        <v>0</v>
      </c>
      <c r="M22" s="23">
        <f t="shared" si="14"/>
        <v>0</v>
      </c>
      <c r="N22" s="23">
        <f t="shared" si="15"/>
        <v>0</v>
      </c>
      <c r="O22" s="27">
        <f t="shared" si="16"/>
        <v>0</v>
      </c>
      <c r="P22" s="7">
        <f t="shared" si="17"/>
        <v>0</v>
      </c>
      <c r="Q22" s="25">
        <f t="shared" si="18"/>
        <v>0</v>
      </c>
      <c r="R22" s="23">
        <f t="shared" si="19"/>
        <v>0</v>
      </c>
      <c r="S22" s="23">
        <f t="shared" si="20"/>
        <v>0</v>
      </c>
      <c r="T22" s="8">
        <f t="shared" si="21"/>
        <v>0</v>
      </c>
      <c r="U22" s="18"/>
      <c r="V22" s="16"/>
      <c r="W22" s="16"/>
    </row>
    <row r="23" spans="1:23" s="15" customFormat="1" ht="42" customHeight="1" x14ac:dyDescent="0.35">
      <c r="A23" s="56"/>
      <c r="B23" s="39">
        <f>SUM('[1]Jan 19'!B23+'[1]Fev 19'!B23+'[1]Mar 19'!B23)</f>
        <v>0</v>
      </c>
      <c r="C23" s="36">
        <f>SUM('[1]Jan 19'!C23+'[1]Fev 19'!C23+'[1]Mar 19'!C23)</f>
        <v>0</v>
      </c>
      <c r="D23" s="23">
        <f>IFERROR(C23/B23*100, 0)</f>
        <v>0</v>
      </c>
      <c r="E23" s="36">
        <f>SUM('[1]Jan 19'!E23+'[1]Fev 19'!E23+'[1]Mar 19'!E23)</f>
        <v>0</v>
      </c>
      <c r="F23" s="38">
        <f>SUM('[1]Jan 19'!F23+'[1]Fev 19'!F23+'[1]Mar 19'!F23)</f>
        <v>0</v>
      </c>
      <c r="G23" s="39">
        <f>SUM('[1]Jan 20'!B23+'[1]Fev 20'!B23+'[1]Mar 20'!B23)</f>
        <v>318.96899999999999</v>
      </c>
      <c r="H23" s="36">
        <f>SUM('[1]Jan 20'!C23+'[1]Fev 20'!C23+'[1]Mar 20'!C23)</f>
        <v>118.706</v>
      </c>
      <c r="I23" s="23">
        <f t="shared" si="13"/>
        <v>37.215528781793843</v>
      </c>
      <c r="J23" s="36">
        <f>SUM('[1]Jan 20'!E23+'[1]Fev 20'!E23+'[1]Mar 20'!E23)</f>
        <v>278</v>
      </c>
      <c r="K23" s="38">
        <f>SUM('[1]Jan 20'!F23+'[1]Fev 20'!F23+'[1]Mar 20'!F23)</f>
        <v>83</v>
      </c>
      <c r="L23" s="25">
        <f t="shared" si="14"/>
        <v>0</v>
      </c>
      <c r="M23" s="23">
        <f t="shared" si="14"/>
        <v>0</v>
      </c>
      <c r="N23" s="23">
        <f t="shared" si="15"/>
        <v>37.215528781793843</v>
      </c>
      <c r="O23" s="27">
        <f t="shared" si="16"/>
        <v>0</v>
      </c>
      <c r="P23" s="7">
        <f t="shared" si="17"/>
        <v>0</v>
      </c>
      <c r="Q23" s="25">
        <f t="shared" si="18"/>
        <v>0</v>
      </c>
      <c r="R23" s="23">
        <f t="shared" si="19"/>
        <v>2.680131668874812E-3</v>
      </c>
      <c r="S23" s="23">
        <f t="shared" si="20"/>
        <v>0</v>
      </c>
      <c r="T23" s="8">
        <f t="shared" si="21"/>
        <v>1.2585589791358712E-3</v>
      </c>
      <c r="U23" s="18"/>
      <c r="V23" s="16"/>
      <c r="W23" s="16"/>
    </row>
    <row r="24" spans="1:23" s="15" customFormat="1" ht="60" customHeight="1" x14ac:dyDescent="0.25">
      <c r="A24" s="57" t="s">
        <v>19</v>
      </c>
      <c r="B24" s="43">
        <f>SUM(B19:B23)</f>
        <v>11562789.591</v>
      </c>
      <c r="C24" s="40">
        <f>SUM(C19:C23)</f>
        <v>9511526.5490000006</v>
      </c>
      <c r="D24" s="41">
        <f t="shared" ref="D24:D26" si="22">IFERROR(C24/B24*100, 0)</f>
        <v>82.259790979880691</v>
      </c>
      <c r="E24" s="40">
        <f>SUM(E19:E23)</f>
        <v>2111372</v>
      </c>
      <c r="F24" s="42">
        <f>SUM(F19:F23)</f>
        <v>12127</v>
      </c>
      <c r="G24" s="43">
        <f>SUM(G19:G23)</f>
        <v>9680888.2640000004</v>
      </c>
      <c r="H24" s="40">
        <f>SUM(H19:H23)</f>
        <v>7630402.5890000006</v>
      </c>
      <c r="I24" s="41">
        <f t="shared" si="13"/>
        <v>78.819240351889263</v>
      </c>
      <c r="J24" s="40">
        <f>SUM(J19:J23)</f>
        <v>1697789</v>
      </c>
      <c r="K24" s="42">
        <f>SUM(K19:K23)</f>
        <v>9903</v>
      </c>
      <c r="L24" s="44">
        <f t="shared" si="14"/>
        <v>-16.275495737333092</v>
      </c>
      <c r="M24" s="41">
        <f t="shared" si="14"/>
        <v>-19.777308619274926</v>
      </c>
      <c r="N24" s="41">
        <f t="shared" si="15"/>
        <v>-3.4405506279914277</v>
      </c>
      <c r="O24" s="69">
        <f t="shared" si="16"/>
        <v>-19.588352976169048</v>
      </c>
      <c r="P24" s="45">
        <f t="shared" si="17"/>
        <v>-18.339243011462028</v>
      </c>
      <c r="Q24" s="44">
        <f>SUM(Q19:Q23)</f>
        <v>80.361703338592392</v>
      </c>
      <c r="R24" s="41">
        <f>SUM(R19:R23)</f>
        <v>81.343501152729289</v>
      </c>
      <c r="S24" s="41">
        <f>SUM(S19:S23)</f>
        <v>80.750646256064798</v>
      </c>
      <c r="T24" s="45">
        <f>SUM(T19:T23)</f>
        <v>80.899968769965696</v>
      </c>
      <c r="U24" s="16"/>
      <c r="V24" s="5"/>
    </row>
    <row r="25" spans="1:23" s="15" customFormat="1" ht="39.9" customHeight="1" x14ac:dyDescent="0.25">
      <c r="A25" s="58" t="s">
        <v>17</v>
      </c>
      <c r="B25" s="59">
        <f>SUM('[1]Jan 19'!B25+'[1]Fev 19'!B25+'[1]Mar 19'!B25)</f>
        <v>2825643.0960000018</v>
      </c>
      <c r="C25" s="53">
        <f>SUM('[1]Jan 19'!C25+'[1]Fev 19'!C25+'[1]Mar 19'!C25)</f>
        <v>2267359.429</v>
      </c>
      <c r="D25" s="54">
        <f t="shared" si="22"/>
        <v>80.242244047370619</v>
      </c>
      <c r="E25" s="53">
        <f>SUM('[1]Jan 19'!E25+'[1]Fev 19'!E25+'[1]Mar 19'!E25)</f>
        <v>471461</v>
      </c>
      <c r="F25" s="55">
        <f>SUM('[1]Jan 19'!F25+'[1]Fev 19'!F25+'[1]Mar 19'!F25)</f>
        <v>2954</v>
      </c>
      <c r="G25" s="59">
        <f>SUM('[1]Jan 20'!B25+'[1]Fev 20'!B25+'[1]Mar 20'!B25)</f>
        <v>2220355.3839999991</v>
      </c>
      <c r="H25" s="53">
        <f>SUM('[1]Jan 20'!C25+'[1]Fev 20'!C25+'[1]Mar 20'!C25)</f>
        <v>1801495.4760000007</v>
      </c>
      <c r="I25" s="54">
        <f t="shared" si="13"/>
        <v>81.135456467089668</v>
      </c>
      <c r="J25" s="53">
        <f>SUM('[1]Jan 20'!E25+'[1]Fev 20'!E25+'[1]Mar 20'!E25)</f>
        <v>344321</v>
      </c>
      <c r="K25" s="55">
        <f>SUM('[1]Jan 20'!F25+'[1]Fev 20'!F25+'[1]Mar 20'!F25)</f>
        <v>1979</v>
      </c>
      <c r="L25" s="60">
        <f t="shared" si="14"/>
        <v>-21.421237270087357</v>
      </c>
      <c r="M25" s="54">
        <f t="shared" si="14"/>
        <v>-20.546541807245124</v>
      </c>
      <c r="N25" s="54">
        <f t="shared" si="15"/>
        <v>0.89321241971904897</v>
      </c>
      <c r="O25" s="70">
        <f t="shared" si="16"/>
        <v>-26.967235890137253</v>
      </c>
      <c r="P25" s="61">
        <f t="shared" si="17"/>
        <v>-33.006093432633712</v>
      </c>
      <c r="Q25" s="60">
        <f t="shared" ref="Q25" si="23">B25/$B$26*100</f>
        <v>19.638296661407605</v>
      </c>
      <c r="R25" s="54">
        <f t="shared" ref="R25" si="24">G25/$G$26*100</f>
        <v>18.656498847270715</v>
      </c>
      <c r="S25" s="54">
        <f t="shared" ref="S25" si="25">C25/$C$26*100</f>
        <v>19.249353743935188</v>
      </c>
      <c r="T25" s="61">
        <f t="shared" ref="T25" si="26">H25/$H$26*100</f>
        <v>19.100031230034293</v>
      </c>
      <c r="U25" s="16"/>
      <c r="V25" s="5"/>
    </row>
    <row r="26" spans="1:23" s="15" customFormat="1" ht="70.05" customHeight="1" thickBot="1" x14ac:dyDescent="0.3">
      <c r="A26" s="46" t="s">
        <v>20</v>
      </c>
      <c r="B26" s="50">
        <f>SUM(B24+B25)</f>
        <v>14388432.687000003</v>
      </c>
      <c r="C26" s="47">
        <f>SUM(C24+C25)</f>
        <v>11778885.978</v>
      </c>
      <c r="D26" s="48">
        <f t="shared" si="22"/>
        <v>81.863579127991216</v>
      </c>
      <c r="E26" s="47">
        <f>SUM(E24+E25)</f>
        <v>2582833</v>
      </c>
      <c r="F26" s="49">
        <f>SUM(F24+F25)</f>
        <v>15081</v>
      </c>
      <c r="G26" s="50">
        <f>SUM(G24+G25)</f>
        <v>11901243.648</v>
      </c>
      <c r="H26" s="47">
        <f>SUM(H24+H25)</f>
        <v>9431898.0650000013</v>
      </c>
      <c r="I26" s="48">
        <f t="shared" si="13"/>
        <v>79.251365184721919</v>
      </c>
      <c r="J26" s="47">
        <f>SUM(J24+J25)</f>
        <v>2042110</v>
      </c>
      <c r="K26" s="49">
        <f>SUM(K24+K25)</f>
        <v>11882</v>
      </c>
      <c r="L26" s="51">
        <f t="shared" si="14"/>
        <v>-17.286031724964641</v>
      </c>
      <c r="M26" s="48">
        <f t="shared" si="14"/>
        <v>-19.925381036743055</v>
      </c>
      <c r="N26" s="48">
        <f t="shared" si="15"/>
        <v>-2.6122139432692961</v>
      </c>
      <c r="O26" s="71">
        <f t="shared" si="16"/>
        <v>-20.935267591826495</v>
      </c>
      <c r="P26" s="52">
        <f t="shared" si="17"/>
        <v>-21.212121212121211</v>
      </c>
      <c r="Q26" s="51">
        <f>SUM(Q24+Q25)</f>
        <v>100</v>
      </c>
      <c r="R26" s="48">
        <f>SUM(R24+R25)</f>
        <v>100</v>
      </c>
      <c r="S26" s="48">
        <f t="shared" ref="S26:T26" si="27">SUM(S24+S25)</f>
        <v>99.999999999999986</v>
      </c>
      <c r="T26" s="52">
        <f t="shared" si="27"/>
        <v>99.999999999999986</v>
      </c>
      <c r="U26" s="16"/>
      <c r="V26" s="5"/>
    </row>
    <row r="27" spans="1:23" x14ac:dyDescent="0.25">
      <c r="Q27" s="32"/>
    </row>
    <row r="28" spans="1:23" x14ac:dyDescent="0.25">
      <c r="A28" s="13"/>
      <c r="B28" s="13"/>
      <c r="C28" s="13"/>
      <c r="D28" s="13"/>
      <c r="E28" s="13"/>
      <c r="F28" s="13"/>
      <c r="G28" s="13"/>
    </row>
    <row r="29" spans="1:23" x14ac:dyDescent="0.25">
      <c r="A29" s="13"/>
      <c r="B29" s="13"/>
      <c r="C29" s="13"/>
      <c r="D29" s="13"/>
      <c r="E29" s="13"/>
      <c r="F29" s="13"/>
      <c r="G29" s="13"/>
    </row>
    <row r="30" spans="1:23" x14ac:dyDescent="0.25">
      <c r="A30" s="13"/>
      <c r="B30" s="13"/>
      <c r="C30" s="13"/>
      <c r="D30" s="13"/>
      <c r="E30" s="13"/>
      <c r="F30" s="13"/>
      <c r="G30" s="13"/>
    </row>
    <row r="31" spans="1:23" ht="17.25" customHeight="1" x14ac:dyDescent="0.25">
      <c r="A31" s="13"/>
      <c r="B31" s="13"/>
      <c r="C31" s="13"/>
      <c r="D31" s="13"/>
      <c r="E31" s="13"/>
      <c r="F31" s="13"/>
      <c r="G31" s="13"/>
    </row>
    <row r="32" spans="1:23" ht="15" customHeight="1" x14ac:dyDescent="0.25">
      <c r="A32" s="13"/>
      <c r="B32" s="13"/>
      <c r="C32" s="13"/>
      <c r="D32" s="13"/>
      <c r="E32" s="13"/>
      <c r="F32" s="13"/>
      <c r="G32" s="13"/>
    </row>
    <row r="33" spans="1:7" ht="15" customHeight="1" x14ac:dyDescent="0.25">
      <c r="A33" s="13"/>
      <c r="B33" s="13"/>
      <c r="C33" s="13"/>
      <c r="D33" s="13"/>
      <c r="E33" s="13"/>
      <c r="F33" s="13"/>
      <c r="G33" s="13"/>
    </row>
    <row r="34" spans="1:7" ht="15" customHeight="1" x14ac:dyDescent="0.25">
      <c r="A34" s="13"/>
      <c r="B34" s="13"/>
      <c r="C34" s="13"/>
      <c r="D34" s="13"/>
      <c r="E34" s="13"/>
      <c r="F34" s="13"/>
      <c r="G34" s="13"/>
    </row>
    <row r="35" spans="1:7" ht="15" customHeight="1" x14ac:dyDescent="0.25">
      <c r="A35" s="13"/>
      <c r="B35" s="13"/>
      <c r="C35" s="13"/>
      <c r="D35" s="13"/>
      <c r="E35" s="13"/>
      <c r="F35" s="13"/>
      <c r="G35" s="13"/>
    </row>
    <row r="36" spans="1:7" ht="15" customHeight="1" x14ac:dyDescent="0.25">
      <c r="A36" s="13"/>
      <c r="B36" s="13"/>
      <c r="C36" s="13"/>
      <c r="D36" s="13"/>
      <c r="E36" s="13"/>
      <c r="F36" s="13"/>
      <c r="G36" s="13"/>
    </row>
    <row r="37" spans="1:7" ht="15" customHeight="1" x14ac:dyDescent="0.25">
      <c r="A37" s="13"/>
      <c r="B37" s="13"/>
      <c r="C37" s="13"/>
      <c r="D37" s="13"/>
      <c r="E37" s="13"/>
      <c r="F37" s="13"/>
      <c r="G37" s="13"/>
    </row>
    <row r="38" spans="1:7" ht="15" customHeight="1" x14ac:dyDescent="0.25">
      <c r="A38" s="13"/>
      <c r="B38" s="13"/>
      <c r="C38" s="13"/>
      <c r="D38" s="13"/>
      <c r="E38" s="13"/>
      <c r="F38" s="13"/>
      <c r="G38" s="13"/>
    </row>
    <row r="39" spans="1:7" ht="15" customHeight="1" x14ac:dyDescent="0.25">
      <c r="A39" s="13"/>
      <c r="B39" s="13"/>
      <c r="C39" s="13"/>
      <c r="D39" s="13"/>
      <c r="E39" s="13"/>
      <c r="F39" s="13"/>
      <c r="G39" s="13"/>
    </row>
    <row r="40" spans="1:7" ht="15" customHeight="1" x14ac:dyDescent="0.25">
      <c r="A40" s="13"/>
      <c r="B40" s="13"/>
      <c r="C40" s="13"/>
      <c r="D40" s="13"/>
      <c r="E40" s="13"/>
      <c r="F40" s="13"/>
      <c r="G40" s="13"/>
    </row>
    <row r="41" spans="1:7" x14ac:dyDescent="0.25">
      <c r="A41" s="13"/>
      <c r="B41" s="13"/>
      <c r="C41" s="13"/>
      <c r="D41" s="13"/>
      <c r="E41" s="13"/>
      <c r="F41" s="13"/>
      <c r="G41" s="13"/>
    </row>
    <row r="42" spans="1:7" x14ac:dyDescent="0.25">
      <c r="A42" s="13"/>
      <c r="B42" s="13"/>
      <c r="C42" s="13"/>
      <c r="D42" s="13"/>
      <c r="E42" s="13"/>
      <c r="F42" s="13"/>
      <c r="G42" s="13"/>
    </row>
  </sheetData>
  <mergeCells count="38">
    <mergeCell ref="L5:P5"/>
    <mergeCell ref="C17:C18"/>
    <mergeCell ref="F17:F18"/>
    <mergeCell ref="G17:G18"/>
    <mergeCell ref="H17:H18"/>
    <mergeCell ref="I17:I18"/>
    <mergeCell ref="K17:K18"/>
    <mergeCell ref="E5:E6"/>
    <mergeCell ref="J5:J6"/>
    <mergeCell ref="Q17:R17"/>
    <mergeCell ref="S17:T17"/>
    <mergeCell ref="L17:P17"/>
    <mergeCell ref="A15:T15"/>
    <mergeCell ref="A16:A18"/>
    <mergeCell ref="B16:F16"/>
    <mergeCell ref="G16:K16"/>
    <mergeCell ref="L16:P16"/>
    <mergeCell ref="Q16:T16"/>
    <mergeCell ref="B17:B18"/>
    <mergeCell ref="D17:D18"/>
    <mergeCell ref="E17:E18"/>
    <mergeCell ref="J17:J18"/>
    <mergeCell ref="A3:T3"/>
    <mergeCell ref="A4:A6"/>
    <mergeCell ref="B4:F4"/>
    <mergeCell ref="G4:K4"/>
    <mergeCell ref="L4:P4"/>
    <mergeCell ref="Q4:T4"/>
    <mergeCell ref="B5:B6"/>
    <mergeCell ref="C5:C6"/>
    <mergeCell ref="D5:D6"/>
    <mergeCell ref="F5:F6"/>
    <mergeCell ref="S5:T5"/>
    <mergeCell ref="G5:G6"/>
    <mergeCell ref="H5:H6"/>
    <mergeCell ref="I5:I6"/>
    <mergeCell ref="Q5:R5"/>
    <mergeCell ref="K5:K6"/>
  </mergeCells>
  <pageMargins left="0.25" right="0.25" top="0.75" bottom="0.75" header="0.3" footer="0.3"/>
  <pageSetup paperSize="9" scale="4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3"/>
  <sheetViews>
    <sheetView showGridLines="0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20.7773437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7" s="10" customFormat="1" ht="15.9" customHeight="1" x14ac:dyDescent="0.25">
      <c r="A1" s="183" t="str">
        <f>"DADOS COMPARATIVOS - JANEIRO A "&amp;UPPER(TEXT('ASK, RPK, PAX'!I1,"mmmmmmmmmm"))&amp;"/"&amp;TEXT('ASK, RPK, PAX'!I1,"aaaa")&amp;" - ASSOCIAÇÃO BRASILEIRA DAS EMPRESAS AÉREAS"</f>
        <v>DADOS COMPARATIVOS - JANEIRO A MARÇO/2020 - ASSOCIAÇÃO BRASILEIRA DAS EMPRESAS AÉREAS</v>
      </c>
      <c r="B1" s="183"/>
      <c r="C1" s="183"/>
      <c r="D1" s="183"/>
      <c r="E1" s="183"/>
      <c r="F1" s="183"/>
      <c r="H1" s="11"/>
    </row>
    <row r="2" spans="1:17" s="19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1"/>
      <c r="I2" s="10"/>
      <c r="J2" s="10"/>
      <c r="K2" s="10"/>
      <c r="L2" s="10"/>
      <c r="M2" s="10"/>
      <c r="N2" s="10"/>
      <c r="O2" s="10"/>
      <c r="P2" s="10"/>
      <c r="Q2" s="10"/>
    </row>
    <row r="3" spans="1:17" s="15" customFormat="1" ht="15.9" customHeight="1" thickBot="1" x14ac:dyDescent="0.3">
      <c r="A3" s="157" t="s">
        <v>5</v>
      </c>
      <c r="B3" s="158"/>
      <c r="C3" s="158"/>
      <c r="D3" s="158"/>
      <c r="E3" s="158"/>
      <c r="F3" s="159"/>
      <c r="I3" s="16"/>
      <c r="J3" s="13"/>
      <c r="K3" s="13"/>
      <c r="L3" s="14"/>
      <c r="M3" s="13"/>
      <c r="N3" s="13"/>
    </row>
    <row r="4" spans="1:17" s="15" customFormat="1" ht="40.049999999999997" customHeight="1" x14ac:dyDescent="0.25">
      <c r="A4" s="160"/>
      <c r="B4" s="116" t="str">
        <f>"JANEIRO A "&amp;UPPER(TEXT('ASK, RPK, PAX'!$I$2,"mmmmmmmmmm"))&amp;"/"&amp;TEXT('ASK, RPK, PAX'!$I$2,"aaaa")</f>
        <v>JANEIRO A MARÇO/2019</v>
      </c>
      <c r="C4" s="117" t="str">
        <f>"JANEIRO A "&amp;UPPER(TEXT('ASK, RPK, PAX'!$I$1,"mmmmmmmmmm"))&amp;"/"&amp;TEXT('ASK, RPK, PAX'!$I$1,"aaaa")</f>
        <v>JANEIRO A MARÇO/2020</v>
      </c>
      <c r="D4" s="174" t="s">
        <v>15</v>
      </c>
      <c r="E4" s="170" t="s">
        <v>12</v>
      </c>
      <c r="F4" s="171"/>
      <c r="I4" s="13"/>
      <c r="J4" s="13"/>
      <c r="K4" s="13"/>
      <c r="L4" s="14"/>
      <c r="M4" s="13"/>
      <c r="N4" s="13"/>
    </row>
    <row r="5" spans="1:17" s="15" customFormat="1" ht="24.9" customHeight="1" x14ac:dyDescent="0.25">
      <c r="A5" s="161"/>
      <c r="B5" s="184" t="s">
        <v>21</v>
      </c>
      <c r="C5" s="167" t="s">
        <v>21</v>
      </c>
      <c r="D5" s="175"/>
      <c r="E5" s="172"/>
      <c r="F5" s="173"/>
      <c r="G5" s="28"/>
      <c r="I5" s="13"/>
      <c r="J5" s="13"/>
      <c r="K5" s="13"/>
      <c r="L5" s="14"/>
      <c r="M5" s="13"/>
      <c r="N5" s="13"/>
    </row>
    <row r="6" spans="1:17" s="15" customFormat="1" ht="24.9" customHeight="1" thickBot="1" x14ac:dyDescent="0.3">
      <c r="A6" s="162"/>
      <c r="B6" s="185"/>
      <c r="C6" s="182"/>
      <c r="D6" s="175"/>
      <c r="E6" s="93" t="str">
        <f>"JAN-"&amp;UPPER(TEXT('ASK, RPK, PAX'!$I$2,"mmm"))&amp;"/"&amp;TEXT('ASK, RPK, PAX'!$I$2,"aaaa")&amp;""</f>
        <v>JAN-MAR/2019</v>
      </c>
      <c r="F6" s="65" t="str">
        <f>"JAN-"&amp;UPPER(TEXT('ASK, RPK, PAX'!$I$1,"mmm"))&amp;"/"&amp;TEXT('ASK, RPK, PAX'!$I$1,"aaaa")&amp;""</f>
        <v>JAN-MAR/2020</v>
      </c>
      <c r="G6" s="28"/>
      <c r="I6" s="13"/>
      <c r="J6" s="13"/>
      <c r="K6" s="13"/>
      <c r="M6" s="13"/>
      <c r="N6" s="13"/>
    </row>
    <row r="7" spans="1:17" s="15" customFormat="1" ht="39.9" customHeight="1" x14ac:dyDescent="0.35">
      <c r="A7" s="20"/>
      <c r="B7" s="76">
        <f>SUM('[2]Jan 19'!B7+'[2]Fev 19'!B7+'[2]Mar 19'!B7)</f>
        <v>21934627</v>
      </c>
      <c r="C7" s="118">
        <f>SUM('[2]Jan 20'!B7+'[2]Fev 20'!B7+'[2]Mar 20'!B7)</f>
        <v>19433684</v>
      </c>
      <c r="D7" s="9">
        <f t="shared" ref="D7:D15" si="0">IFERROR((C7-B7)/B7*100, 0)</f>
        <v>-11.401803185438258</v>
      </c>
      <c r="E7" s="25">
        <f t="shared" ref="E7:E12" si="1">B7/$B$15*100</f>
        <v>20.570023374264608</v>
      </c>
      <c r="F7" s="7">
        <f t="shared" ref="F7:F12" si="2">C7/$C$15*100</f>
        <v>19.684775915053088</v>
      </c>
      <c r="G7" s="29"/>
      <c r="H7" s="16"/>
      <c r="I7" s="13"/>
      <c r="J7" s="13"/>
      <c r="K7" s="13"/>
      <c r="L7" s="14"/>
      <c r="M7" s="13"/>
      <c r="N7" s="13"/>
    </row>
    <row r="8" spans="1:17" s="15" customFormat="1" ht="39.9" customHeight="1" x14ac:dyDescent="0.35">
      <c r="A8" s="20"/>
      <c r="B8" s="76">
        <f>SUM('[2]Jan 19'!B8+'[2]Fev 19'!B8+'[2]Mar 19'!B8)</f>
        <v>29456876</v>
      </c>
      <c r="C8" s="75">
        <f>SUM('[2]Jan 20'!B8+'[2]Fev 20'!B8+'[2]Mar 20'!B8)</f>
        <v>33232287</v>
      </c>
      <c r="D8" s="9">
        <f t="shared" si="0"/>
        <v>12.816739290344298</v>
      </c>
      <c r="E8" s="24">
        <f t="shared" si="1"/>
        <v>27.624295952368559</v>
      </c>
      <c r="F8" s="7">
        <f t="shared" si="2"/>
        <v>33.661663055740327</v>
      </c>
      <c r="G8" s="29"/>
      <c r="H8" s="16"/>
      <c r="I8" s="13"/>
      <c r="J8" s="13"/>
      <c r="K8" s="13"/>
    </row>
    <row r="9" spans="1:17" s="15" customFormat="1" ht="39.9" customHeight="1" x14ac:dyDescent="0.35">
      <c r="A9" s="20"/>
      <c r="B9" s="98">
        <f>SUM('[2]Jan 19'!B9+'[2]Fev 19'!B9+'[2]Mar 19'!B9)</f>
        <v>8509696</v>
      </c>
      <c r="C9" s="94">
        <f>SUM('[2]Jan 20'!B9+'[2]Fev 20'!B9+'[2]Mar 20'!B9)</f>
        <v>9257809</v>
      </c>
      <c r="D9" s="9">
        <f t="shared" si="0"/>
        <v>8.7913011228603235</v>
      </c>
      <c r="E9" s="24">
        <f t="shared" si="1"/>
        <v>7.980288227736267</v>
      </c>
      <c r="F9" s="7">
        <f t="shared" si="2"/>
        <v>9.3774240452485333</v>
      </c>
      <c r="G9" s="29"/>
      <c r="H9" s="16"/>
      <c r="I9" s="13"/>
      <c r="J9" s="13"/>
      <c r="K9" s="13"/>
    </row>
    <row r="10" spans="1:17" s="15" customFormat="1" ht="39.9" customHeight="1" x14ac:dyDescent="0.35">
      <c r="A10" s="21"/>
      <c r="B10" s="98">
        <f>SUM('[2]Jan 19'!B10+'[2]Fev 19'!B10+'[2]Mar 19'!B10)</f>
        <v>32</v>
      </c>
      <c r="C10" s="94">
        <f>SUM('[2]Jan 20'!B10+'[2]Fev 20'!B10+'[2]Mar 20'!B10)</f>
        <v>175</v>
      </c>
      <c r="D10" s="9">
        <f t="shared" si="0"/>
        <v>446.875</v>
      </c>
      <c r="E10" s="24">
        <f t="shared" si="1"/>
        <v>3.000920635561605E-5</v>
      </c>
      <c r="F10" s="7">
        <f t="shared" si="2"/>
        <v>1.7726107850340111E-4</v>
      </c>
      <c r="G10" s="29"/>
      <c r="H10" s="16"/>
      <c r="I10" s="13"/>
      <c r="J10" s="13"/>
      <c r="K10" s="13"/>
    </row>
    <row r="11" spans="1:17" s="15" customFormat="1" ht="39.9" customHeight="1" x14ac:dyDescent="0.35">
      <c r="A11" s="21"/>
      <c r="B11" s="98">
        <f>SUM('[2]Jan 19'!B11+'[2]Fev 19'!B11+'[2]Mar 19'!B11)</f>
        <v>61</v>
      </c>
      <c r="C11" s="94">
        <f>SUM('[2]Jan 20'!B11+'[2]Fev 20'!B11+'[2]Mar 20'!B11)</f>
        <v>45</v>
      </c>
      <c r="D11" s="9">
        <f t="shared" si="0"/>
        <v>-26.229508196721312</v>
      </c>
      <c r="E11" s="24">
        <f t="shared" si="1"/>
        <v>5.7205049615393105E-5</v>
      </c>
      <c r="F11" s="7">
        <f t="shared" si="2"/>
        <v>4.5581420186588861E-5</v>
      </c>
      <c r="G11" s="29"/>
      <c r="H11" s="16"/>
      <c r="I11" s="13"/>
      <c r="J11" s="13"/>
      <c r="K11" s="13"/>
    </row>
    <row r="12" spans="1:17" s="15" customFormat="1" ht="39.9" customHeight="1" x14ac:dyDescent="0.35">
      <c r="A12" s="21"/>
      <c r="B12" s="101">
        <f>SUM('[2]Jan 19'!B12+'[2]Fev 19'!B12+'[2]Mar 19'!B12)</f>
        <v>316677</v>
      </c>
      <c r="C12" s="94">
        <f>SUM('[2]Jan 20'!B12+'[2]Fev 20'!B12+'[2]Mar 20'!B12)</f>
        <v>125060</v>
      </c>
      <c r="D12" s="80">
        <f t="shared" si="0"/>
        <v>-60.508657085926664</v>
      </c>
      <c r="E12" s="88">
        <f t="shared" si="1"/>
        <v>0.2969757950336695</v>
      </c>
      <c r="F12" s="89">
        <f t="shared" si="2"/>
        <v>0.12667583130077339</v>
      </c>
      <c r="G12" s="29"/>
      <c r="H12" s="16"/>
      <c r="I12" s="13"/>
      <c r="J12" s="13"/>
      <c r="K12" s="13"/>
    </row>
    <row r="13" spans="1:17" s="15" customFormat="1" ht="60" customHeight="1" x14ac:dyDescent="0.25">
      <c r="A13" s="112" t="s">
        <v>19</v>
      </c>
      <c r="B13" s="119">
        <f>SUM(B7:B12)</f>
        <v>60217969</v>
      </c>
      <c r="C13" s="120">
        <f>SUM(C7:C12)</f>
        <v>62049060</v>
      </c>
      <c r="D13" s="105">
        <f t="shared" si="0"/>
        <v>3.0407717669787235</v>
      </c>
      <c r="E13" s="107">
        <f>SUM(E7:E12)</f>
        <v>56.471670563659067</v>
      </c>
      <c r="F13" s="124">
        <f>SUM(F7:F12)</f>
        <v>62.850761689841413</v>
      </c>
      <c r="G13" s="63"/>
      <c r="H13" s="16"/>
      <c r="I13" s="13"/>
      <c r="J13" s="13"/>
      <c r="K13" s="13"/>
    </row>
    <row r="14" spans="1:17" s="15" customFormat="1" ht="39.9" customHeight="1" x14ac:dyDescent="0.25">
      <c r="A14" s="111" t="s">
        <v>17</v>
      </c>
      <c r="B14" s="121">
        <f>SUM('[2]Jan 19'!B14+'[2]Fev 19'!B14+'[2]Mar 19'!B14)</f>
        <v>46415974</v>
      </c>
      <c r="C14" s="122">
        <f>SUM('[2]Jan 20'!B14+'[2]Fev 20'!B14+'[2]Mar 20'!B14)</f>
        <v>36675376</v>
      </c>
      <c r="D14" s="127">
        <f t="shared" si="0"/>
        <v>-20.985443502704477</v>
      </c>
      <c r="E14" s="60">
        <f>B14/$B$15*100</f>
        <v>43.528329436340925</v>
      </c>
      <c r="F14" s="61">
        <f>C14/$C$15*100</f>
        <v>37.149238310158587</v>
      </c>
      <c r="G14" s="63"/>
      <c r="H14" s="16"/>
      <c r="I14" s="64"/>
      <c r="J14" s="64"/>
      <c r="K14" s="64"/>
    </row>
    <row r="15" spans="1:17" s="15" customFormat="1" ht="70.05" customHeight="1" thickBot="1" x14ac:dyDescent="0.3">
      <c r="A15" s="110" t="s">
        <v>18</v>
      </c>
      <c r="B15" s="87">
        <f>SUM(B13+B14)</f>
        <v>106633943</v>
      </c>
      <c r="C15" s="123">
        <f t="shared" ref="C15" si="3">SUM(C13+C14)</f>
        <v>98724436</v>
      </c>
      <c r="D15" s="125">
        <f t="shared" si="0"/>
        <v>-7.4174383666934265</v>
      </c>
      <c r="E15" s="126">
        <f t="shared" ref="E15:F15" si="4">SUM(E13+E14)</f>
        <v>100</v>
      </c>
      <c r="F15" s="52">
        <f t="shared" si="4"/>
        <v>100</v>
      </c>
      <c r="G15" s="63"/>
      <c r="H15" s="16"/>
      <c r="I15" s="13"/>
      <c r="J15" s="13"/>
      <c r="K15" s="13"/>
    </row>
    <row r="16" spans="1:17" s="15" customFormat="1" ht="15.9" customHeight="1" thickBot="1" x14ac:dyDescent="0.3">
      <c r="A16" s="178" t="s">
        <v>6</v>
      </c>
      <c r="B16" s="178"/>
      <c r="C16" s="178"/>
      <c r="D16" s="178"/>
      <c r="E16" s="178"/>
      <c r="F16" s="179"/>
      <c r="G16" s="30"/>
      <c r="H16" s="16"/>
      <c r="I16" s="13"/>
      <c r="J16" s="13"/>
      <c r="K16" s="13"/>
    </row>
    <row r="17" spans="1:14" s="15" customFormat="1" ht="40.049999999999997" customHeight="1" x14ac:dyDescent="0.25">
      <c r="A17" s="160"/>
      <c r="B17" s="129" t="str">
        <f>"JANEIRO A "&amp;UPPER(TEXT('ASK, RPK, PAX'!$I$2,"mmmmmmmmmm"))&amp;"/"&amp;TEXT('ASK, RPK, PAX'!$I$2,"aaaa")</f>
        <v>JANEIRO A MARÇO/2019</v>
      </c>
      <c r="C17" s="128" t="str">
        <f>"JANEIRO A "&amp;UPPER(TEXT('ASK, RPK, PAX'!$I$1,"mmmmmmmmmm"))&amp;"/"&amp;TEXT('ASK, RPK, PAX'!$I$1,"aaaa")</f>
        <v>JANEIRO A MARÇO/2020</v>
      </c>
      <c r="D17" s="174" t="s">
        <v>15</v>
      </c>
      <c r="E17" s="170" t="s">
        <v>12</v>
      </c>
      <c r="F17" s="171"/>
      <c r="G17" s="30"/>
      <c r="H17" s="16"/>
      <c r="I17" s="13"/>
      <c r="J17" s="13"/>
      <c r="K17" s="13"/>
    </row>
    <row r="18" spans="1:14" s="15" customFormat="1" ht="24.9" customHeight="1" x14ac:dyDescent="0.25">
      <c r="A18" s="161"/>
      <c r="B18" s="163" t="s">
        <v>21</v>
      </c>
      <c r="C18" s="167" t="s">
        <v>21</v>
      </c>
      <c r="D18" s="175"/>
      <c r="E18" s="172"/>
      <c r="F18" s="181"/>
      <c r="G18" s="30"/>
      <c r="H18" s="16"/>
      <c r="I18" s="13"/>
      <c r="J18" s="13"/>
      <c r="K18" s="13"/>
      <c r="M18" s="13"/>
      <c r="N18" s="13"/>
    </row>
    <row r="19" spans="1:14" s="15" customFormat="1" ht="24.9" customHeight="1" thickBot="1" x14ac:dyDescent="0.3">
      <c r="A19" s="162"/>
      <c r="B19" s="164"/>
      <c r="C19" s="182"/>
      <c r="D19" s="180"/>
      <c r="E19" s="93" t="str">
        <f>"JAN-"&amp;UPPER(TEXT('ASK, RPK, PAX'!$I$2,"mmm"))&amp;"/"&amp;TEXT('ASK, RPK, PAX'!$I$2,"aaaa")&amp;""</f>
        <v>JAN-MAR/2019</v>
      </c>
      <c r="F19" s="65" t="str">
        <f>"JAN-"&amp;UPPER(TEXT('ASK, RPK, PAX'!$I$1,"mmm"))&amp;"/"&amp;TEXT('ASK, RPK, PAX'!$I$1,"aaaa")&amp;""</f>
        <v>JAN-MAR/2020</v>
      </c>
      <c r="G19" s="30"/>
      <c r="H19" s="16"/>
      <c r="I19" s="13"/>
      <c r="J19" s="13"/>
      <c r="K19" s="13"/>
      <c r="M19" s="13"/>
      <c r="N19" s="13"/>
    </row>
    <row r="20" spans="1:14" s="15" customFormat="1" ht="39.9" customHeight="1" x14ac:dyDescent="0.35">
      <c r="A20" s="20"/>
      <c r="B20" s="99">
        <f>SUM('[2]Jan 19'!B20+'[2]Fev 19'!B20+'[2]Mar 19'!B20)</f>
        <v>430957</v>
      </c>
      <c r="C20" s="94">
        <f>SUM('[2]Jan 20'!B20+'[2]Fev 20'!B20+'[2]Mar 20'!B20)</f>
        <v>425381</v>
      </c>
      <c r="D20" s="9">
        <f t="shared" ref="D20:D28" si="5">IFERROR((C20-B20)/B20*100, 0)</f>
        <v>-1.2938645850978172</v>
      </c>
      <c r="E20" s="25">
        <f t="shared" ref="E20:E25" si="6">B20/$B$28*100</f>
        <v>0.6774964990687502</v>
      </c>
      <c r="F20" s="7">
        <f t="shared" ref="F20:F25" si="7">C20/$C$28*100</f>
        <v>0.81621897627331197</v>
      </c>
      <c r="G20" s="30"/>
      <c r="H20" s="6"/>
      <c r="I20" s="13"/>
      <c r="J20" s="13"/>
      <c r="K20" s="13"/>
      <c r="L20" s="13"/>
      <c r="M20" s="13"/>
      <c r="N20" s="13"/>
    </row>
    <row r="21" spans="1:14" s="15" customFormat="1" ht="39.9" customHeight="1" x14ac:dyDescent="0.35">
      <c r="A21" s="20"/>
      <c r="B21" s="98">
        <f>SUM('[2]Jan 19'!B21+'[2]Fev 19'!B21+'[2]Mar 19'!B21)</f>
        <v>35541196</v>
      </c>
      <c r="C21" s="94">
        <f>SUM('[2]Jan 20'!B21+'[2]Fev 20'!B21+'[2]Mar 20'!B21)</f>
        <v>29684799</v>
      </c>
      <c r="D21" s="9">
        <f t="shared" si="5"/>
        <v>-16.477771316418277</v>
      </c>
      <c r="E21" s="24">
        <f t="shared" si="6"/>
        <v>55.87340700514499</v>
      </c>
      <c r="F21" s="7">
        <f t="shared" si="7"/>
        <v>56.959046714966192</v>
      </c>
      <c r="G21" s="30"/>
      <c r="H21" s="6"/>
      <c r="I21" s="13"/>
      <c r="J21" s="13"/>
      <c r="K21" s="13"/>
      <c r="L21" s="13"/>
      <c r="M21" s="13"/>
      <c r="N21" s="13"/>
    </row>
    <row r="22" spans="1:14" s="15" customFormat="1" ht="39.9" customHeight="1" x14ac:dyDescent="0.35">
      <c r="A22" s="20"/>
      <c r="B22" s="98">
        <f>SUM('[2]Jan 19'!B22+'[2]Fev 19'!B22+'[2]Mar 19'!B22)</f>
        <v>17066503</v>
      </c>
      <c r="C22" s="94">
        <f>SUM('[2]Jan 20'!B22+'[2]Fev 20'!B22+'[2]Mar 20'!B22)</f>
        <v>16077958</v>
      </c>
      <c r="D22" s="9">
        <f t="shared" si="5"/>
        <v>-5.7923114067363421</v>
      </c>
      <c r="E22" s="24">
        <f t="shared" si="6"/>
        <v>26.829813725838825</v>
      </c>
      <c r="F22" s="7">
        <f t="shared" si="7"/>
        <v>30.850306946773141</v>
      </c>
      <c r="G22" s="30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1"/>
      <c r="B23" s="98">
        <f>SUM('[2]Jan 19'!B23+'[2]Fev 19'!B23+'[2]Mar 19'!B23)</f>
        <v>0</v>
      </c>
      <c r="C23" s="94">
        <f>SUM('[2]Jan 20'!B23+'[2]Fev 20'!B23+'[2]Mar 20'!B23)</f>
        <v>0</v>
      </c>
      <c r="D23" s="9">
        <f t="shared" si="5"/>
        <v>0</v>
      </c>
      <c r="E23" s="24">
        <f t="shared" si="6"/>
        <v>0</v>
      </c>
      <c r="F23" s="7">
        <f t="shared" si="7"/>
        <v>0</v>
      </c>
      <c r="G23" s="30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98">
        <f>SUM('[2]Jan 19'!B24+'[2]Fev 19'!B24+'[2]Mar 19'!B24)</f>
        <v>0</v>
      </c>
      <c r="C24" s="94">
        <f>SUM('[2]Jan 20'!B24+'[2]Fev 20'!B24+'[2]Mar 20'!B24)</f>
        <v>0</v>
      </c>
      <c r="D24" s="9">
        <f t="shared" si="5"/>
        <v>0</v>
      </c>
      <c r="E24" s="24">
        <f t="shared" si="6"/>
        <v>0</v>
      </c>
      <c r="F24" s="7">
        <f t="shared" si="7"/>
        <v>0</v>
      </c>
      <c r="G24" s="30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113"/>
      <c r="B25" s="101">
        <f>SUM('[2]Jan 19'!B25+'[2]Fev 19'!B25+'[2]Mar 19'!B25)</f>
        <v>0</v>
      </c>
      <c r="C25" s="94">
        <f>SUM('[2]Jan 20'!B25+'[2]Fev 20'!B25+'[2]Mar 20'!B25)</f>
        <v>3563</v>
      </c>
      <c r="D25" s="9">
        <f t="shared" si="5"/>
        <v>0</v>
      </c>
      <c r="E25" s="88">
        <f t="shared" si="6"/>
        <v>0</v>
      </c>
      <c r="F25" s="7">
        <f t="shared" si="7"/>
        <v>6.8366669232095712E-3</v>
      </c>
      <c r="G25" s="30"/>
      <c r="H25" s="6"/>
      <c r="I25" s="13"/>
      <c r="J25" s="13"/>
      <c r="K25" s="13"/>
      <c r="L25" s="13"/>
      <c r="M25" s="13"/>
      <c r="N25" s="13"/>
    </row>
    <row r="26" spans="1:14" s="15" customFormat="1" ht="60" customHeight="1" x14ac:dyDescent="0.25">
      <c r="A26" s="114" t="s">
        <v>19</v>
      </c>
      <c r="B26" s="131">
        <f>SUM(B20:B25)</f>
        <v>53038656</v>
      </c>
      <c r="C26" s="130">
        <f>SUM(C20:C25)</f>
        <v>46191701</v>
      </c>
      <c r="D26" s="134">
        <f t="shared" si="5"/>
        <v>-12.909367462101603</v>
      </c>
      <c r="E26" s="107">
        <f>SUM(E20:E25)</f>
        <v>83.380717230052568</v>
      </c>
      <c r="F26" s="45">
        <f>SUM(F20:F25)</f>
        <v>88.632409304935848</v>
      </c>
      <c r="G26" s="30"/>
      <c r="H26" s="5"/>
      <c r="I26" s="13"/>
      <c r="J26" s="13"/>
      <c r="K26" s="13"/>
      <c r="L26" s="13"/>
      <c r="M26" s="13"/>
      <c r="N26" s="13"/>
    </row>
    <row r="27" spans="1:14" s="15" customFormat="1" ht="39.9" customHeight="1" x14ac:dyDescent="0.25">
      <c r="A27" s="115" t="s">
        <v>17</v>
      </c>
      <c r="B27" s="132">
        <f>SUM('[2]Jan 19'!B27+'[2]Fev 19'!B27+'[2]Mar 19'!B27)</f>
        <v>10571562</v>
      </c>
      <c r="C27" s="133">
        <f>SUM('[2]Jan 20'!B27+'[2]Fev 20'!B27+'[2]Mar 20'!B27)</f>
        <v>5924338</v>
      </c>
      <c r="D27" s="106">
        <f t="shared" si="5"/>
        <v>-43.959672184678098</v>
      </c>
      <c r="E27" s="135">
        <f>B27/$B$28*100</f>
        <v>16.619282769947432</v>
      </c>
      <c r="F27" s="108">
        <f>C27/$C$28*100</f>
        <v>11.367590695064143</v>
      </c>
      <c r="G27" s="63"/>
      <c r="H27" s="5"/>
      <c r="I27" s="13"/>
      <c r="J27" s="13"/>
      <c r="K27" s="13"/>
      <c r="L27" s="13"/>
      <c r="M27" s="13"/>
      <c r="N27" s="13"/>
    </row>
    <row r="28" spans="1:14" s="15" customFormat="1" ht="70.05" customHeight="1" thickBot="1" x14ac:dyDescent="0.3">
      <c r="A28" s="97" t="s">
        <v>18</v>
      </c>
      <c r="B28" s="87">
        <f>SUM(B26+B27)</f>
        <v>63610218</v>
      </c>
      <c r="C28" s="123">
        <f t="shared" ref="C28" si="8">SUM(C26+C27)</f>
        <v>52116039</v>
      </c>
      <c r="D28" s="83">
        <f t="shared" si="5"/>
        <v>-18.069705404876935</v>
      </c>
      <c r="E28" s="51">
        <f t="shared" ref="E28:F28" si="9">SUM(E26+E27)</f>
        <v>100</v>
      </c>
      <c r="F28" s="136">
        <f t="shared" si="9"/>
        <v>99.999999999999986</v>
      </c>
      <c r="G28" s="63"/>
      <c r="H28" s="5"/>
      <c r="I28" s="13"/>
      <c r="J28" s="13"/>
      <c r="K28" s="13"/>
      <c r="L28" s="13"/>
      <c r="M28" s="13"/>
      <c r="N28" s="13"/>
    </row>
    <row r="29" spans="1:14" x14ac:dyDescent="0.25">
      <c r="A29" s="4"/>
      <c r="B29" s="4"/>
      <c r="C29" s="4"/>
      <c r="D29" s="4"/>
      <c r="E29" s="4"/>
      <c r="F29" s="4"/>
      <c r="G29" s="4"/>
      <c r="H29" s="4"/>
    </row>
    <row r="31" spans="1:14" ht="12.75" customHeight="1" x14ac:dyDescent="0.25"/>
    <row r="32" spans="1:14" ht="12.75" customHeight="1" x14ac:dyDescent="0.25"/>
    <row r="33" spans="1:15" s="3" customFormat="1" ht="17.2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ht="15" customHeight="1" x14ac:dyDescent="0.25"/>
    <row r="35" spans="1:15" ht="15" customHeight="1" x14ac:dyDescent="0.25"/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3.5" customHeight="1" x14ac:dyDescent="0.25"/>
  </sheetData>
  <mergeCells count="13">
    <mergeCell ref="A1:F1"/>
    <mergeCell ref="A3:F3"/>
    <mergeCell ref="A4:A6"/>
    <mergeCell ref="D4:D6"/>
    <mergeCell ref="E4:F5"/>
    <mergeCell ref="B5:B6"/>
    <mergeCell ref="C5:C6"/>
    <mergeCell ref="A16:F16"/>
    <mergeCell ref="A17:A19"/>
    <mergeCell ref="D17:D19"/>
    <mergeCell ref="E17:F18"/>
    <mergeCell ref="B18:B19"/>
    <mergeCell ref="C18:C19"/>
  </mergeCells>
  <pageMargins left="0.25" right="0.25" top="0.75" bottom="0.75" header="0.3" footer="0.3"/>
  <pageSetup paperSize="9" scale="49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ASK, RPK, PAX</vt:lpstr>
      <vt:lpstr>Carga</vt:lpstr>
      <vt:lpstr>ASK, RPK, PAX - Acumulado</vt:lpstr>
      <vt:lpstr>Carga - Acumulado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 Maziteli</cp:lastModifiedBy>
  <cp:lastPrinted>2016-01-14T13:31:43Z</cp:lastPrinted>
  <dcterms:created xsi:type="dcterms:W3CDTF">2012-03-12T17:04:47Z</dcterms:created>
  <dcterms:modified xsi:type="dcterms:W3CDTF">2020-04-22T22:22:20Z</dcterms:modified>
</cp:coreProperties>
</file>