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EstaPasta_de_trabalho" autoCompressPictures="0"/>
  <bookViews>
    <workbookView xWindow="0" yWindow="60" windowWidth="19296" windowHeight="10896"/>
  </bookViews>
  <sheets>
    <sheet name="ASK, RPK, PAX" sheetId="19" r:id="rId1"/>
    <sheet name="Carga" sheetId="18" r:id="rId2"/>
    <sheet name="ASK, RPK, PAX - Acumulado" sheetId="29" r:id="rId3"/>
    <sheet name="Carga - Acumulado" sheetId="24" r:id="rId4"/>
    <sheet name="Série PAX - TOTAL" sheetId="30" r:id="rId5"/>
    <sheet name="Série Carga - TOTAL" sheetId="31" r:id="rId6"/>
  </sheets>
  <externalReferences>
    <externalReference r:id="rId7"/>
    <externalReference r:id="rId8"/>
  </externalReferences>
  <definedNames>
    <definedName name="plan_mes" localSheetId="2">#REF!</definedName>
    <definedName name="plan_mes" localSheetId="4">#REF!</definedName>
    <definedName name="plan_mes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Q19" i="29" l="1"/>
  <c r="P19" i="29"/>
  <c r="O19" i="29"/>
  <c r="N19" i="29"/>
  <c r="Q6" i="29"/>
  <c r="P6" i="29"/>
  <c r="O6" i="29"/>
  <c r="N6" i="29"/>
  <c r="G51" i="31" l="1"/>
  <c r="F51" i="31"/>
  <c r="E51" i="31"/>
  <c r="D51" i="31"/>
  <c r="C51" i="31"/>
  <c r="B51" i="31"/>
  <c r="M50" i="31"/>
  <c r="L50" i="31"/>
  <c r="K50" i="31"/>
  <c r="J50" i="31"/>
  <c r="I50" i="31"/>
  <c r="H50" i="31"/>
  <c r="G50" i="31"/>
  <c r="F50" i="31"/>
  <c r="E50" i="31"/>
  <c r="D50" i="31"/>
  <c r="C50" i="31"/>
  <c r="B50" i="31"/>
  <c r="M49" i="31"/>
  <c r="L49" i="31"/>
  <c r="K49" i="31"/>
  <c r="J49" i="31"/>
  <c r="Y50" i="31" s="1"/>
  <c r="I49" i="31"/>
  <c r="H49" i="31"/>
  <c r="G49" i="31"/>
  <c r="F49" i="31"/>
  <c r="U50" i="31" s="1"/>
  <c r="E49" i="31"/>
  <c r="D49" i="31"/>
  <c r="C49" i="31"/>
  <c r="B49" i="31"/>
  <c r="M48" i="31"/>
  <c r="L48" i="31"/>
  <c r="K48" i="31"/>
  <c r="J48" i="31"/>
  <c r="I48" i="31"/>
  <c r="H48" i="31"/>
  <c r="G48" i="31"/>
  <c r="F48" i="31"/>
  <c r="E48" i="31"/>
  <c r="D48" i="31"/>
  <c r="C48" i="31"/>
  <c r="B48" i="31"/>
  <c r="M47" i="31"/>
  <c r="L47" i="31"/>
  <c r="K47" i="31"/>
  <c r="Z48" i="31" s="1"/>
  <c r="J47" i="31"/>
  <c r="I47" i="31"/>
  <c r="H47" i="31"/>
  <c r="G47" i="31"/>
  <c r="F47" i="31"/>
  <c r="E47" i="31"/>
  <c r="D47" i="31"/>
  <c r="C47" i="31"/>
  <c r="B47" i="31"/>
  <c r="M46" i="31"/>
  <c r="AB47" i="31" s="1"/>
  <c r="L46" i="31"/>
  <c r="K46" i="31"/>
  <c r="Z47" i="31" s="1"/>
  <c r="J46" i="31"/>
  <c r="I46" i="31"/>
  <c r="H46" i="31"/>
  <c r="G46" i="31"/>
  <c r="V47" i="31" s="1"/>
  <c r="F46" i="31"/>
  <c r="E46" i="31"/>
  <c r="D46" i="31"/>
  <c r="C46" i="31"/>
  <c r="B46" i="31"/>
  <c r="M45" i="31"/>
  <c r="L45" i="31"/>
  <c r="AA45" i="31" s="1"/>
  <c r="K45" i="31"/>
  <c r="Z45" i="31" s="1"/>
  <c r="J45" i="31"/>
  <c r="Y45" i="31" s="1"/>
  <c r="I45" i="31"/>
  <c r="H45" i="31"/>
  <c r="W45" i="31" s="1"/>
  <c r="G45" i="31"/>
  <c r="F45" i="31"/>
  <c r="U45" i="31" s="1"/>
  <c r="E45" i="31"/>
  <c r="D45" i="31"/>
  <c r="S45" i="31" s="1"/>
  <c r="C45" i="31"/>
  <c r="R45" i="31" s="1"/>
  <c r="B45" i="31"/>
  <c r="Q45" i="31" s="1"/>
  <c r="AC44" i="31"/>
  <c r="AB44" i="31"/>
  <c r="AA44" i="31"/>
  <c r="Z44" i="31"/>
  <c r="Y44" i="31"/>
  <c r="X44" i="31"/>
  <c r="W44" i="31"/>
  <c r="V44" i="31"/>
  <c r="U44" i="31"/>
  <c r="T44" i="31"/>
  <c r="S44" i="31"/>
  <c r="R44" i="31"/>
  <c r="Q44" i="31"/>
  <c r="N44" i="31"/>
  <c r="AC43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N43" i="31"/>
  <c r="AC42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N42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N41" i="31"/>
  <c r="AC40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N40" i="31"/>
  <c r="AC39" i="31"/>
  <c r="AB39" i="31"/>
  <c r="AA39" i="31"/>
  <c r="Z39" i="31"/>
  <c r="Y39" i="31"/>
  <c r="X39" i="31"/>
  <c r="W39" i="31"/>
  <c r="V39" i="31"/>
  <c r="U39" i="31"/>
  <c r="T39" i="31"/>
  <c r="S39" i="31"/>
  <c r="R39" i="31"/>
  <c r="Q39" i="31"/>
  <c r="N39" i="31"/>
  <c r="AC38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N38" i="31"/>
  <c r="AC37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N37" i="31"/>
  <c r="AC36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N36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N35" i="31"/>
  <c r="AC34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N34" i="31"/>
  <c r="AC33" i="31"/>
  <c r="AB33" i="31"/>
  <c r="AA33" i="31"/>
  <c r="Z33" i="31"/>
  <c r="Y33" i="31"/>
  <c r="X33" i="31"/>
  <c r="W33" i="31"/>
  <c r="V33" i="31"/>
  <c r="U33" i="31"/>
  <c r="T33" i="31"/>
  <c r="S33" i="31"/>
  <c r="R33" i="31"/>
  <c r="Q33" i="31"/>
  <c r="N33" i="31"/>
  <c r="N32" i="31"/>
  <c r="G25" i="31"/>
  <c r="F25" i="31"/>
  <c r="E25" i="31"/>
  <c r="D25" i="31"/>
  <c r="C25" i="31"/>
  <c r="B25" i="31"/>
  <c r="M24" i="31"/>
  <c r="L24" i="31"/>
  <c r="K24" i="31"/>
  <c r="J24" i="31"/>
  <c r="Y25" i="31" s="1"/>
  <c r="I24" i="31"/>
  <c r="H24" i="31"/>
  <c r="G24" i="31"/>
  <c r="F24" i="31"/>
  <c r="U25" i="31" s="1"/>
  <c r="E24" i="31"/>
  <c r="D24" i="31"/>
  <c r="C24" i="31"/>
  <c r="B24" i="31"/>
  <c r="Q25" i="31" s="1"/>
  <c r="M23" i="31"/>
  <c r="L23" i="31"/>
  <c r="AA24" i="31" s="1"/>
  <c r="K23" i="31"/>
  <c r="J23" i="31"/>
  <c r="I23" i="31"/>
  <c r="H23" i="31"/>
  <c r="W24" i="31" s="1"/>
  <c r="G23" i="31"/>
  <c r="F23" i="31"/>
  <c r="E23" i="31"/>
  <c r="D23" i="31"/>
  <c r="S24" i="31" s="1"/>
  <c r="C23" i="31"/>
  <c r="B23" i="31"/>
  <c r="M22" i="31"/>
  <c r="L22" i="31"/>
  <c r="K22" i="31"/>
  <c r="J22" i="31"/>
  <c r="Y23" i="31" s="1"/>
  <c r="I22" i="31"/>
  <c r="H22" i="31"/>
  <c r="G22" i="31"/>
  <c r="F22" i="31"/>
  <c r="U23" i="31" s="1"/>
  <c r="E22" i="31"/>
  <c r="D22" i="31"/>
  <c r="C22" i="31"/>
  <c r="B22" i="31"/>
  <c r="Q23" i="31" s="1"/>
  <c r="M21" i="31"/>
  <c r="L21" i="31"/>
  <c r="K21" i="31"/>
  <c r="J21" i="31"/>
  <c r="I21" i="31"/>
  <c r="H21" i="31"/>
  <c r="G21" i="31"/>
  <c r="F21" i="31"/>
  <c r="E21" i="31"/>
  <c r="D21" i="31"/>
  <c r="C21" i="31"/>
  <c r="B21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M19" i="31"/>
  <c r="AB19" i="31" s="1"/>
  <c r="L19" i="31"/>
  <c r="AA19" i="31" s="1"/>
  <c r="K19" i="31"/>
  <c r="Z19" i="31" s="1"/>
  <c r="J19" i="31"/>
  <c r="Y19" i="31" s="1"/>
  <c r="I19" i="31"/>
  <c r="X19" i="31" s="1"/>
  <c r="H19" i="31"/>
  <c r="W19" i="31" s="1"/>
  <c r="G19" i="31"/>
  <c r="V19" i="31" s="1"/>
  <c r="F19" i="31"/>
  <c r="U19" i="31" s="1"/>
  <c r="E19" i="31"/>
  <c r="T19" i="31" s="1"/>
  <c r="D19" i="31"/>
  <c r="S19" i="31" s="1"/>
  <c r="C19" i="31"/>
  <c r="R19" i="31" s="1"/>
  <c r="B19" i="31"/>
  <c r="Q19" i="31" s="1"/>
  <c r="AC18" i="31"/>
  <c r="AB18" i="31"/>
  <c r="AA18" i="31"/>
  <c r="Z18" i="31"/>
  <c r="Y18" i="31"/>
  <c r="X18" i="31"/>
  <c r="W18" i="31"/>
  <c r="V18" i="31"/>
  <c r="U18" i="31"/>
  <c r="T18" i="31"/>
  <c r="S18" i="31"/>
  <c r="R18" i="31"/>
  <c r="Q18" i="31"/>
  <c r="AC17" i="31"/>
  <c r="AB17" i="31"/>
  <c r="AA17" i="31"/>
  <c r="Z17" i="31"/>
  <c r="Y17" i="31"/>
  <c r="X17" i="31"/>
  <c r="W17" i="31"/>
  <c r="V17" i="31"/>
  <c r="U17" i="31"/>
  <c r="T17" i="31"/>
  <c r="S17" i="31"/>
  <c r="R17" i="31"/>
  <c r="Q17" i="31"/>
  <c r="AC16" i="31"/>
  <c r="AB16" i="31"/>
  <c r="AA16" i="31"/>
  <c r="Z16" i="31"/>
  <c r="Y16" i="31"/>
  <c r="X16" i="31"/>
  <c r="W16" i="31"/>
  <c r="V16" i="31"/>
  <c r="U16" i="31"/>
  <c r="T16" i="31"/>
  <c r="S16" i="31"/>
  <c r="R16" i="31"/>
  <c r="Q16" i="31"/>
  <c r="AC15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AC14" i="31"/>
  <c r="AB14" i="31"/>
  <c r="AA14" i="31"/>
  <c r="Z14" i="31"/>
  <c r="Y14" i="31"/>
  <c r="X14" i="31"/>
  <c r="W14" i="31"/>
  <c r="V14" i="31"/>
  <c r="U14" i="31"/>
  <c r="T14" i="31"/>
  <c r="S14" i="31"/>
  <c r="R14" i="31"/>
  <c r="Q14" i="31"/>
  <c r="AC13" i="31"/>
  <c r="AB13" i="31"/>
  <c r="AA13" i="31"/>
  <c r="Z13" i="31"/>
  <c r="Y13" i="31"/>
  <c r="X13" i="31"/>
  <c r="W13" i="31"/>
  <c r="V13" i="31"/>
  <c r="U13" i="31"/>
  <c r="T13" i="31"/>
  <c r="S13" i="31"/>
  <c r="R13" i="31"/>
  <c r="Q13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AC11" i="31"/>
  <c r="AB11" i="31"/>
  <c r="AA11" i="31"/>
  <c r="Z11" i="31"/>
  <c r="Y11" i="31"/>
  <c r="X11" i="31"/>
  <c r="W11" i="31"/>
  <c r="V11" i="31"/>
  <c r="U11" i="31"/>
  <c r="T11" i="31"/>
  <c r="S11" i="31"/>
  <c r="R11" i="31"/>
  <c r="Q11" i="31"/>
  <c r="AC10" i="31"/>
  <c r="AB10" i="31"/>
  <c r="AA10" i="31"/>
  <c r="Z10" i="31"/>
  <c r="Y10" i="31"/>
  <c r="X10" i="31"/>
  <c r="W10" i="31"/>
  <c r="V10" i="31"/>
  <c r="U10" i="31"/>
  <c r="T10" i="31"/>
  <c r="S10" i="31"/>
  <c r="R10" i="31"/>
  <c r="Q10" i="31"/>
  <c r="AC9" i="31"/>
  <c r="AB9" i="31"/>
  <c r="AA9" i="31"/>
  <c r="Z9" i="31"/>
  <c r="Y9" i="31"/>
  <c r="X9" i="31"/>
  <c r="W9" i="31"/>
  <c r="V9" i="31"/>
  <c r="U9" i="31"/>
  <c r="T9" i="31"/>
  <c r="S9" i="31"/>
  <c r="R9" i="31"/>
  <c r="Q9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H1" i="31"/>
  <c r="G205" i="30"/>
  <c r="F205" i="30"/>
  <c r="E205" i="30"/>
  <c r="D205" i="30"/>
  <c r="C205" i="30"/>
  <c r="B205" i="30"/>
  <c r="M204" i="30"/>
  <c r="L204" i="30"/>
  <c r="K204" i="30"/>
  <c r="J204" i="30"/>
  <c r="Y205" i="30" s="1"/>
  <c r="I204" i="30"/>
  <c r="H204" i="30"/>
  <c r="G204" i="30"/>
  <c r="F204" i="30"/>
  <c r="E204" i="30"/>
  <c r="D204" i="30"/>
  <c r="C204" i="30"/>
  <c r="B204" i="30"/>
  <c r="M203" i="30"/>
  <c r="L203" i="30"/>
  <c r="K203" i="30"/>
  <c r="J203" i="30"/>
  <c r="Y204" i="30" s="1"/>
  <c r="I203" i="30"/>
  <c r="H203" i="30"/>
  <c r="G203" i="30"/>
  <c r="F203" i="30"/>
  <c r="U204" i="30" s="1"/>
  <c r="E203" i="30"/>
  <c r="D203" i="30"/>
  <c r="C203" i="30"/>
  <c r="B203" i="30"/>
  <c r="M202" i="30"/>
  <c r="L202" i="30"/>
  <c r="K202" i="30"/>
  <c r="J202" i="30"/>
  <c r="I202" i="30"/>
  <c r="H202" i="30"/>
  <c r="G202" i="30"/>
  <c r="F202" i="30"/>
  <c r="E202" i="30"/>
  <c r="D202" i="30"/>
  <c r="C202" i="30"/>
  <c r="B202" i="30"/>
  <c r="M201" i="30"/>
  <c r="L201" i="30"/>
  <c r="K201" i="30"/>
  <c r="Z202" i="30" s="1"/>
  <c r="J201" i="30"/>
  <c r="I201" i="30"/>
  <c r="H201" i="30"/>
  <c r="G201" i="30"/>
  <c r="V202" i="30" s="1"/>
  <c r="F201" i="30"/>
  <c r="E201" i="30"/>
  <c r="D201" i="30"/>
  <c r="C201" i="30"/>
  <c r="B201" i="30"/>
  <c r="M200" i="30"/>
  <c r="L200" i="30"/>
  <c r="K200" i="30"/>
  <c r="J200" i="30"/>
  <c r="I200" i="30"/>
  <c r="H200" i="30"/>
  <c r="G200" i="30"/>
  <c r="F200" i="30"/>
  <c r="E200" i="30"/>
  <c r="D200" i="30"/>
  <c r="C200" i="30"/>
  <c r="B200" i="30"/>
  <c r="M199" i="30"/>
  <c r="AB199" i="30" s="1"/>
  <c r="L199" i="30"/>
  <c r="AA199" i="30" s="1"/>
  <c r="K199" i="30"/>
  <c r="Z199" i="30" s="1"/>
  <c r="J199" i="30"/>
  <c r="I199" i="30"/>
  <c r="X199" i="30" s="1"/>
  <c r="H199" i="30"/>
  <c r="W199" i="30" s="1"/>
  <c r="G199" i="30"/>
  <c r="V199" i="30" s="1"/>
  <c r="F199" i="30"/>
  <c r="U199" i="30" s="1"/>
  <c r="E199" i="30"/>
  <c r="T199" i="30" s="1"/>
  <c r="D199" i="30"/>
  <c r="S199" i="30" s="1"/>
  <c r="C199" i="30"/>
  <c r="R199" i="30" s="1"/>
  <c r="B199" i="30"/>
  <c r="AC198" i="30"/>
  <c r="AB198" i="30"/>
  <c r="AA198" i="30"/>
  <c r="Z198" i="30"/>
  <c r="Y198" i="30"/>
  <c r="X198" i="30"/>
  <c r="W198" i="30"/>
  <c r="V198" i="30"/>
  <c r="U198" i="30"/>
  <c r="T198" i="30"/>
  <c r="S198" i="30"/>
  <c r="R198" i="30"/>
  <c r="Q198" i="30"/>
  <c r="N198" i="30"/>
  <c r="AC197" i="30"/>
  <c r="AB197" i="30"/>
  <c r="AA197" i="30"/>
  <c r="Z197" i="30"/>
  <c r="Y197" i="30"/>
  <c r="X197" i="30"/>
  <c r="W197" i="30"/>
  <c r="V197" i="30"/>
  <c r="U197" i="30"/>
  <c r="T197" i="30"/>
  <c r="S197" i="30"/>
  <c r="R197" i="30"/>
  <c r="Q197" i="30"/>
  <c r="N197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N196" i="30"/>
  <c r="AC195" i="30"/>
  <c r="AB195" i="30"/>
  <c r="AA195" i="30"/>
  <c r="Z195" i="30"/>
  <c r="Y195" i="30"/>
  <c r="X195" i="30"/>
  <c r="W195" i="30"/>
  <c r="V195" i="30"/>
  <c r="U195" i="30"/>
  <c r="T195" i="30"/>
  <c r="S195" i="30"/>
  <c r="R195" i="30"/>
  <c r="Q195" i="30"/>
  <c r="N195" i="30"/>
  <c r="AC194" i="30"/>
  <c r="AB194" i="30"/>
  <c r="AA194" i="30"/>
  <c r="Z194" i="30"/>
  <c r="Y194" i="30"/>
  <c r="X194" i="30"/>
  <c r="W194" i="30"/>
  <c r="V194" i="30"/>
  <c r="U194" i="30"/>
  <c r="T194" i="30"/>
  <c r="S194" i="30"/>
  <c r="R194" i="30"/>
  <c r="Q194" i="30"/>
  <c r="N194" i="30"/>
  <c r="AC193" i="30"/>
  <c r="AB193" i="30"/>
  <c r="AA193" i="30"/>
  <c r="Z193" i="30"/>
  <c r="Y193" i="30"/>
  <c r="X193" i="30"/>
  <c r="W193" i="30"/>
  <c r="V193" i="30"/>
  <c r="U193" i="30"/>
  <c r="T193" i="30"/>
  <c r="S193" i="30"/>
  <c r="R193" i="30"/>
  <c r="Q193" i="30"/>
  <c r="N193" i="30"/>
  <c r="AC192" i="30"/>
  <c r="AB192" i="30"/>
  <c r="AA192" i="30"/>
  <c r="Z192" i="30"/>
  <c r="Y192" i="30"/>
  <c r="X192" i="30"/>
  <c r="W192" i="30"/>
  <c r="V192" i="30"/>
  <c r="U192" i="30"/>
  <c r="T192" i="30"/>
  <c r="S192" i="30"/>
  <c r="R192" i="30"/>
  <c r="Q192" i="30"/>
  <c r="N192" i="30"/>
  <c r="AC191" i="30"/>
  <c r="AB191" i="30"/>
  <c r="AA191" i="30"/>
  <c r="Z191" i="30"/>
  <c r="Y191" i="30"/>
  <c r="X191" i="30"/>
  <c r="W191" i="30"/>
  <c r="V191" i="30"/>
  <c r="U191" i="30"/>
  <c r="T191" i="30"/>
  <c r="S191" i="30"/>
  <c r="R191" i="30"/>
  <c r="Q191" i="30"/>
  <c r="N191" i="30"/>
  <c r="AC190" i="30"/>
  <c r="AB190" i="30"/>
  <c r="AA190" i="30"/>
  <c r="Z190" i="30"/>
  <c r="Y190" i="30"/>
  <c r="X190" i="30"/>
  <c r="W190" i="30"/>
  <c r="V190" i="30"/>
  <c r="U190" i="30"/>
  <c r="T190" i="30"/>
  <c r="S190" i="30"/>
  <c r="R190" i="30"/>
  <c r="Q190" i="30"/>
  <c r="N190" i="30"/>
  <c r="AC189" i="30"/>
  <c r="AB189" i="30"/>
  <c r="AA189" i="30"/>
  <c r="Z189" i="30"/>
  <c r="Y189" i="30"/>
  <c r="X189" i="30"/>
  <c r="W189" i="30"/>
  <c r="V189" i="30"/>
  <c r="U189" i="30"/>
  <c r="T189" i="30"/>
  <c r="S189" i="30"/>
  <c r="R189" i="30"/>
  <c r="Q189" i="30"/>
  <c r="N189" i="30"/>
  <c r="AC188" i="30"/>
  <c r="AB188" i="30"/>
  <c r="AA188" i="30"/>
  <c r="Z188" i="30"/>
  <c r="Y188" i="30"/>
  <c r="X188" i="30"/>
  <c r="W188" i="30"/>
  <c r="V188" i="30"/>
  <c r="U188" i="30"/>
  <c r="T188" i="30"/>
  <c r="S188" i="30"/>
  <c r="R188" i="30"/>
  <c r="Q188" i="30"/>
  <c r="N188" i="30"/>
  <c r="AC187" i="30"/>
  <c r="AB187" i="30"/>
  <c r="AA187" i="30"/>
  <c r="Z187" i="30"/>
  <c r="Y187" i="30"/>
  <c r="X187" i="30"/>
  <c r="W187" i="30"/>
  <c r="V187" i="30"/>
  <c r="U187" i="30"/>
  <c r="T187" i="30"/>
  <c r="S187" i="30"/>
  <c r="R187" i="30"/>
  <c r="Q187" i="30"/>
  <c r="N187" i="30"/>
  <c r="N186" i="30"/>
  <c r="AC173" i="30"/>
  <c r="AB173" i="30"/>
  <c r="AA173" i="30"/>
  <c r="Z173" i="30"/>
  <c r="Y173" i="30"/>
  <c r="X173" i="30"/>
  <c r="W173" i="30"/>
  <c r="V173" i="30"/>
  <c r="U173" i="30"/>
  <c r="T173" i="30"/>
  <c r="S173" i="30"/>
  <c r="R173" i="30"/>
  <c r="Q173" i="30"/>
  <c r="AC172" i="30"/>
  <c r="AB172" i="30"/>
  <c r="AA172" i="30"/>
  <c r="Z172" i="30"/>
  <c r="Y172" i="30"/>
  <c r="X172" i="30"/>
  <c r="W172" i="30"/>
  <c r="V172" i="30"/>
  <c r="U172" i="30"/>
  <c r="T172" i="30"/>
  <c r="S172" i="30"/>
  <c r="R172" i="30"/>
  <c r="Q172" i="30"/>
  <c r="AC171" i="30"/>
  <c r="AB171" i="30"/>
  <c r="AA171" i="30"/>
  <c r="Z171" i="30"/>
  <c r="Y171" i="30"/>
  <c r="X171" i="30"/>
  <c r="W171" i="30"/>
  <c r="V171" i="30"/>
  <c r="U171" i="30"/>
  <c r="T171" i="30"/>
  <c r="S171" i="30"/>
  <c r="R171" i="30"/>
  <c r="Q171" i="30"/>
  <c r="AC170" i="30"/>
  <c r="AB170" i="30"/>
  <c r="AA170" i="30"/>
  <c r="Z170" i="30"/>
  <c r="Y170" i="30"/>
  <c r="X170" i="30"/>
  <c r="W170" i="30"/>
  <c r="V170" i="30"/>
  <c r="U170" i="30"/>
  <c r="T170" i="30"/>
  <c r="S170" i="30"/>
  <c r="R170" i="30"/>
  <c r="Q170" i="30"/>
  <c r="AC169" i="30"/>
  <c r="AB169" i="30"/>
  <c r="AA169" i="30"/>
  <c r="Z169" i="30"/>
  <c r="Y169" i="30"/>
  <c r="X169" i="30"/>
  <c r="W169" i="30"/>
  <c r="V169" i="30"/>
  <c r="U169" i="30"/>
  <c r="T169" i="30"/>
  <c r="S169" i="30"/>
  <c r="R169" i="30"/>
  <c r="Q169" i="30"/>
  <c r="AC168" i="30"/>
  <c r="AB168" i="30"/>
  <c r="AA168" i="30"/>
  <c r="Z168" i="30"/>
  <c r="Y168" i="30"/>
  <c r="X168" i="30"/>
  <c r="W168" i="30"/>
  <c r="V168" i="30"/>
  <c r="U168" i="30"/>
  <c r="T168" i="30"/>
  <c r="S168" i="30"/>
  <c r="R168" i="30"/>
  <c r="Q168" i="30"/>
  <c r="AC167" i="30"/>
  <c r="AB167" i="30"/>
  <c r="AA167" i="30"/>
  <c r="Z167" i="30"/>
  <c r="Y167" i="30"/>
  <c r="X167" i="30"/>
  <c r="W167" i="30"/>
  <c r="V167" i="30"/>
  <c r="U167" i="30"/>
  <c r="T167" i="30"/>
  <c r="S167" i="30"/>
  <c r="R167" i="30"/>
  <c r="Q167" i="30"/>
  <c r="AC166" i="30"/>
  <c r="AB166" i="30"/>
  <c r="AA166" i="30"/>
  <c r="Z166" i="30"/>
  <c r="Y166" i="30"/>
  <c r="X166" i="30"/>
  <c r="W166" i="30"/>
  <c r="V166" i="30"/>
  <c r="U166" i="30"/>
  <c r="T166" i="30"/>
  <c r="S166" i="30"/>
  <c r="R166" i="30"/>
  <c r="Q166" i="30"/>
  <c r="AC165" i="30"/>
  <c r="AB165" i="30"/>
  <c r="AA165" i="30"/>
  <c r="Z165" i="30"/>
  <c r="Y165" i="30"/>
  <c r="X165" i="30"/>
  <c r="W165" i="30"/>
  <c r="V165" i="30"/>
  <c r="U165" i="30"/>
  <c r="T165" i="30"/>
  <c r="S165" i="30"/>
  <c r="R165" i="30"/>
  <c r="Q165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AC163" i="30"/>
  <c r="AB163" i="30"/>
  <c r="AA163" i="30"/>
  <c r="Z163" i="30"/>
  <c r="Y163" i="30"/>
  <c r="X163" i="30"/>
  <c r="W163" i="30"/>
  <c r="V163" i="30"/>
  <c r="U163" i="30"/>
  <c r="T163" i="30"/>
  <c r="S163" i="30"/>
  <c r="R163" i="30"/>
  <c r="Q163" i="30"/>
  <c r="AC162" i="30"/>
  <c r="AB162" i="30"/>
  <c r="AA162" i="30"/>
  <c r="Z162" i="30"/>
  <c r="Y162" i="30"/>
  <c r="X162" i="30"/>
  <c r="W162" i="30"/>
  <c r="V162" i="30"/>
  <c r="U162" i="30"/>
  <c r="T162" i="30"/>
  <c r="S162" i="30"/>
  <c r="R162" i="30"/>
  <c r="Q162" i="30"/>
  <c r="AA155" i="30"/>
  <c r="W155" i="30"/>
  <c r="G155" i="30"/>
  <c r="F155" i="30"/>
  <c r="E155" i="30"/>
  <c r="D155" i="30"/>
  <c r="C155" i="30"/>
  <c r="B155" i="30"/>
  <c r="M154" i="30"/>
  <c r="L154" i="30"/>
  <c r="K154" i="30"/>
  <c r="J154" i="30"/>
  <c r="I154" i="30"/>
  <c r="H154" i="30"/>
  <c r="G154" i="30"/>
  <c r="F154" i="30"/>
  <c r="E154" i="30"/>
  <c r="D154" i="30"/>
  <c r="C154" i="30"/>
  <c r="B154" i="30"/>
  <c r="M153" i="30"/>
  <c r="L153" i="30"/>
  <c r="K153" i="30"/>
  <c r="J153" i="30"/>
  <c r="I153" i="30"/>
  <c r="H153" i="30"/>
  <c r="G153" i="30"/>
  <c r="F153" i="30"/>
  <c r="E153" i="30"/>
  <c r="D153" i="30"/>
  <c r="S154" i="30" s="1"/>
  <c r="C153" i="30"/>
  <c r="B153" i="30"/>
  <c r="M152" i="30"/>
  <c r="L152" i="30"/>
  <c r="K152" i="30"/>
  <c r="J152" i="30"/>
  <c r="I152" i="30"/>
  <c r="H152" i="30"/>
  <c r="G152" i="30"/>
  <c r="F152" i="30"/>
  <c r="E152" i="30"/>
  <c r="D152" i="30"/>
  <c r="C152" i="30"/>
  <c r="B152" i="30"/>
  <c r="M151" i="30"/>
  <c r="AB152" i="30" s="1"/>
  <c r="L151" i="30"/>
  <c r="K151" i="30"/>
  <c r="J151" i="30"/>
  <c r="I151" i="30"/>
  <c r="X152" i="30" s="1"/>
  <c r="H151" i="30"/>
  <c r="G151" i="30"/>
  <c r="F151" i="30"/>
  <c r="E151" i="30"/>
  <c r="D151" i="30"/>
  <c r="C151" i="30"/>
  <c r="B151" i="30"/>
  <c r="M150" i="30"/>
  <c r="L150" i="30"/>
  <c r="K150" i="30"/>
  <c r="J150" i="30"/>
  <c r="I150" i="30"/>
  <c r="H150" i="30"/>
  <c r="G150" i="30"/>
  <c r="F150" i="30"/>
  <c r="E150" i="30"/>
  <c r="D150" i="30"/>
  <c r="C150" i="30"/>
  <c r="B150" i="30"/>
  <c r="M149" i="30"/>
  <c r="L149" i="30"/>
  <c r="AA150" i="30" s="1"/>
  <c r="K149" i="30"/>
  <c r="J149" i="30"/>
  <c r="I149" i="30"/>
  <c r="H149" i="30"/>
  <c r="W150" i="30" s="1"/>
  <c r="G149" i="30"/>
  <c r="V149" i="30" s="1"/>
  <c r="F149" i="30"/>
  <c r="E149" i="30"/>
  <c r="D149" i="30"/>
  <c r="S150" i="30" s="1"/>
  <c r="C149" i="30"/>
  <c r="R149" i="30" s="1"/>
  <c r="B149" i="30"/>
  <c r="Q149" i="30" s="1"/>
  <c r="AC148" i="30"/>
  <c r="AB148" i="30"/>
  <c r="AA148" i="30"/>
  <c r="Z148" i="30"/>
  <c r="Y148" i="30"/>
  <c r="X148" i="30"/>
  <c r="W148" i="30"/>
  <c r="V148" i="30"/>
  <c r="U148" i="30"/>
  <c r="T148" i="30"/>
  <c r="S148" i="30"/>
  <c r="R148" i="30"/>
  <c r="Q148" i="30"/>
  <c r="N148" i="30"/>
  <c r="AC147" i="30"/>
  <c r="AB147" i="30"/>
  <c r="AA147" i="30"/>
  <c r="Z147" i="30"/>
  <c r="Y147" i="30"/>
  <c r="X147" i="30"/>
  <c r="W147" i="30"/>
  <c r="V147" i="30"/>
  <c r="U147" i="30"/>
  <c r="T147" i="30"/>
  <c r="S147" i="30"/>
  <c r="R147" i="30"/>
  <c r="Q147" i="30"/>
  <c r="N147" i="30"/>
  <c r="AC146" i="30"/>
  <c r="AB146" i="30"/>
  <c r="AA146" i="30"/>
  <c r="Z146" i="30"/>
  <c r="Y146" i="30"/>
  <c r="X146" i="30"/>
  <c r="W146" i="30"/>
  <c r="V146" i="30"/>
  <c r="U146" i="30"/>
  <c r="T146" i="30"/>
  <c r="S146" i="30"/>
  <c r="R146" i="30"/>
  <c r="Q146" i="30"/>
  <c r="N146" i="30"/>
  <c r="AC145" i="30"/>
  <c r="AB145" i="30"/>
  <c r="AA145" i="30"/>
  <c r="Z145" i="30"/>
  <c r="Y145" i="30"/>
  <c r="X145" i="30"/>
  <c r="W145" i="30"/>
  <c r="V145" i="30"/>
  <c r="U145" i="30"/>
  <c r="T145" i="30"/>
  <c r="S145" i="30"/>
  <c r="R145" i="30"/>
  <c r="Q145" i="30"/>
  <c r="N145" i="30"/>
  <c r="AC144" i="30"/>
  <c r="AB144" i="30"/>
  <c r="AA144" i="30"/>
  <c r="Z144" i="30"/>
  <c r="Y144" i="30"/>
  <c r="X144" i="30"/>
  <c r="W144" i="30"/>
  <c r="V144" i="30"/>
  <c r="U144" i="30"/>
  <c r="T144" i="30"/>
  <c r="S144" i="30"/>
  <c r="R144" i="30"/>
  <c r="Q144" i="30"/>
  <c r="N144" i="30"/>
  <c r="AC143" i="30"/>
  <c r="AB143" i="30"/>
  <c r="AA143" i="30"/>
  <c r="Z143" i="30"/>
  <c r="Y143" i="30"/>
  <c r="X143" i="30"/>
  <c r="W143" i="30"/>
  <c r="V143" i="30"/>
  <c r="U143" i="30"/>
  <c r="T143" i="30"/>
  <c r="S143" i="30"/>
  <c r="R143" i="30"/>
  <c r="Q143" i="30"/>
  <c r="N143" i="30"/>
  <c r="AC142" i="30"/>
  <c r="AB142" i="30"/>
  <c r="AA142" i="30"/>
  <c r="Z142" i="30"/>
  <c r="Y142" i="30"/>
  <c r="X142" i="30"/>
  <c r="W142" i="30"/>
  <c r="V142" i="30"/>
  <c r="U142" i="30"/>
  <c r="T142" i="30"/>
  <c r="S142" i="30"/>
  <c r="R142" i="30"/>
  <c r="Q142" i="30"/>
  <c r="N142" i="30"/>
  <c r="AC141" i="30"/>
  <c r="AB141" i="30"/>
  <c r="AA141" i="30"/>
  <c r="Z141" i="30"/>
  <c r="Y141" i="30"/>
  <c r="X141" i="30"/>
  <c r="W141" i="30"/>
  <c r="V141" i="30"/>
  <c r="U141" i="30"/>
  <c r="T141" i="30"/>
  <c r="S141" i="30"/>
  <c r="R141" i="30"/>
  <c r="Q141" i="30"/>
  <c r="N141" i="30"/>
  <c r="AC140" i="30"/>
  <c r="AB140" i="30"/>
  <c r="AA140" i="30"/>
  <c r="Z140" i="30"/>
  <c r="Y140" i="30"/>
  <c r="X140" i="30"/>
  <c r="W140" i="30"/>
  <c r="V140" i="30"/>
  <c r="U140" i="30"/>
  <c r="T140" i="30"/>
  <c r="S140" i="30"/>
  <c r="R140" i="30"/>
  <c r="Q140" i="30"/>
  <c r="N140" i="30"/>
  <c r="AC139" i="30"/>
  <c r="AB139" i="30"/>
  <c r="AA139" i="30"/>
  <c r="Z139" i="30"/>
  <c r="Y139" i="30"/>
  <c r="X139" i="30"/>
  <c r="W139" i="30"/>
  <c r="V139" i="30"/>
  <c r="U139" i="30"/>
  <c r="T139" i="30"/>
  <c r="S139" i="30"/>
  <c r="R139" i="30"/>
  <c r="Q139" i="30"/>
  <c r="N139" i="30"/>
  <c r="AC138" i="30"/>
  <c r="AB138" i="30"/>
  <c r="AA138" i="30"/>
  <c r="Z138" i="30"/>
  <c r="Y138" i="30"/>
  <c r="X138" i="30"/>
  <c r="W138" i="30"/>
  <c r="V138" i="30"/>
  <c r="U138" i="30"/>
  <c r="T138" i="30"/>
  <c r="S138" i="30"/>
  <c r="R138" i="30"/>
  <c r="Q138" i="30"/>
  <c r="N138" i="30"/>
  <c r="AC137" i="30"/>
  <c r="AB137" i="30"/>
  <c r="AA137" i="30"/>
  <c r="Z137" i="30"/>
  <c r="Y137" i="30"/>
  <c r="X137" i="30"/>
  <c r="W137" i="30"/>
  <c r="V137" i="30"/>
  <c r="U137" i="30"/>
  <c r="T137" i="30"/>
  <c r="S137" i="30"/>
  <c r="R137" i="30"/>
  <c r="Q137" i="30"/>
  <c r="N137" i="30"/>
  <c r="N136" i="30"/>
  <c r="Z130" i="30"/>
  <c r="W130" i="30"/>
  <c r="G130" i="30"/>
  <c r="F130" i="30"/>
  <c r="E130" i="30"/>
  <c r="D130" i="30"/>
  <c r="C130" i="30"/>
  <c r="B130" i="30"/>
  <c r="M129" i="30"/>
  <c r="L129" i="30"/>
  <c r="L179" i="30" s="1"/>
  <c r="K129" i="30"/>
  <c r="J129" i="30"/>
  <c r="I129" i="30"/>
  <c r="H129" i="30"/>
  <c r="H179" i="30" s="1"/>
  <c r="G129" i="30"/>
  <c r="F129" i="30"/>
  <c r="E129" i="30"/>
  <c r="E179" i="30" s="1"/>
  <c r="D129" i="30"/>
  <c r="D179" i="30" s="1"/>
  <c r="C129" i="30"/>
  <c r="B129" i="30"/>
  <c r="Q130" i="30" s="1"/>
  <c r="M128" i="30"/>
  <c r="L128" i="30"/>
  <c r="K128" i="30"/>
  <c r="J128" i="30"/>
  <c r="J178" i="30" s="1"/>
  <c r="I128" i="30"/>
  <c r="H128" i="30"/>
  <c r="G128" i="30"/>
  <c r="F128" i="30"/>
  <c r="F178" i="30" s="1"/>
  <c r="E128" i="30"/>
  <c r="D128" i="30"/>
  <c r="C128" i="30"/>
  <c r="B128" i="30"/>
  <c r="B178" i="30" s="1"/>
  <c r="M127" i="30"/>
  <c r="M177" i="30" s="1"/>
  <c r="L127" i="30"/>
  <c r="L177" i="30" s="1"/>
  <c r="K127" i="30"/>
  <c r="J127" i="30"/>
  <c r="I127" i="30"/>
  <c r="I177" i="30" s="1"/>
  <c r="H127" i="30"/>
  <c r="H177" i="30" s="1"/>
  <c r="G127" i="30"/>
  <c r="F127" i="30"/>
  <c r="E127" i="30"/>
  <c r="D127" i="30"/>
  <c r="C127" i="30"/>
  <c r="B127" i="30"/>
  <c r="M126" i="30"/>
  <c r="L126" i="30"/>
  <c r="AA127" i="30" s="1"/>
  <c r="K126" i="30"/>
  <c r="J126" i="30"/>
  <c r="I126" i="30"/>
  <c r="H126" i="30"/>
  <c r="H176" i="30" s="1"/>
  <c r="G126" i="30"/>
  <c r="F126" i="30"/>
  <c r="E126" i="30"/>
  <c r="D126" i="30"/>
  <c r="C126" i="30"/>
  <c r="B126" i="30"/>
  <c r="M125" i="30"/>
  <c r="L125" i="30"/>
  <c r="K125" i="30"/>
  <c r="J125" i="30"/>
  <c r="Y126" i="30" s="1"/>
  <c r="I125" i="30"/>
  <c r="H125" i="30"/>
  <c r="G125" i="30"/>
  <c r="F125" i="30"/>
  <c r="E125" i="30"/>
  <c r="D125" i="30"/>
  <c r="C125" i="30"/>
  <c r="B125" i="30"/>
  <c r="B175" i="30" s="1"/>
  <c r="M124" i="30"/>
  <c r="AB124" i="30" s="1"/>
  <c r="L124" i="30"/>
  <c r="AA124" i="30" s="1"/>
  <c r="K124" i="30"/>
  <c r="Z124" i="30" s="1"/>
  <c r="J124" i="30"/>
  <c r="Y124" i="30" s="1"/>
  <c r="I124" i="30"/>
  <c r="X124" i="30" s="1"/>
  <c r="H124" i="30"/>
  <c r="W124" i="30" s="1"/>
  <c r="G124" i="30"/>
  <c r="G174" i="30" s="1"/>
  <c r="V174" i="30" s="1"/>
  <c r="F124" i="30"/>
  <c r="U124" i="30" s="1"/>
  <c r="E124" i="30"/>
  <c r="T124" i="30" s="1"/>
  <c r="D124" i="30"/>
  <c r="S124" i="30" s="1"/>
  <c r="C124" i="30"/>
  <c r="R124" i="30" s="1"/>
  <c r="B124" i="30"/>
  <c r="AC123" i="30"/>
  <c r="AB123" i="30"/>
  <c r="AA123" i="30"/>
  <c r="Z123" i="30"/>
  <c r="Y123" i="30"/>
  <c r="X123" i="30"/>
  <c r="W123" i="30"/>
  <c r="V123" i="30"/>
  <c r="U123" i="30"/>
  <c r="T123" i="30"/>
  <c r="S123" i="30"/>
  <c r="R123" i="30"/>
  <c r="Q123" i="30"/>
  <c r="N123" i="30"/>
  <c r="AC122" i="30"/>
  <c r="AB122" i="30"/>
  <c r="AA122" i="30"/>
  <c r="Z122" i="30"/>
  <c r="Y122" i="30"/>
  <c r="X122" i="30"/>
  <c r="W122" i="30"/>
  <c r="V122" i="30"/>
  <c r="U122" i="30"/>
  <c r="T122" i="30"/>
  <c r="S122" i="30"/>
  <c r="R122" i="30"/>
  <c r="Q122" i="30"/>
  <c r="N122" i="30"/>
  <c r="AC121" i="30"/>
  <c r="AB121" i="30"/>
  <c r="AA121" i="30"/>
  <c r="Z121" i="30"/>
  <c r="Y121" i="30"/>
  <c r="X121" i="30"/>
  <c r="W121" i="30"/>
  <c r="V121" i="30"/>
  <c r="U121" i="30"/>
  <c r="T121" i="30"/>
  <c r="S121" i="30"/>
  <c r="R121" i="30"/>
  <c r="Q121" i="30"/>
  <c r="N121" i="30"/>
  <c r="AC120" i="30"/>
  <c r="AB120" i="30"/>
  <c r="AA120" i="30"/>
  <c r="Z120" i="30"/>
  <c r="Y120" i="30"/>
  <c r="X120" i="30"/>
  <c r="W120" i="30"/>
  <c r="V120" i="30"/>
  <c r="U120" i="30"/>
  <c r="T120" i="30"/>
  <c r="S120" i="30"/>
  <c r="R120" i="30"/>
  <c r="Q120" i="30"/>
  <c r="N120" i="30"/>
  <c r="AC119" i="30"/>
  <c r="AB119" i="30"/>
  <c r="AA119" i="30"/>
  <c r="Z119" i="30"/>
  <c r="Y119" i="30"/>
  <c r="X119" i="30"/>
  <c r="W119" i="30"/>
  <c r="V119" i="30"/>
  <c r="U119" i="30"/>
  <c r="T119" i="30"/>
  <c r="S119" i="30"/>
  <c r="R119" i="30"/>
  <c r="Q119" i="30"/>
  <c r="N119" i="30"/>
  <c r="AC118" i="30"/>
  <c r="AB118" i="30"/>
  <c r="AA118" i="30"/>
  <c r="Z118" i="30"/>
  <c r="Y118" i="30"/>
  <c r="X118" i="30"/>
  <c r="W118" i="30"/>
  <c r="V118" i="30"/>
  <c r="U118" i="30"/>
  <c r="T118" i="30"/>
  <c r="S118" i="30"/>
  <c r="R118" i="30"/>
  <c r="Q118" i="30"/>
  <c r="N118" i="30"/>
  <c r="AC117" i="30"/>
  <c r="AB117" i="30"/>
  <c r="AA117" i="30"/>
  <c r="Z117" i="30"/>
  <c r="Y117" i="30"/>
  <c r="X117" i="30"/>
  <c r="W117" i="30"/>
  <c r="V117" i="30"/>
  <c r="U117" i="30"/>
  <c r="T117" i="30"/>
  <c r="S117" i="30"/>
  <c r="R117" i="30"/>
  <c r="Q117" i="30"/>
  <c r="N117" i="30"/>
  <c r="AC116" i="30"/>
  <c r="AB116" i="30"/>
  <c r="AA116" i="30"/>
  <c r="Z116" i="30"/>
  <c r="Y116" i="30"/>
  <c r="X116" i="30"/>
  <c r="W116" i="30"/>
  <c r="V116" i="30"/>
  <c r="U116" i="30"/>
  <c r="T116" i="30"/>
  <c r="S116" i="30"/>
  <c r="R116" i="30"/>
  <c r="Q116" i="30"/>
  <c r="N116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N115" i="30"/>
  <c r="AC114" i="30"/>
  <c r="AB114" i="30"/>
  <c r="AA114" i="30"/>
  <c r="Z114" i="30"/>
  <c r="Y114" i="30"/>
  <c r="X114" i="30"/>
  <c r="W114" i="30"/>
  <c r="V114" i="30"/>
  <c r="U114" i="30"/>
  <c r="T114" i="30"/>
  <c r="S114" i="30"/>
  <c r="R114" i="30"/>
  <c r="Q114" i="30"/>
  <c r="N114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N113" i="30"/>
  <c r="AC112" i="30"/>
  <c r="AB112" i="30"/>
  <c r="AA112" i="30"/>
  <c r="Z112" i="30"/>
  <c r="Y112" i="30"/>
  <c r="X112" i="30"/>
  <c r="W112" i="30"/>
  <c r="V112" i="30"/>
  <c r="U112" i="30"/>
  <c r="T112" i="30"/>
  <c r="S112" i="30"/>
  <c r="R112" i="30"/>
  <c r="Q112" i="30"/>
  <c r="N112" i="30"/>
  <c r="N111" i="30"/>
  <c r="AB102" i="30"/>
  <c r="Z102" i="30"/>
  <c r="X102" i="30"/>
  <c r="G102" i="30"/>
  <c r="F102" i="30"/>
  <c r="E102" i="30"/>
  <c r="D102" i="30"/>
  <c r="C102" i="30"/>
  <c r="B102" i="30"/>
  <c r="M101" i="30"/>
  <c r="L101" i="30"/>
  <c r="K101" i="30"/>
  <c r="J101" i="30"/>
  <c r="I101" i="30"/>
  <c r="H101" i="30"/>
  <c r="G101" i="30"/>
  <c r="F101" i="30"/>
  <c r="E101" i="30"/>
  <c r="D101" i="30"/>
  <c r="C101" i="30"/>
  <c r="B101" i="30"/>
  <c r="M100" i="30"/>
  <c r="L100" i="30"/>
  <c r="K100" i="30"/>
  <c r="J100" i="30"/>
  <c r="I100" i="30"/>
  <c r="X101" i="30" s="1"/>
  <c r="H100" i="30"/>
  <c r="G100" i="30"/>
  <c r="F100" i="30"/>
  <c r="E100" i="30"/>
  <c r="T101" i="30" s="1"/>
  <c r="D100" i="30"/>
  <c r="C100" i="30"/>
  <c r="B100" i="30"/>
  <c r="M99" i="30"/>
  <c r="L99" i="30"/>
  <c r="K99" i="30"/>
  <c r="Z100" i="30" s="1"/>
  <c r="J99" i="30"/>
  <c r="I99" i="30"/>
  <c r="H99" i="30"/>
  <c r="G99" i="30"/>
  <c r="V100" i="30" s="1"/>
  <c r="F99" i="30"/>
  <c r="E99" i="30"/>
  <c r="D99" i="30"/>
  <c r="C99" i="30"/>
  <c r="R100" i="30" s="1"/>
  <c r="B99" i="30"/>
  <c r="M98" i="30"/>
  <c r="L98" i="30"/>
  <c r="K98" i="30"/>
  <c r="J98" i="30"/>
  <c r="I98" i="30"/>
  <c r="H98" i="30"/>
  <c r="G98" i="30"/>
  <c r="F98" i="30"/>
  <c r="E98" i="30"/>
  <c r="D98" i="30"/>
  <c r="C98" i="30"/>
  <c r="B98" i="30"/>
  <c r="M97" i="30"/>
  <c r="L97" i="30"/>
  <c r="K97" i="30"/>
  <c r="J97" i="30"/>
  <c r="I97" i="30"/>
  <c r="H97" i="30"/>
  <c r="G97" i="30"/>
  <c r="F97" i="30"/>
  <c r="E97" i="30"/>
  <c r="D97" i="30"/>
  <c r="C97" i="30"/>
  <c r="B97" i="30"/>
  <c r="M96" i="30"/>
  <c r="AB96" i="30" s="1"/>
  <c r="L96" i="30"/>
  <c r="AA96" i="30" s="1"/>
  <c r="K96" i="30"/>
  <c r="Z96" i="30" s="1"/>
  <c r="J96" i="30"/>
  <c r="Y96" i="30" s="1"/>
  <c r="I96" i="30"/>
  <c r="X96" i="30" s="1"/>
  <c r="H96" i="30"/>
  <c r="W96" i="30" s="1"/>
  <c r="G96" i="30"/>
  <c r="V96" i="30" s="1"/>
  <c r="F96" i="30"/>
  <c r="U96" i="30" s="1"/>
  <c r="E96" i="30"/>
  <c r="T96" i="30" s="1"/>
  <c r="D96" i="30"/>
  <c r="S96" i="30" s="1"/>
  <c r="C96" i="30"/>
  <c r="R96" i="30" s="1"/>
  <c r="B96" i="30"/>
  <c r="AC95" i="30"/>
  <c r="AB95" i="30"/>
  <c r="AA95" i="30"/>
  <c r="Z95" i="30"/>
  <c r="Y95" i="30"/>
  <c r="X95" i="30"/>
  <c r="W95" i="30"/>
  <c r="V95" i="30"/>
  <c r="U95" i="30"/>
  <c r="T95" i="30"/>
  <c r="S95" i="30"/>
  <c r="R95" i="30"/>
  <c r="Q95" i="30"/>
  <c r="AC94" i="30"/>
  <c r="AB94" i="30"/>
  <c r="AA94" i="30"/>
  <c r="Z94" i="30"/>
  <c r="Y94" i="30"/>
  <c r="X94" i="30"/>
  <c r="W94" i="30"/>
  <c r="V94" i="30"/>
  <c r="U94" i="30"/>
  <c r="T94" i="30"/>
  <c r="S94" i="30"/>
  <c r="R94" i="30"/>
  <c r="Q94" i="30"/>
  <c r="AC93" i="30"/>
  <c r="AB93" i="30"/>
  <c r="AA93" i="30"/>
  <c r="Z93" i="30"/>
  <c r="Y93" i="30"/>
  <c r="X93" i="30"/>
  <c r="W93" i="30"/>
  <c r="V93" i="30"/>
  <c r="U93" i="30"/>
  <c r="T93" i="30"/>
  <c r="S93" i="30"/>
  <c r="R93" i="30"/>
  <c r="Q93" i="30"/>
  <c r="AC92" i="30"/>
  <c r="AB92" i="30"/>
  <c r="AA92" i="30"/>
  <c r="Z92" i="30"/>
  <c r="Y92" i="30"/>
  <c r="X92" i="30"/>
  <c r="W92" i="30"/>
  <c r="V92" i="30"/>
  <c r="U92" i="30"/>
  <c r="T92" i="30"/>
  <c r="S92" i="30"/>
  <c r="R92" i="30"/>
  <c r="Q92" i="30"/>
  <c r="AC91" i="30"/>
  <c r="AB91" i="30"/>
  <c r="AA91" i="30"/>
  <c r="Z91" i="30"/>
  <c r="Y91" i="30"/>
  <c r="X91" i="30"/>
  <c r="W91" i="30"/>
  <c r="V91" i="30"/>
  <c r="U91" i="30"/>
  <c r="T91" i="30"/>
  <c r="S91" i="30"/>
  <c r="R91" i="30"/>
  <c r="Q91" i="30"/>
  <c r="AC90" i="30"/>
  <c r="AB90" i="30"/>
  <c r="AA90" i="30"/>
  <c r="Z90" i="30"/>
  <c r="Y90" i="30"/>
  <c r="X90" i="30"/>
  <c r="W90" i="30"/>
  <c r="V90" i="30"/>
  <c r="U90" i="30"/>
  <c r="T90" i="30"/>
  <c r="S90" i="30"/>
  <c r="R90" i="30"/>
  <c r="Q90" i="30"/>
  <c r="AC89" i="30"/>
  <c r="AB89" i="30"/>
  <c r="AA89" i="30"/>
  <c r="Z89" i="30"/>
  <c r="Y89" i="30"/>
  <c r="X89" i="30"/>
  <c r="W89" i="30"/>
  <c r="V89" i="30"/>
  <c r="U89" i="30"/>
  <c r="T89" i="30"/>
  <c r="S89" i="30"/>
  <c r="R89" i="30"/>
  <c r="Q89" i="30"/>
  <c r="AC88" i="30"/>
  <c r="AB88" i="30"/>
  <c r="AA88" i="30"/>
  <c r="Z88" i="30"/>
  <c r="Y88" i="30"/>
  <c r="X88" i="30"/>
  <c r="W88" i="30"/>
  <c r="V88" i="30"/>
  <c r="U88" i="30"/>
  <c r="T88" i="30"/>
  <c r="S88" i="30"/>
  <c r="R88" i="30"/>
  <c r="Q88" i="30"/>
  <c r="AC87" i="30"/>
  <c r="AB87" i="30"/>
  <c r="AA87" i="30"/>
  <c r="Z87" i="30"/>
  <c r="Y87" i="30"/>
  <c r="X87" i="30"/>
  <c r="W87" i="30"/>
  <c r="V87" i="30"/>
  <c r="U87" i="30"/>
  <c r="T87" i="30"/>
  <c r="S87" i="30"/>
  <c r="R87" i="30"/>
  <c r="Q87" i="30"/>
  <c r="AC86" i="30"/>
  <c r="AB86" i="30"/>
  <c r="AA86" i="30"/>
  <c r="Z86" i="30"/>
  <c r="Y86" i="30"/>
  <c r="X86" i="30"/>
  <c r="W86" i="30"/>
  <c r="V86" i="30"/>
  <c r="U86" i="30"/>
  <c r="T86" i="30"/>
  <c r="S86" i="30"/>
  <c r="R86" i="30"/>
  <c r="Q86" i="30"/>
  <c r="AC85" i="30"/>
  <c r="AB85" i="30"/>
  <c r="AA85" i="30"/>
  <c r="Z85" i="30"/>
  <c r="Y85" i="30"/>
  <c r="X85" i="30"/>
  <c r="W85" i="30"/>
  <c r="V85" i="30"/>
  <c r="U85" i="30"/>
  <c r="T85" i="30"/>
  <c r="S85" i="30"/>
  <c r="R85" i="30"/>
  <c r="Q85" i="30"/>
  <c r="AC84" i="30"/>
  <c r="AB84" i="30"/>
  <c r="AA84" i="30"/>
  <c r="Z84" i="30"/>
  <c r="Y84" i="30"/>
  <c r="X84" i="30"/>
  <c r="W84" i="30"/>
  <c r="V84" i="30"/>
  <c r="U84" i="30"/>
  <c r="T84" i="30"/>
  <c r="S84" i="30"/>
  <c r="R84" i="30"/>
  <c r="Q84" i="30"/>
  <c r="AC70" i="30"/>
  <c r="AB70" i="30"/>
  <c r="AA70" i="30"/>
  <c r="Z70" i="30"/>
  <c r="Y70" i="30"/>
  <c r="X70" i="30"/>
  <c r="W70" i="30"/>
  <c r="V70" i="30"/>
  <c r="U70" i="30"/>
  <c r="T70" i="30"/>
  <c r="S70" i="30"/>
  <c r="R70" i="30"/>
  <c r="Q70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AC68" i="30"/>
  <c r="AB68" i="30"/>
  <c r="AA68" i="30"/>
  <c r="Z68" i="30"/>
  <c r="Y68" i="30"/>
  <c r="X68" i="30"/>
  <c r="W68" i="30"/>
  <c r="V68" i="30"/>
  <c r="U68" i="30"/>
  <c r="T68" i="30"/>
  <c r="S68" i="30"/>
  <c r="R68" i="30"/>
  <c r="Q68" i="30"/>
  <c r="AC67" i="30"/>
  <c r="AB67" i="30"/>
  <c r="AA67" i="30"/>
  <c r="Z67" i="30"/>
  <c r="Y67" i="30"/>
  <c r="X67" i="30"/>
  <c r="W67" i="30"/>
  <c r="V67" i="30"/>
  <c r="U67" i="30"/>
  <c r="T67" i="30"/>
  <c r="S67" i="30"/>
  <c r="R67" i="30"/>
  <c r="Q67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AC65" i="30"/>
  <c r="AB65" i="30"/>
  <c r="AA65" i="30"/>
  <c r="Z65" i="30"/>
  <c r="Y65" i="30"/>
  <c r="X65" i="30"/>
  <c r="W65" i="30"/>
  <c r="V65" i="30"/>
  <c r="U65" i="30"/>
  <c r="T65" i="30"/>
  <c r="S65" i="30"/>
  <c r="R65" i="30"/>
  <c r="Q65" i="30"/>
  <c r="AC64" i="30"/>
  <c r="AB64" i="30"/>
  <c r="AA64" i="30"/>
  <c r="Z64" i="30"/>
  <c r="Y64" i="30"/>
  <c r="X64" i="30"/>
  <c r="W64" i="30"/>
  <c r="V64" i="30"/>
  <c r="U64" i="30"/>
  <c r="T64" i="30"/>
  <c r="S64" i="30"/>
  <c r="R64" i="30"/>
  <c r="Q64" i="30"/>
  <c r="AC63" i="30"/>
  <c r="AB63" i="30"/>
  <c r="AA63" i="30"/>
  <c r="Z63" i="30"/>
  <c r="Y63" i="30"/>
  <c r="X63" i="30"/>
  <c r="W63" i="30"/>
  <c r="V63" i="30"/>
  <c r="U63" i="30"/>
  <c r="T63" i="30"/>
  <c r="S63" i="30"/>
  <c r="R63" i="30"/>
  <c r="Q63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AC61" i="30"/>
  <c r="AB61" i="30"/>
  <c r="AA61" i="30"/>
  <c r="Z61" i="30"/>
  <c r="Y61" i="30"/>
  <c r="X61" i="30"/>
  <c r="W61" i="30"/>
  <c r="V61" i="30"/>
  <c r="U61" i="30"/>
  <c r="T61" i="30"/>
  <c r="S61" i="30"/>
  <c r="R61" i="30"/>
  <c r="Q61" i="30"/>
  <c r="AC60" i="30"/>
  <c r="AB60" i="30"/>
  <c r="AA60" i="30"/>
  <c r="Z60" i="30"/>
  <c r="Y60" i="30"/>
  <c r="X60" i="30"/>
  <c r="W60" i="30"/>
  <c r="V60" i="30"/>
  <c r="U60" i="30"/>
  <c r="T60" i="30"/>
  <c r="S60" i="30"/>
  <c r="R60" i="30"/>
  <c r="Q60" i="30"/>
  <c r="AC59" i="30"/>
  <c r="AB59" i="30"/>
  <c r="AA59" i="30"/>
  <c r="Z59" i="30"/>
  <c r="Y59" i="30"/>
  <c r="X59" i="30"/>
  <c r="W59" i="30"/>
  <c r="V59" i="30"/>
  <c r="U59" i="30"/>
  <c r="T59" i="30"/>
  <c r="S59" i="30"/>
  <c r="R59" i="30"/>
  <c r="Q59" i="30"/>
  <c r="G52" i="30"/>
  <c r="F52" i="30"/>
  <c r="E52" i="30"/>
  <c r="D52" i="30"/>
  <c r="C52" i="30"/>
  <c r="B52" i="30"/>
  <c r="M51" i="30"/>
  <c r="AB52" i="30" s="1"/>
  <c r="L51" i="30"/>
  <c r="K51" i="30"/>
  <c r="J51" i="30"/>
  <c r="I51" i="30"/>
  <c r="H51" i="30"/>
  <c r="G51" i="30"/>
  <c r="F51" i="30"/>
  <c r="E51" i="30"/>
  <c r="T52" i="30" s="1"/>
  <c r="D51" i="30"/>
  <c r="C51" i="30"/>
  <c r="B51" i="30"/>
  <c r="M50" i="30"/>
  <c r="AB50" i="30" s="1"/>
  <c r="L50" i="30"/>
  <c r="K50" i="30"/>
  <c r="J50" i="30"/>
  <c r="I50" i="30"/>
  <c r="H50" i="30"/>
  <c r="G50" i="30"/>
  <c r="F50" i="30"/>
  <c r="E50" i="30"/>
  <c r="D50" i="30"/>
  <c r="C50" i="30"/>
  <c r="B50" i="30"/>
  <c r="M49" i="30"/>
  <c r="L49" i="30"/>
  <c r="K49" i="30"/>
  <c r="J49" i="30"/>
  <c r="I49" i="30"/>
  <c r="H49" i="30"/>
  <c r="G49" i="30"/>
  <c r="V49" i="30" s="1"/>
  <c r="F49" i="30"/>
  <c r="E49" i="30"/>
  <c r="D49" i="30"/>
  <c r="C49" i="30"/>
  <c r="B49" i="30"/>
  <c r="M48" i="30"/>
  <c r="L48" i="30"/>
  <c r="K48" i="30"/>
  <c r="J48" i="30"/>
  <c r="Y49" i="30" s="1"/>
  <c r="I48" i="30"/>
  <c r="H48" i="30"/>
  <c r="G48" i="30"/>
  <c r="F48" i="30"/>
  <c r="U49" i="30" s="1"/>
  <c r="E48" i="30"/>
  <c r="D48" i="30"/>
  <c r="C48" i="30"/>
  <c r="B48" i="30"/>
  <c r="M47" i="30"/>
  <c r="AB48" i="30" s="1"/>
  <c r="L47" i="30"/>
  <c r="K47" i="30"/>
  <c r="J47" i="30"/>
  <c r="I47" i="30"/>
  <c r="H47" i="30"/>
  <c r="G47" i="30"/>
  <c r="F47" i="30"/>
  <c r="E47" i="30"/>
  <c r="D47" i="30"/>
  <c r="C47" i="30"/>
  <c r="B47" i="30"/>
  <c r="S46" i="30"/>
  <c r="M46" i="30"/>
  <c r="AB46" i="30" s="1"/>
  <c r="L46" i="30"/>
  <c r="AA46" i="30" s="1"/>
  <c r="K46" i="30"/>
  <c r="J46" i="30"/>
  <c r="Y47" i="30" s="1"/>
  <c r="I46" i="30"/>
  <c r="X46" i="30" s="1"/>
  <c r="H46" i="30"/>
  <c r="G46" i="30"/>
  <c r="F46" i="30"/>
  <c r="U47" i="30" s="1"/>
  <c r="E46" i="30"/>
  <c r="D46" i="30"/>
  <c r="C46" i="30"/>
  <c r="B46" i="30"/>
  <c r="Q47" i="30" s="1"/>
  <c r="AC45" i="30"/>
  <c r="AB45" i="30"/>
  <c r="AA45" i="30"/>
  <c r="Z45" i="30"/>
  <c r="Y45" i="30"/>
  <c r="X45" i="30"/>
  <c r="W45" i="30"/>
  <c r="V45" i="30"/>
  <c r="U45" i="30"/>
  <c r="T45" i="30"/>
  <c r="S45" i="30"/>
  <c r="R45" i="30"/>
  <c r="Q45" i="30"/>
  <c r="AC44" i="30"/>
  <c r="AB44" i="30"/>
  <c r="AA44" i="30"/>
  <c r="Z44" i="30"/>
  <c r="Y44" i="30"/>
  <c r="X44" i="30"/>
  <c r="W44" i="30"/>
  <c r="V44" i="30"/>
  <c r="U44" i="30"/>
  <c r="T44" i="30"/>
  <c r="S44" i="30"/>
  <c r="R44" i="30"/>
  <c r="Q44" i="30"/>
  <c r="AC43" i="30"/>
  <c r="AB43" i="30"/>
  <c r="AA43" i="30"/>
  <c r="Z43" i="30"/>
  <c r="Y43" i="30"/>
  <c r="X43" i="30"/>
  <c r="W43" i="30"/>
  <c r="V43" i="30"/>
  <c r="U43" i="30"/>
  <c r="T43" i="30"/>
  <c r="S43" i="30"/>
  <c r="R43" i="30"/>
  <c r="Q43" i="30"/>
  <c r="AC42" i="30"/>
  <c r="AB42" i="30"/>
  <c r="AA42" i="30"/>
  <c r="Z42" i="30"/>
  <c r="Y42" i="30"/>
  <c r="X42" i="30"/>
  <c r="W42" i="30"/>
  <c r="V42" i="30"/>
  <c r="U42" i="30"/>
  <c r="T42" i="30"/>
  <c r="S42" i="30"/>
  <c r="R42" i="30"/>
  <c r="Q42" i="30"/>
  <c r="AC41" i="30"/>
  <c r="AB41" i="30"/>
  <c r="AA41" i="30"/>
  <c r="Z41" i="30"/>
  <c r="Y41" i="30"/>
  <c r="X41" i="30"/>
  <c r="W41" i="30"/>
  <c r="V41" i="30"/>
  <c r="U41" i="30"/>
  <c r="T41" i="30"/>
  <c r="S41" i="30"/>
  <c r="R41" i="30"/>
  <c r="Q41" i="30"/>
  <c r="AC40" i="30"/>
  <c r="AB40" i="30"/>
  <c r="AA40" i="30"/>
  <c r="Z40" i="30"/>
  <c r="Y40" i="30"/>
  <c r="X40" i="30"/>
  <c r="W40" i="30"/>
  <c r="V40" i="30"/>
  <c r="U40" i="30"/>
  <c r="T40" i="30"/>
  <c r="S40" i="30"/>
  <c r="R40" i="30"/>
  <c r="Q40" i="30"/>
  <c r="AC39" i="30"/>
  <c r="AB39" i="30"/>
  <c r="AA39" i="30"/>
  <c r="Z39" i="30"/>
  <c r="Y39" i="30"/>
  <c r="X39" i="30"/>
  <c r="W39" i="30"/>
  <c r="V39" i="30"/>
  <c r="U39" i="30"/>
  <c r="T39" i="30"/>
  <c r="S39" i="30"/>
  <c r="R39" i="30"/>
  <c r="Q39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AC37" i="30"/>
  <c r="AB37" i="30"/>
  <c r="AA37" i="30"/>
  <c r="Z37" i="30"/>
  <c r="Y37" i="30"/>
  <c r="X37" i="30"/>
  <c r="W37" i="30"/>
  <c r="V37" i="30"/>
  <c r="U37" i="30"/>
  <c r="T37" i="30"/>
  <c r="S37" i="30"/>
  <c r="R37" i="30"/>
  <c r="Q37" i="30"/>
  <c r="AC36" i="30"/>
  <c r="AB36" i="30"/>
  <c r="AA36" i="30"/>
  <c r="Z36" i="30"/>
  <c r="Y36" i="30"/>
  <c r="X36" i="30"/>
  <c r="W36" i="30"/>
  <c r="V36" i="30"/>
  <c r="U36" i="30"/>
  <c r="T36" i="30"/>
  <c r="S36" i="30"/>
  <c r="R36" i="30"/>
  <c r="Q36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AC34" i="30"/>
  <c r="AB34" i="30"/>
  <c r="AA34" i="30"/>
  <c r="Z34" i="30"/>
  <c r="Y34" i="30"/>
  <c r="X34" i="30"/>
  <c r="W34" i="30"/>
  <c r="V34" i="30"/>
  <c r="U34" i="30"/>
  <c r="T34" i="30"/>
  <c r="S34" i="30"/>
  <c r="R34" i="30"/>
  <c r="Q34" i="30"/>
  <c r="AA27" i="30"/>
  <c r="Y27" i="30"/>
  <c r="W27" i="30"/>
  <c r="G27" i="30"/>
  <c r="F27" i="30"/>
  <c r="E27" i="30"/>
  <c r="D27" i="30"/>
  <c r="C27" i="30"/>
  <c r="B27" i="30"/>
  <c r="M26" i="30"/>
  <c r="AB27" i="30" s="1"/>
  <c r="L26" i="30"/>
  <c r="K26" i="30"/>
  <c r="J26" i="30"/>
  <c r="I26" i="30"/>
  <c r="X27" i="30" s="1"/>
  <c r="H26" i="30"/>
  <c r="G26" i="30"/>
  <c r="F26" i="30"/>
  <c r="E26" i="30"/>
  <c r="T27" i="30" s="1"/>
  <c r="D26" i="30"/>
  <c r="C26" i="30"/>
  <c r="B26" i="30"/>
  <c r="M25" i="30"/>
  <c r="L25" i="30"/>
  <c r="K25" i="30"/>
  <c r="J25" i="30"/>
  <c r="I25" i="30"/>
  <c r="H25" i="30"/>
  <c r="G25" i="30"/>
  <c r="F25" i="30"/>
  <c r="E25" i="30"/>
  <c r="E75" i="30" s="1"/>
  <c r="D25" i="30"/>
  <c r="C25" i="30"/>
  <c r="B25" i="30"/>
  <c r="M24" i="30"/>
  <c r="AB25" i="30" s="1"/>
  <c r="L24" i="30"/>
  <c r="K24" i="30"/>
  <c r="J24" i="30"/>
  <c r="I24" i="30"/>
  <c r="X25" i="30" s="1"/>
  <c r="H24" i="30"/>
  <c r="G24" i="30"/>
  <c r="F24" i="30"/>
  <c r="E24" i="30"/>
  <c r="T25" i="30" s="1"/>
  <c r="D24" i="30"/>
  <c r="C24" i="30"/>
  <c r="B24" i="30"/>
  <c r="M23" i="30"/>
  <c r="L23" i="30"/>
  <c r="K23" i="30"/>
  <c r="J23" i="30"/>
  <c r="I23" i="30"/>
  <c r="I73" i="30" s="1"/>
  <c r="H23" i="30"/>
  <c r="G23" i="30"/>
  <c r="F23" i="30"/>
  <c r="E23" i="30"/>
  <c r="D23" i="30"/>
  <c r="C23" i="30"/>
  <c r="B23" i="30"/>
  <c r="M22" i="30"/>
  <c r="AB23" i="30" s="1"/>
  <c r="L22" i="30"/>
  <c r="K22" i="30"/>
  <c r="J22" i="30"/>
  <c r="I22" i="30"/>
  <c r="X23" i="30" s="1"/>
  <c r="H22" i="30"/>
  <c r="G22" i="30"/>
  <c r="F22" i="30"/>
  <c r="E22" i="30"/>
  <c r="T23" i="30" s="1"/>
  <c r="D22" i="30"/>
  <c r="C22" i="30"/>
  <c r="B22" i="30"/>
  <c r="AB21" i="30"/>
  <c r="M21" i="30"/>
  <c r="L21" i="30"/>
  <c r="AA21" i="30" s="1"/>
  <c r="K21" i="30"/>
  <c r="Z22" i="30" s="1"/>
  <c r="J21" i="30"/>
  <c r="Y21" i="30" s="1"/>
  <c r="I21" i="30"/>
  <c r="X21" i="30" s="1"/>
  <c r="H21" i="30"/>
  <c r="W21" i="30" s="1"/>
  <c r="G21" i="30"/>
  <c r="V22" i="30" s="1"/>
  <c r="F21" i="30"/>
  <c r="U21" i="30" s="1"/>
  <c r="E21" i="30"/>
  <c r="T21" i="30" s="1"/>
  <c r="D21" i="30"/>
  <c r="S21" i="30" s="1"/>
  <c r="C21" i="30"/>
  <c r="R22" i="30" s="1"/>
  <c r="B21" i="30"/>
  <c r="AC20" i="30"/>
  <c r="AB20" i="30"/>
  <c r="AA20" i="30"/>
  <c r="Z20" i="30"/>
  <c r="Y20" i="30"/>
  <c r="X20" i="30"/>
  <c r="W20" i="30"/>
  <c r="V20" i="30"/>
  <c r="U20" i="30"/>
  <c r="T20" i="30"/>
  <c r="S20" i="30"/>
  <c r="R20" i="30"/>
  <c r="Q20" i="30"/>
  <c r="AC19" i="30"/>
  <c r="AB19" i="30"/>
  <c r="AA19" i="30"/>
  <c r="Z19" i="30"/>
  <c r="Y19" i="30"/>
  <c r="X19" i="30"/>
  <c r="W19" i="30"/>
  <c r="V19" i="30"/>
  <c r="U19" i="30"/>
  <c r="T19" i="30"/>
  <c r="S19" i="30"/>
  <c r="R19" i="30"/>
  <c r="Q19" i="30"/>
  <c r="AC18" i="30"/>
  <c r="AB18" i="30"/>
  <c r="AA18" i="30"/>
  <c r="Z18" i="30"/>
  <c r="Y18" i="30"/>
  <c r="X18" i="30"/>
  <c r="W18" i="30"/>
  <c r="V18" i="30"/>
  <c r="U18" i="30"/>
  <c r="T18" i="30"/>
  <c r="S18" i="30"/>
  <c r="R18" i="30"/>
  <c r="Q18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AC15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AC14" i="30"/>
  <c r="AB14" i="30"/>
  <c r="AA14" i="30"/>
  <c r="Z14" i="30"/>
  <c r="Y14" i="30"/>
  <c r="X14" i="30"/>
  <c r="W14" i="30"/>
  <c r="V14" i="30"/>
  <c r="U14" i="30"/>
  <c r="T14" i="30"/>
  <c r="S14" i="30"/>
  <c r="R14" i="30"/>
  <c r="Q14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AC11" i="30"/>
  <c r="AB11" i="30"/>
  <c r="AA11" i="30"/>
  <c r="Z11" i="30"/>
  <c r="Y11" i="30"/>
  <c r="X11" i="30"/>
  <c r="W11" i="30"/>
  <c r="V11" i="30"/>
  <c r="U11" i="30"/>
  <c r="T11" i="30"/>
  <c r="S11" i="30"/>
  <c r="R11" i="30"/>
  <c r="Q11" i="30"/>
  <c r="AC10" i="30"/>
  <c r="AB10" i="30"/>
  <c r="AA10" i="30"/>
  <c r="Z10" i="30"/>
  <c r="Y10" i="30"/>
  <c r="X10" i="30"/>
  <c r="W10" i="30"/>
  <c r="V10" i="30"/>
  <c r="U10" i="30"/>
  <c r="T10" i="30"/>
  <c r="S10" i="30"/>
  <c r="R10" i="30"/>
  <c r="Q10" i="30"/>
  <c r="AC9" i="30"/>
  <c r="AB9" i="30"/>
  <c r="AA9" i="30"/>
  <c r="Z9" i="30"/>
  <c r="Y9" i="30"/>
  <c r="X9" i="30"/>
  <c r="W9" i="30"/>
  <c r="V9" i="30"/>
  <c r="U9" i="30"/>
  <c r="T9" i="30"/>
  <c r="S9" i="30"/>
  <c r="R9" i="30"/>
  <c r="Q9" i="30"/>
  <c r="H1" i="30"/>
  <c r="C29" i="24"/>
  <c r="C27" i="24"/>
  <c r="C26" i="24"/>
  <c r="C25" i="24"/>
  <c r="C24" i="24"/>
  <c r="C23" i="24"/>
  <c r="C22" i="24"/>
  <c r="C21" i="24"/>
  <c r="C15" i="24"/>
  <c r="C13" i="24"/>
  <c r="C12" i="24"/>
  <c r="C11" i="24"/>
  <c r="C10" i="24"/>
  <c r="C9" i="24"/>
  <c r="C8" i="24"/>
  <c r="C7" i="24"/>
  <c r="B29" i="24"/>
  <c r="B27" i="24"/>
  <c r="B26" i="24"/>
  <c r="B25" i="24"/>
  <c r="B24" i="24"/>
  <c r="B23" i="24"/>
  <c r="B22" i="24"/>
  <c r="B21" i="24"/>
  <c r="B15" i="24"/>
  <c r="B13" i="24"/>
  <c r="B12" i="24"/>
  <c r="B11" i="24"/>
  <c r="B10" i="24"/>
  <c r="B9" i="24"/>
  <c r="B8" i="24"/>
  <c r="B7" i="24"/>
  <c r="I27" i="29"/>
  <c r="G27" i="29"/>
  <c r="F27" i="29"/>
  <c r="I25" i="29"/>
  <c r="I24" i="29"/>
  <c r="I23" i="29"/>
  <c r="I22" i="29"/>
  <c r="I21" i="29"/>
  <c r="I20" i="29"/>
  <c r="G25" i="29"/>
  <c r="F25" i="29"/>
  <c r="G24" i="29"/>
  <c r="F24" i="29"/>
  <c r="G23" i="29"/>
  <c r="F23" i="29"/>
  <c r="G22" i="29"/>
  <c r="F22" i="29"/>
  <c r="G21" i="29"/>
  <c r="F21" i="29"/>
  <c r="G20" i="29"/>
  <c r="F20" i="29"/>
  <c r="I14" i="29"/>
  <c r="G14" i="29"/>
  <c r="F14" i="29"/>
  <c r="I12" i="29"/>
  <c r="I11" i="29"/>
  <c r="I10" i="29"/>
  <c r="I9" i="29"/>
  <c r="I8" i="29"/>
  <c r="I7" i="29"/>
  <c r="G12" i="29"/>
  <c r="F12" i="29"/>
  <c r="G11" i="29"/>
  <c r="F11" i="29"/>
  <c r="G10" i="29"/>
  <c r="F10" i="29"/>
  <c r="G9" i="29"/>
  <c r="F9" i="29"/>
  <c r="G8" i="29"/>
  <c r="F8" i="29"/>
  <c r="G7" i="29"/>
  <c r="F7" i="29"/>
  <c r="E27" i="29"/>
  <c r="C27" i="29"/>
  <c r="B27" i="29"/>
  <c r="E25" i="29"/>
  <c r="E24" i="29"/>
  <c r="E23" i="29"/>
  <c r="E22" i="29"/>
  <c r="E21" i="29"/>
  <c r="E20" i="29"/>
  <c r="C25" i="29"/>
  <c r="B25" i="29"/>
  <c r="C24" i="29"/>
  <c r="B24" i="29"/>
  <c r="C23" i="29"/>
  <c r="B23" i="29"/>
  <c r="C22" i="29"/>
  <c r="B22" i="29"/>
  <c r="C21" i="29"/>
  <c r="B21" i="29"/>
  <c r="C20" i="29"/>
  <c r="B20" i="29"/>
  <c r="E14" i="29"/>
  <c r="C14" i="29"/>
  <c r="B14" i="29"/>
  <c r="E12" i="29"/>
  <c r="E11" i="29"/>
  <c r="E10" i="29"/>
  <c r="E9" i="29"/>
  <c r="E8" i="29"/>
  <c r="E7" i="29"/>
  <c r="C12" i="29"/>
  <c r="B12" i="29"/>
  <c r="C11" i="29"/>
  <c r="B11" i="29"/>
  <c r="C10" i="29"/>
  <c r="B10" i="29"/>
  <c r="C9" i="29"/>
  <c r="B9" i="29"/>
  <c r="C8" i="29"/>
  <c r="B8" i="29"/>
  <c r="C7" i="29"/>
  <c r="B7" i="29"/>
  <c r="S127" i="30" l="1"/>
  <c r="N201" i="30"/>
  <c r="N203" i="30"/>
  <c r="N204" i="30"/>
  <c r="N205" i="30"/>
  <c r="Y25" i="30"/>
  <c r="R101" i="30"/>
  <c r="Z101" i="30"/>
  <c r="R102" i="30"/>
  <c r="V102" i="30"/>
  <c r="X129" i="30"/>
  <c r="W152" i="30"/>
  <c r="AA152" i="30"/>
  <c r="Y127" i="30"/>
  <c r="S23" i="30"/>
  <c r="W23" i="30"/>
  <c r="AA23" i="30"/>
  <c r="N96" i="30"/>
  <c r="AC96" i="30" s="1"/>
  <c r="T102" i="30"/>
  <c r="V128" i="30"/>
  <c r="U151" i="30"/>
  <c r="U20" i="31"/>
  <c r="Y20" i="31"/>
  <c r="R46" i="31"/>
  <c r="N23" i="30"/>
  <c r="U23" i="30"/>
  <c r="Y23" i="30"/>
  <c r="U25" i="30"/>
  <c r="F76" i="30"/>
  <c r="R98" i="30"/>
  <c r="V98" i="30"/>
  <c r="Z98" i="30"/>
  <c r="V101" i="30"/>
  <c r="S126" i="30"/>
  <c r="U128" i="30"/>
  <c r="R150" i="30"/>
  <c r="V150" i="30"/>
  <c r="Z150" i="30"/>
  <c r="Z151" i="30"/>
  <c r="Q152" i="30"/>
  <c r="U152" i="30"/>
  <c r="Y152" i="30"/>
  <c r="F180" i="30"/>
  <c r="T21" i="31"/>
  <c r="X21" i="31"/>
  <c r="AB21" i="31"/>
  <c r="S22" i="30"/>
  <c r="AA22" i="30"/>
  <c r="N27" i="30"/>
  <c r="U27" i="30"/>
  <c r="I71" i="30"/>
  <c r="X71" i="30" s="1"/>
  <c r="T50" i="30"/>
  <c r="X50" i="30"/>
  <c r="V51" i="30"/>
  <c r="Z51" i="30"/>
  <c r="AA97" i="30"/>
  <c r="Y128" i="30"/>
  <c r="U205" i="30"/>
  <c r="AA24" i="30"/>
  <c r="S25" i="30"/>
  <c r="W25" i="30"/>
  <c r="AA25" i="30"/>
  <c r="AB101" i="30"/>
  <c r="U125" i="30"/>
  <c r="AA128" i="30"/>
  <c r="U129" i="30"/>
  <c r="Y129" i="30"/>
  <c r="U130" i="30"/>
  <c r="D177" i="30"/>
  <c r="AA154" i="30"/>
  <c r="W22" i="30"/>
  <c r="W26" i="30"/>
  <c r="S27" i="30"/>
  <c r="R47" i="30"/>
  <c r="V47" i="30"/>
  <c r="Z47" i="30"/>
  <c r="Q51" i="30"/>
  <c r="U51" i="30"/>
  <c r="Y51" i="30"/>
  <c r="R125" i="30"/>
  <c r="V125" i="30"/>
  <c r="S200" i="30"/>
  <c r="W200" i="30"/>
  <c r="S20" i="31"/>
  <c r="W20" i="31"/>
  <c r="AA20" i="31"/>
  <c r="N21" i="30"/>
  <c r="AC21" i="30" s="1"/>
  <c r="Q21" i="30"/>
  <c r="Q24" i="30"/>
  <c r="U24" i="30"/>
  <c r="Y24" i="30"/>
  <c r="S24" i="30"/>
  <c r="R26" i="30"/>
  <c r="V26" i="30"/>
  <c r="Z26" i="30"/>
  <c r="S26" i="30"/>
  <c r="AA26" i="30"/>
  <c r="E71" i="30"/>
  <c r="T71" i="30" s="1"/>
  <c r="M71" i="30"/>
  <c r="AB71" i="30" s="1"/>
  <c r="D75" i="30"/>
  <c r="H75" i="30"/>
  <c r="L75" i="30"/>
  <c r="X52" i="30"/>
  <c r="C72" i="30"/>
  <c r="K76" i="30"/>
  <c r="Q23" i="30"/>
  <c r="W24" i="30"/>
  <c r="E72" i="30"/>
  <c r="I72" i="30"/>
  <c r="X72" i="30" s="1"/>
  <c r="M72" i="30"/>
  <c r="D73" i="30"/>
  <c r="H73" i="30"/>
  <c r="L73" i="30"/>
  <c r="J74" i="30"/>
  <c r="C76" i="30"/>
  <c r="R51" i="30"/>
  <c r="G76" i="30"/>
  <c r="B77" i="30"/>
  <c r="F77" i="30"/>
  <c r="U77" i="30" s="1"/>
  <c r="K72" i="30"/>
  <c r="Q96" i="30"/>
  <c r="S97" i="30"/>
  <c r="Q22" i="30"/>
  <c r="U22" i="30"/>
  <c r="Y22" i="30"/>
  <c r="R24" i="30"/>
  <c r="V24" i="30"/>
  <c r="Z24" i="30"/>
  <c r="C71" i="30"/>
  <c r="R71" i="30" s="1"/>
  <c r="G71" i="30"/>
  <c r="V71" i="30" s="1"/>
  <c r="K71" i="30"/>
  <c r="Z71" i="30" s="1"/>
  <c r="T46" i="30"/>
  <c r="X48" i="30"/>
  <c r="C74" i="30"/>
  <c r="R49" i="30"/>
  <c r="G74" i="30"/>
  <c r="K74" i="30"/>
  <c r="Z49" i="30"/>
  <c r="N25" i="30"/>
  <c r="Q25" i="30"/>
  <c r="Q27" i="30"/>
  <c r="G72" i="30"/>
  <c r="B73" i="30"/>
  <c r="Q73" i="30" s="1"/>
  <c r="T48" i="30"/>
  <c r="D77" i="30"/>
  <c r="Q26" i="30"/>
  <c r="U26" i="30"/>
  <c r="Y26" i="30"/>
  <c r="R27" i="30"/>
  <c r="V27" i="30"/>
  <c r="Z27" i="30"/>
  <c r="D71" i="30"/>
  <c r="S71" i="30" s="1"/>
  <c r="H71" i="30"/>
  <c r="W71" i="30" s="1"/>
  <c r="L71" i="30"/>
  <c r="AA71" i="30" s="1"/>
  <c r="W46" i="30"/>
  <c r="B72" i="30"/>
  <c r="F72" i="30"/>
  <c r="J72" i="30"/>
  <c r="S50" i="30"/>
  <c r="H74" i="30"/>
  <c r="W74" i="30" s="1"/>
  <c r="AA50" i="30"/>
  <c r="I75" i="30"/>
  <c r="M75" i="30"/>
  <c r="N51" i="30"/>
  <c r="J76" i="30"/>
  <c r="R97" i="30"/>
  <c r="V97" i="30"/>
  <c r="Z97" i="30"/>
  <c r="T99" i="30"/>
  <c r="X99" i="30"/>
  <c r="N124" i="30"/>
  <c r="Q124" i="30"/>
  <c r="S125" i="30"/>
  <c r="W125" i="30"/>
  <c r="AA125" i="30"/>
  <c r="N127" i="30"/>
  <c r="U127" i="30"/>
  <c r="Q127" i="30"/>
  <c r="Q128" i="30"/>
  <c r="R130" i="30"/>
  <c r="V130" i="30"/>
  <c r="K174" i="30"/>
  <c r="Z174" i="30" s="1"/>
  <c r="W149" i="30"/>
  <c r="B176" i="30"/>
  <c r="F176" i="30"/>
  <c r="Y151" i="30"/>
  <c r="Q151" i="30"/>
  <c r="S153" i="30"/>
  <c r="Z155" i="30"/>
  <c r="D178" i="30"/>
  <c r="S178" i="30" s="1"/>
  <c r="Y200" i="30"/>
  <c r="T200" i="30"/>
  <c r="X200" i="30"/>
  <c r="AB200" i="30"/>
  <c r="T201" i="30"/>
  <c r="X201" i="30"/>
  <c r="AB201" i="30"/>
  <c r="T202" i="30"/>
  <c r="X202" i="30"/>
  <c r="AB202" i="30"/>
  <c r="T203" i="30"/>
  <c r="X203" i="30"/>
  <c r="AB203" i="30"/>
  <c r="T204" i="30"/>
  <c r="X204" i="30"/>
  <c r="AB204" i="30"/>
  <c r="T205" i="30"/>
  <c r="X205" i="30"/>
  <c r="AB205" i="30"/>
  <c r="Q99" i="30"/>
  <c r="U99" i="30"/>
  <c r="Y99" i="30"/>
  <c r="Q100" i="30"/>
  <c r="U100" i="30"/>
  <c r="Y100" i="30"/>
  <c r="Q101" i="30"/>
  <c r="U101" i="30"/>
  <c r="Y101" i="30"/>
  <c r="Q102" i="30"/>
  <c r="U102" i="30"/>
  <c r="Y102" i="30"/>
  <c r="AB125" i="30"/>
  <c r="R126" i="30"/>
  <c r="V126" i="30"/>
  <c r="Z126" i="30"/>
  <c r="R128" i="30"/>
  <c r="S129" i="30"/>
  <c r="S130" i="30"/>
  <c r="AA130" i="30"/>
  <c r="AA149" i="30"/>
  <c r="M175" i="30"/>
  <c r="R151" i="30"/>
  <c r="Y153" i="30"/>
  <c r="T154" i="30"/>
  <c r="B174" i="30"/>
  <c r="Q174" i="30" s="1"/>
  <c r="U201" i="30"/>
  <c r="Y201" i="30"/>
  <c r="Q202" i="30"/>
  <c r="U202" i="30"/>
  <c r="Y202" i="30"/>
  <c r="Q205" i="30"/>
  <c r="S48" i="30"/>
  <c r="W48" i="30"/>
  <c r="AA48" i="30"/>
  <c r="E73" i="30"/>
  <c r="T73" i="30" s="1"/>
  <c r="M73" i="30"/>
  <c r="B74" i="30"/>
  <c r="F74" i="30"/>
  <c r="D76" i="30"/>
  <c r="S77" i="30" s="1"/>
  <c r="W52" i="30"/>
  <c r="AA52" i="30"/>
  <c r="E77" i="30"/>
  <c r="X77" i="30"/>
  <c r="T97" i="30"/>
  <c r="X97" i="30"/>
  <c r="AB97" i="30"/>
  <c r="W127" i="30"/>
  <c r="S128" i="30"/>
  <c r="W128" i="30"/>
  <c r="AA129" i="30"/>
  <c r="R129" i="30"/>
  <c r="V129" i="30"/>
  <c r="Z129" i="30"/>
  <c r="T130" i="30"/>
  <c r="X130" i="30"/>
  <c r="AB130" i="30"/>
  <c r="Q150" i="30"/>
  <c r="S151" i="30"/>
  <c r="W151" i="30"/>
  <c r="L176" i="30"/>
  <c r="AA177" i="30" s="1"/>
  <c r="T152" i="30"/>
  <c r="L174" i="30"/>
  <c r="AA174" i="30" s="1"/>
  <c r="AA200" i="30"/>
  <c r="R200" i="30"/>
  <c r="V200" i="30"/>
  <c r="Z200" i="30"/>
  <c r="R201" i="30"/>
  <c r="R202" i="30"/>
  <c r="R203" i="30"/>
  <c r="V203" i="30"/>
  <c r="Z203" i="30"/>
  <c r="R204" i="30"/>
  <c r="V204" i="30"/>
  <c r="Z204" i="30"/>
  <c r="R205" i="30"/>
  <c r="V205" i="30"/>
  <c r="Z205" i="30"/>
  <c r="Q97" i="30"/>
  <c r="U97" i="30"/>
  <c r="Y97" i="30"/>
  <c r="S98" i="30"/>
  <c r="W98" i="30"/>
  <c r="AA98" i="30"/>
  <c r="S99" i="30"/>
  <c r="W99" i="30"/>
  <c r="AA99" i="30"/>
  <c r="S100" i="30"/>
  <c r="W100" i="30"/>
  <c r="AA100" i="30"/>
  <c r="S101" i="30"/>
  <c r="W101" i="30"/>
  <c r="AA101" i="30"/>
  <c r="S102" i="30"/>
  <c r="W102" i="30"/>
  <c r="AA102" i="30"/>
  <c r="T126" i="30"/>
  <c r="X126" i="30"/>
  <c r="AB126" i="30"/>
  <c r="T127" i="30"/>
  <c r="S179" i="30"/>
  <c r="S149" i="30"/>
  <c r="S201" i="30"/>
  <c r="W201" i="30"/>
  <c r="AA201" i="30"/>
  <c r="S203" i="30"/>
  <c r="W203" i="30"/>
  <c r="AA203" i="30"/>
  <c r="S205" i="30"/>
  <c r="W205" i="30"/>
  <c r="AA205" i="30"/>
  <c r="Q21" i="31"/>
  <c r="U21" i="31"/>
  <c r="Y21" i="31"/>
  <c r="N23" i="31"/>
  <c r="N25" i="31"/>
  <c r="T46" i="31"/>
  <c r="X46" i="31"/>
  <c r="AB46" i="31"/>
  <c r="Q46" i="31"/>
  <c r="U46" i="31"/>
  <c r="Y46" i="31"/>
  <c r="N47" i="31"/>
  <c r="U47" i="31"/>
  <c r="Y47" i="31"/>
  <c r="Q48" i="31"/>
  <c r="U48" i="31"/>
  <c r="Y48" i="31"/>
  <c r="N49" i="31"/>
  <c r="N50" i="31"/>
  <c r="N51" i="31"/>
  <c r="U51" i="31"/>
  <c r="Y51" i="31"/>
  <c r="N20" i="31"/>
  <c r="Q20" i="31"/>
  <c r="R22" i="31"/>
  <c r="V22" i="31"/>
  <c r="Z22" i="31"/>
  <c r="R23" i="31"/>
  <c r="V23" i="31"/>
  <c r="Z23" i="31"/>
  <c r="R24" i="31"/>
  <c r="V24" i="31"/>
  <c r="Z24" i="31"/>
  <c r="R25" i="31"/>
  <c r="V25" i="31"/>
  <c r="Z25" i="31"/>
  <c r="R47" i="31"/>
  <c r="R48" i="31"/>
  <c r="V48" i="31"/>
  <c r="R49" i="31"/>
  <c r="V49" i="31"/>
  <c r="Z49" i="31"/>
  <c r="R50" i="31"/>
  <c r="V50" i="31"/>
  <c r="Z50" i="31"/>
  <c r="R51" i="31"/>
  <c r="V51" i="31"/>
  <c r="Z51" i="31"/>
  <c r="R20" i="31"/>
  <c r="V20" i="31"/>
  <c r="Z20" i="31"/>
  <c r="S21" i="31"/>
  <c r="W21" i="31"/>
  <c r="AA21" i="31"/>
  <c r="S22" i="31"/>
  <c r="W22" i="31"/>
  <c r="AA22" i="31"/>
  <c r="S25" i="31"/>
  <c r="W25" i="31"/>
  <c r="AA25" i="31"/>
  <c r="V46" i="31"/>
  <c r="Z46" i="31"/>
  <c r="V45" i="31"/>
  <c r="S46" i="31"/>
  <c r="W46" i="31"/>
  <c r="AA46" i="31"/>
  <c r="S47" i="31"/>
  <c r="W47" i="31"/>
  <c r="AA47" i="31"/>
  <c r="S48" i="31"/>
  <c r="W48" i="31"/>
  <c r="AA48" i="31"/>
  <c r="S49" i="31"/>
  <c r="W49" i="31"/>
  <c r="AA49" i="31"/>
  <c r="S50" i="31"/>
  <c r="W50" i="31"/>
  <c r="AA50" i="31"/>
  <c r="S51" i="31"/>
  <c r="W51" i="31"/>
  <c r="AA51" i="31"/>
  <c r="T23" i="31"/>
  <c r="X23" i="31"/>
  <c r="AB23" i="31"/>
  <c r="T25" i="31"/>
  <c r="X25" i="31"/>
  <c r="AB25" i="31"/>
  <c r="T47" i="31"/>
  <c r="X47" i="31"/>
  <c r="T48" i="31"/>
  <c r="X48" i="31"/>
  <c r="AB48" i="31"/>
  <c r="T49" i="31"/>
  <c r="X49" i="31"/>
  <c r="AB49" i="31"/>
  <c r="T50" i="31"/>
  <c r="X50" i="31"/>
  <c r="AB50" i="31"/>
  <c r="T51" i="31"/>
  <c r="X51" i="31"/>
  <c r="AB51" i="31"/>
  <c r="AC50" i="31"/>
  <c r="T20" i="31"/>
  <c r="X20" i="31"/>
  <c r="AB20" i="31"/>
  <c r="R21" i="31"/>
  <c r="V21" i="31"/>
  <c r="Z21" i="31"/>
  <c r="N22" i="31"/>
  <c r="T22" i="31"/>
  <c r="X22" i="31"/>
  <c r="AB22" i="31"/>
  <c r="N24" i="31"/>
  <c r="AC24" i="31" s="1"/>
  <c r="T24" i="31"/>
  <c r="X24" i="31"/>
  <c r="AB24" i="31"/>
  <c r="N45" i="31"/>
  <c r="T45" i="31"/>
  <c r="X45" i="31"/>
  <c r="AB45" i="31"/>
  <c r="Q47" i="31"/>
  <c r="Q49" i="31"/>
  <c r="U49" i="31"/>
  <c r="Y49" i="31"/>
  <c r="Q51" i="31"/>
  <c r="Q22" i="31"/>
  <c r="U22" i="31"/>
  <c r="Y22" i="31"/>
  <c r="S23" i="31"/>
  <c r="W23" i="31"/>
  <c r="AA23" i="31"/>
  <c r="Q24" i="31"/>
  <c r="U24" i="31"/>
  <c r="Y24" i="31"/>
  <c r="N46" i="31"/>
  <c r="N48" i="31"/>
  <c r="AC48" i="31" s="1"/>
  <c r="N19" i="31"/>
  <c r="AC19" i="31" s="1"/>
  <c r="N21" i="31"/>
  <c r="AC21" i="31" s="1"/>
  <c r="Q50" i="31"/>
  <c r="Z72" i="30"/>
  <c r="R72" i="30"/>
  <c r="X73" i="30"/>
  <c r="AB73" i="30"/>
  <c r="Q74" i="30"/>
  <c r="V72" i="30"/>
  <c r="AA77" i="30"/>
  <c r="N52" i="30"/>
  <c r="N77" i="30" s="1"/>
  <c r="D74" i="30"/>
  <c r="S74" i="30" s="1"/>
  <c r="R21" i="30"/>
  <c r="V21" i="30"/>
  <c r="Z21" i="30"/>
  <c r="N22" i="30"/>
  <c r="AC22" i="30" s="1"/>
  <c r="T22" i="30"/>
  <c r="X22" i="30"/>
  <c r="AB22" i="30"/>
  <c r="R23" i="30"/>
  <c r="V23" i="30"/>
  <c r="Z23" i="30"/>
  <c r="N24" i="30"/>
  <c r="AC24" i="30" s="1"/>
  <c r="T24" i="30"/>
  <c r="X24" i="30"/>
  <c r="AB24" i="30"/>
  <c r="R25" i="30"/>
  <c r="V25" i="30"/>
  <c r="Z25" i="30"/>
  <c r="N26" i="30"/>
  <c r="AC26" i="30" s="1"/>
  <c r="T26" i="30"/>
  <c r="X26" i="30"/>
  <c r="AB26" i="30"/>
  <c r="Q46" i="30"/>
  <c r="U46" i="30"/>
  <c r="Y46" i="30"/>
  <c r="S47" i="30"/>
  <c r="W47" i="30"/>
  <c r="AA47" i="30"/>
  <c r="C73" i="30"/>
  <c r="R73" i="30" s="1"/>
  <c r="G73" i="30"/>
  <c r="V73" i="30" s="1"/>
  <c r="K73" i="30"/>
  <c r="Z73" i="30" s="1"/>
  <c r="Q48" i="30"/>
  <c r="U48" i="30"/>
  <c r="Y48" i="30"/>
  <c r="E74" i="30"/>
  <c r="T74" i="30" s="1"/>
  <c r="I74" i="30"/>
  <c r="X74" i="30" s="1"/>
  <c r="M74" i="30"/>
  <c r="AB74" i="30" s="1"/>
  <c r="S49" i="30"/>
  <c r="W49" i="30"/>
  <c r="AA49" i="30"/>
  <c r="C75" i="30"/>
  <c r="R75" i="30" s="1"/>
  <c r="G75" i="30"/>
  <c r="V75" i="30" s="1"/>
  <c r="K75" i="30"/>
  <c r="Z75" i="30" s="1"/>
  <c r="Q50" i="30"/>
  <c r="U50" i="30"/>
  <c r="Y50" i="30"/>
  <c r="E76" i="30"/>
  <c r="T76" i="30" s="1"/>
  <c r="I76" i="30"/>
  <c r="X76" i="30" s="1"/>
  <c r="M76" i="30"/>
  <c r="AB76" i="30" s="1"/>
  <c r="S51" i="30"/>
  <c r="W51" i="30"/>
  <c r="AA51" i="30"/>
  <c r="C77" i="30"/>
  <c r="R77" i="30" s="1"/>
  <c r="G77" i="30"/>
  <c r="V77" i="30" s="1"/>
  <c r="Z77" i="30"/>
  <c r="Q52" i="30"/>
  <c r="U52" i="30"/>
  <c r="Y52" i="30"/>
  <c r="B71" i="30"/>
  <c r="Q71" i="30" s="1"/>
  <c r="F71" i="30"/>
  <c r="U71" i="30" s="1"/>
  <c r="J71" i="30"/>
  <c r="Y71" i="30" s="1"/>
  <c r="D72" i="30"/>
  <c r="S72" i="30" s="1"/>
  <c r="H72" i="30"/>
  <c r="W72" i="30" s="1"/>
  <c r="L72" i="30"/>
  <c r="AA72" i="30" s="1"/>
  <c r="J73" i="30"/>
  <c r="Y73" i="30" s="1"/>
  <c r="F75" i="30"/>
  <c r="U75" i="30" s="1"/>
  <c r="B76" i="30"/>
  <c r="Q77" i="30" s="1"/>
  <c r="L76" i="30"/>
  <c r="AA76" i="30" s="1"/>
  <c r="T98" i="30"/>
  <c r="X98" i="30"/>
  <c r="AB98" i="30"/>
  <c r="N46" i="30"/>
  <c r="N48" i="30"/>
  <c r="N50" i="30"/>
  <c r="AC51" i="30" s="1"/>
  <c r="J75" i="30"/>
  <c r="Y75" i="30" s="1"/>
  <c r="R46" i="30"/>
  <c r="V46" i="30"/>
  <c r="Z46" i="30"/>
  <c r="N47" i="30"/>
  <c r="T47" i="30"/>
  <c r="X47" i="30"/>
  <c r="AB47" i="30"/>
  <c r="R48" i="30"/>
  <c r="V48" i="30"/>
  <c r="Z48" i="30"/>
  <c r="N49" i="30"/>
  <c r="T49" i="30"/>
  <c r="X49" i="30"/>
  <c r="AB49" i="30"/>
  <c r="R50" i="30"/>
  <c r="V50" i="30"/>
  <c r="Z50" i="30"/>
  <c r="T51" i="30"/>
  <c r="X51" i="30"/>
  <c r="AB51" i="30"/>
  <c r="R52" i="30"/>
  <c r="V52" i="30"/>
  <c r="Z52" i="30"/>
  <c r="F73" i="30"/>
  <c r="U73" i="30" s="1"/>
  <c r="L74" i="30"/>
  <c r="AA74" i="30" s="1"/>
  <c r="B75" i="30"/>
  <c r="Q75" i="30" s="1"/>
  <c r="H76" i="30"/>
  <c r="W76" i="30" s="1"/>
  <c r="W97" i="30"/>
  <c r="Q98" i="30"/>
  <c r="U98" i="30"/>
  <c r="Y98" i="30"/>
  <c r="Q49" i="30"/>
  <c r="W50" i="30"/>
  <c r="S52" i="30"/>
  <c r="N97" i="30"/>
  <c r="AC97" i="30" s="1"/>
  <c r="N98" i="30"/>
  <c r="R99" i="30"/>
  <c r="V99" i="30"/>
  <c r="Z99" i="30"/>
  <c r="N100" i="30"/>
  <c r="T100" i="30"/>
  <c r="X100" i="30"/>
  <c r="AB100" i="30"/>
  <c r="N102" i="30"/>
  <c r="N125" i="30"/>
  <c r="AC125" i="30" s="1"/>
  <c r="T125" i="30"/>
  <c r="X125" i="30"/>
  <c r="U126" i="30"/>
  <c r="R127" i="30"/>
  <c r="V127" i="30"/>
  <c r="Z127" i="30"/>
  <c r="AB127" i="30"/>
  <c r="N129" i="30"/>
  <c r="E174" i="30"/>
  <c r="T174" i="30" s="1"/>
  <c r="I174" i="30"/>
  <c r="X174" i="30" s="1"/>
  <c r="M174" i="30"/>
  <c r="AB174" i="30" s="1"/>
  <c r="F175" i="30"/>
  <c r="J175" i="30"/>
  <c r="H178" i="30"/>
  <c r="W178" i="30" s="1"/>
  <c r="W153" i="30"/>
  <c r="W154" i="30"/>
  <c r="L178" i="30"/>
  <c r="AA178" i="30" s="1"/>
  <c r="AA153" i="30"/>
  <c r="Q155" i="30"/>
  <c r="B179" i="30"/>
  <c r="Q179" i="30" s="1"/>
  <c r="Q154" i="30"/>
  <c r="U155" i="30"/>
  <c r="F179" i="30"/>
  <c r="U179" i="30" s="1"/>
  <c r="Y154" i="30"/>
  <c r="Y155" i="30"/>
  <c r="N154" i="30"/>
  <c r="C180" i="30"/>
  <c r="V155" i="30"/>
  <c r="G180" i="30"/>
  <c r="H175" i="30"/>
  <c r="C176" i="30"/>
  <c r="J179" i="30"/>
  <c r="Y179" i="30" s="1"/>
  <c r="V124" i="30"/>
  <c r="Z125" i="30"/>
  <c r="Q125" i="30"/>
  <c r="Y125" i="30"/>
  <c r="N126" i="30"/>
  <c r="AC127" i="30" s="1"/>
  <c r="Q126" i="30"/>
  <c r="AA126" i="30"/>
  <c r="W177" i="30"/>
  <c r="X127" i="30"/>
  <c r="T128" i="30"/>
  <c r="X128" i="30"/>
  <c r="AB128" i="30"/>
  <c r="Z128" i="30"/>
  <c r="Q129" i="30"/>
  <c r="W129" i="30"/>
  <c r="AB129" i="30"/>
  <c r="Y130" i="30"/>
  <c r="F174" i="30"/>
  <c r="U174" i="30" s="1"/>
  <c r="U149" i="30"/>
  <c r="J174" i="30"/>
  <c r="Y174" i="30" s="1"/>
  <c r="Y149" i="30"/>
  <c r="N149" i="30"/>
  <c r="N174" i="30" s="1"/>
  <c r="AC174" i="30" s="1"/>
  <c r="X149" i="30"/>
  <c r="B177" i="30"/>
  <c r="Q177" i="30" s="1"/>
  <c r="U154" i="30"/>
  <c r="D180" i="30"/>
  <c r="S180" i="30" s="1"/>
  <c r="W180" i="30"/>
  <c r="AA180" i="30"/>
  <c r="N99" i="30"/>
  <c r="AC99" i="30" s="1"/>
  <c r="AB99" i="30"/>
  <c r="N101" i="30"/>
  <c r="W126" i="30"/>
  <c r="AA179" i="30"/>
  <c r="D175" i="30"/>
  <c r="L175" i="30"/>
  <c r="AA175" i="30" s="1"/>
  <c r="Q176" i="30"/>
  <c r="C177" i="30"/>
  <c r="R177" i="30" s="1"/>
  <c r="R152" i="30"/>
  <c r="G177" i="30"/>
  <c r="V152" i="30"/>
  <c r="K177" i="30"/>
  <c r="Z152" i="30"/>
  <c r="T129" i="30"/>
  <c r="N130" i="30"/>
  <c r="D174" i="30"/>
  <c r="S174" i="30" s="1"/>
  <c r="H174" i="30"/>
  <c r="W174" i="30" s="1"/>
  <c r="T149" i="30"/>
  <c r="AB149" i="30"/>
  <c r="T151" i="30"/>
  <c r="E175" i="30"/>
  <c r="T175" i="30" s="1"/>
  <c r="T150" i="30"/>
  <c r="I175" i="30"/>
  <c r="X175" i="30" s="1"/>
  <c r="X150" i="30"/>
  <c r="AB150" i="30"/>
  <c r="G176" i="30"/>
  <c r="V151" i="30"/>
  <c r="K176" i="30"/>
  <c r="C178" i="30"/>
  <c r="G178" i="30"/>
  <c r="K178" i="30"/>
  <c r="I179" i="30"/>
  <c r="M179" i="30"/>
  <c r="R155" i="30"/>
  <c r="N150" i="30"/>
  <c r="AA151" i="30"/>
  <c r="S152" i="30"/>
  <c r="E178" i="30"/>
  <c r="T153" i="30"/>
  <c r="I178" i="30"/>
  <c r="X178" i="30" s="1"/>
  <c r="X153" i="30"/>
  <c r="M178" i="30"/>
  <c r="AB178" i="30" s="1"/>
  <c r="AB153" i="30"/>
  <c r="U153" i="30"/>
  <c r="Z153" i="30"/>
  <c r="C179" i="30"/>
  <c r="R154" i="30"/>
  <c r="G179" i="30"/>
  <c r="V154" i="30"/>
  <c r="K179" i="30"/>
  <c r="Z154" i="30"/>
  <c r="AB154" i="30"/>
  <c r="S155" i="30"/>
  <c r="C174" i="30"/>
  <c r="R174" i="30" s="1"/>
  <c r="D176" i="30"/>
  <c r="S176" i="30" s="1"/>
  <c r="J176" i="30"/>
  <c r="Y176" i="30" s="1"/>
  <c r="E177" i="30"/>
  <c r="J177" i="30"/>
  <c r="Y178" i="30" s="1"/>
  <c r="B180" i="30"/>
  <c r="Q199" i="30"/>
  <c r="N199" i="30"/>
  <c r="N128" i="30"/>
  <c r="AC128" i="30" s="1"/>
  <c r="Z149" i="30"/>
  <c r="C175" i="30"/>
  <c r="G175" i="30"/>
  <c r="V175" i="30" s="1"/>
  <c r="K175" i="30"/>
  <c r="Z175" i="30" s="1"/>
  <c r="U150" i="30"/>
  <c r="Y150" i="30"/>
  <c r="E176" i="30"/>
  <c r="I176" i="30"/>
  <c r="X151" i="30"/>
  <c r="M176" i="30"/>
  <c r="AB176" i="30" s="1"/>
  <c r="AB151" i="30"/>
  <c r="N153" i="30"/>
  <c r="Q153" i="30"/>
  <c r="V153" i="30"/>
  <c r="X154" i="30"/>
  <c r="E180" i="30"/>
  <c r="T180" i="30" s="1"/>
  <c r="T155" i="30"/>
  <c r="X180" i="30"/>
  <c r="X155" i="30"/>
  <c r="AB155" i="30"/>
  <c r="F177" i="30"/>
  <c r="U177" i="30" s="1"/>
  <c r="Q200" i="30"/>
  <c r="U200" i="30"/>
  <c r="AC204" i="30"/>
  <c r="N151" i="30"/>
  <c r="N152" i="30"/>
  <c r="R153" i="30"/>
  <c r="N155" i="30"/>
  <c r="Q201" i="30"/>
  <c r="S202" i="30"/>
  <c r="W202" i="30"/>
  <c r="AA202" i="30"/>
  <c r="Q203" i="30"/>
  <c r="U203" i="30"/>
  <c r="Y203" i="30"/>
  <c r="S204" i="30"/>
  <c r="W204" i="30"/>
  <c r="AA204" i="30"/>
  <c r="Y199" i="30"/>
  <c r="N200" i="30"/>
  <c r="V201" i="30"/>
  <c r="Z201" i="30"/>
  <c r="N202" i="30"/>
  <c r="AC202" i="30" s="1"/>
  <c r="Q204" i="30"/>
  <c r="C29" i="18"/>
  <c r="C27" i="18"/>
  <c r="C26" i="18"/>
  <c r="C25" i="18"/>
  <c r="C24" i="18"/>
  <c r="C23" i="18"/>
  <c r="C22" i="18"/>
  <c r="C21" i="18"/>
  <c r="C15" i="18"/>
  <c r="C13" i="18"/>
  <c r="C12" i="18"/>
  <c r="C11" i="18"/>
  <c r="C10" i="18"/>
  <c r="C9" i="18"/>
  <c r="C8" i="18"/>
  <c r="C7" i="18"/>
  <c r="B29" i="18"/>
  <c r="B27" i="18"/>
  <c r="B26" i="18"/>
  <c r="B25" i="18"/>
  <c r="B24" i="18"/>
  <c r="B23" i="18"/>
  <c r="B22" i="18"/>
  <c r="B21" i="18"/>
  <c r="B15" i="18"/>
  <c r="B13" i="18"/>
  <c r="B12" i="18"/>
  <c r="B11" i="18"/>
  <c r="B10" i="18"/>
  <c r="B9" i="18"/>
  <c r="B8" i="18"/>
  <c r="B7" i="18"/>
  <c r="I27" i="19"/>
  <c r="G27" i="19"/>
  <c r="F27" i="19"/>
  <c r="I25" i="19"/>
  <c r="I24" i="19"/>
  <c r="I23" i="19"/>
  <c r="I22" i="19"/>
  <c r="I21" i="19"/>
  <c r="I20" i="19"/>
  <c r="G25" i="19"/>
  <c r="F25" i="19"/>
  <c r="G24" i="19"/>
  <c r="F24" i="19"/>
  <c r="G23" i="19"/>
  <c r="F23" i="19"/>
  <c r="G22" i="19"/>
  <c r="F22" i="19"/>
  <c r="G21" i="19"/>
  <c r="F21" i="19"/>
  <c r="G20" i="19"/>
  <c r="F20" i="19"/>
  <c r="I14" i="19"/>
  <c r="G14" i="19"/>
  <c r="F14" i="19"/>
  <c r="I12" i="19"/>
  <c r="I11" i="19"/>
  <c r="I10" i="19"/>
  <c r="I9" i="19"/>
  <c r="I8" i="19"/>
  <c r="I7" i="19"/>
  <c r="G12" i="19"/>
  <c r="F12" i="19"/>
  <c r="G11" i="19"/>
  <c r="F11" i="19"/>
  <c r="G10" i="19"/>
  <c r="F10" i="19"/>
  <c r="G9" i="19"/>
  <c r="F9" i="19"/>
  <c r="G8" i="19"/>
  <c r="F8" i="19"/>
  <c r="G7" i="19"/>
  <c r="F7" i="19"/>
  <c r="E27" i="19"/>
  <c r="C27" i="19"/>
  <c r="B27" i="19"/>
  <c r="E25" i="19"/>
  <c r="E24" i="19"/>
  <c r="E23" i="19"/>
  <c r="E22" i="19"/>
  <c r="E21" i="19"/>
  <c r="E20" i="19"/>
  <c r="C25" i="19"/>
  <c r="B25" i="19"/>
  <c r="C24" i="19"/>
  <c r="B24" i="19"/>
  <c r="C23" i="19"/>
  <c r="B23" i="19"/>
  <c r="C22" i="19"/>
  <c r="B22" i="19"/>
  <c r="C21" i="19"/>
  <c r="B21" i="19"/>
  <c r="C20" i="19"/>
  <c r="B20" i="19"/>
  <c r="E14" i="19"/>
  <c r="C14" i="19"/>
  <c r="B14" i="19"/>
  <c r="E12" i="19"/>
  <c r="E11" i="19"/>
  <c r="E10" i="19"/>
  <c r="E9" i="19"/>
  <c r="E8" i="19"/>
  <c r="E7" i="19"/>
  <c r="C12" i="19"/>
  <c r="B12" i="19"/>
  <c r="C11" i="19"/>
  <c r="B11" i="19"/>
  <c r="C10" i="19"/>
  <c r="B10" i="19"/>
  <c r="C9" i="19"/>
  <c r="B9" i="19"/>
  <c r="C8" i="19"/>
  <c r="B8" i="19"/>
  <c r="C7" i="19"/>
  <c r="B7" i="19"/>
  <c r="R175" i="30" l="1"/>
  <c r="V179" i="30"/>
  <c r="T72" i="30"/>
  <c r="N180" i="30"/>
  <c r="AC200" i="30"/>
  <c r="AC46" i="31"/>
  <c r="AC23" i="30"/>
  <c r="AB72" i="30"/>
  <c r="Q175" i="30"/>
  <c r="AB179" i="30"/>
  <c r="R178" i="30"/>
  <c r="U180" i="30"/>
  <c r="Y175" i="30"/>
  <c r="S76" i="30"/>
  <c r="Z76" i="30"/>
  <c r="W73" i="30"/>
  <c r="Z177" i="30"/>
  <c r="W75" i="30"/>
  <c r="Z178" i="30"/>
  <c r="N76" i="30"/>
  <c r="Y77" i="30"/>
  <c r="X176" i="30"/>
  <c r="Z179" i="30"/>
  <c r="T178" i="30"/>
  <c r="V177" i="30"/>
  <c r="AC101" i="30"/>
  <c r="S177" i="30"/>
  <c r="AC126" i="30"/>
  <c r="AB175" i="30"/>
  <c r="X177" i="30"/>
  <c r="Y72" i="30"/>
  <c r="AC22" i="31"/>
  <c r="AC49" i="31"/>
  <c r="AC47" i="31"/>
  <c r="AC20" i="31"/>
  <c r="AC23" i="31"/>
  <c r="AC203" i="30"/>
  <c r="AB177" i="30"/>
  <c r="N71" i="30"/>
  <c r="AC71" i="30" s="1"/>
  <c r="AC46" i="30"/>
  <c r="AC152" i="30"/>
  <c r="N177" i="30"/>
  <c r="AC201" i="30"/>
  <c r="Q180" i="30"/>
  <c r="AC150" i="30"/>
  <c r="N175" i="30"/>
  <c r="AC175" i="30" s="1"/>
  <c r="X179" i="30"/>
  <c r="Z176" i="30"/>
  <c r="S175" i="30"/>
  <c r="Z180" i="30"/>
  <c r="R176" i="30"/>
  <c r="R180" i="30"/>
  <c r="U175" i="30"/>
  <c r="AC129" i="30"/>
  <c r="N74" i="30"/>
  <c r="AC49" i="30"/>
  <c r="U176" i="30"/>
  <c r="W179" i="30"/>
  <c r="Y74" i="30"/>
  <c r="T77" i="30"/>
  <c r="V76" i="30"/>
  <c r="AC25" i="30"/>
  <c r="U76" i="30"/>
  <c r="U72" i="30"/>
  <c r="AA75" i="30"/>
  <c r="AC151" i="30"/>
  <c r="N176" i="30"/>
  <c r="W175" i="30"/>
  <c r="N179" i="30"/>
  <c r="AC154" i="30"/>
  <c r="AC102" i="30"/>
  <c r="AC100" i="30"/>
  <c r="AC98" i="30"/>
  <c r="N75" i="30"/>
  <c r="AC50" i="30"/>
  <c r="T179" i="30"/>
  <c r="R76" i="30"/>
  <c r="S73" i="30"/>
  <c r="AB75" i="30"/>
  <c r="Q72" i="30"/>
  <c r="Z74" i="30"/>
  <c r="N72" i="30"/>
  <c r="AC72" i="30" s="1"/>
  <c r="AC47" i="30"/>
  <c r="AB180" i="30"/>
  <c r="N178" i="30"/>
  <c r="AC153" i="30"/>
  <c r="Y177" i="30"/>
  <c r="R179" i="30"/>
  <c r="Y180" i="30"/>
  <c r="T176" i="30"/>
  <c r="T177" i="30"/>
  <c r="V178" i="30"/>
  <c r="V176" i="30"/>
  <c r="U178" i="30"/>
  <c r="V180" i="30"/>
  <c r="AA176" i="30"/>
  <c r="W176" i="30"/>
  <c r="AC48" i="30"/>
  <c r="N73" i="30"/>
  <c r="Q178" i="30"/>
  <c r="Q76" i="30"/>
  <c r="AB77" i="30"/>
  <c r="U74" i="30"/>
  <c r="S75" i="30"/>
  <c r="W77" i="30"/>
  <c r="AA73" i="30"/>
  <c r="V74" i="30"/>
  <c r="Y76" i="30"/>
  <c r="X75" i="30"/>
  <c r="T75" i="30"/>
  <c r="R74" i="30"/>
  <c r="AC178" i="30" l="1"/>
  <c r="AC179" i="30"/>
  <c r="AC73" i="30"/>
  <c r="AC176" i="30"/>
  <c r="AC74" i="30"/>
  <c r="AC75" i="30"/>
  <c r="AC177" i="30"/>
  <c r="AC76" i="30"/>
  <c r="D12" i="24"/>
  <c r="F20" i="24"/>
  <c r="E20" i="24"/>
  <c r="F6" i="24"/>
  <c r="E6" i="24"/>
  <c r="C18" i="24"/>
  <c r="C4" i="24"/>
  <c r="B18" i="24"/>
  <c r="B4" i="24"/>
  <c r="A1" i="24"/>
  <c r="E20" i="18"/>
  <c r="C18" i="18"/>
  <c r="B18" i="18"/>
  <c r="F20" i="18"/>
  <c r="A1" i="18"/>
  <c r="D15" i="18" l="1"/>
  <c r="D23" i="24"/>
  <c r="D11" i="24"/>
  <c r="D27" i="24"/>
  <c r="C28" i="24"/>
  <c r="C28" i="18"/>
  <c r="C30" i="18" s="1"/>
  <c r="F29" i="18" s="1"/>
  <c r="D23" i="18"/>
  <c r="D27" i="18"/>
  <c r="D15" i="24"/>
  <c r="D24" i="18"/>
  <c r="D24" i="24"/>
  <c r="D7" i="24"/>
  <c r="B14" i="24"/>
  <c r="B16" i="24" s="1"/>
  <c r="E11" i="24" s="1"/>
  <c r="C30" i="24"/>
  <c r="F29" i="24" s="1"/>
  <c r="D9" i="24"/>
  <c r="D13" i="24"/>
  <c r="C14" i="24"/>
  <c r="D21" i="24"/>
  <c r="D25" i="24"/>
  <c r="D29" i="24"/>
  <c r="D22" i="24"/>
  <c r="D26" i="24"/>
  <c r="B28" i="24"/>
  <c r="B30" i="24" s="1"/>
  <c r="E24" i="24" s="1"/>
  <c r="D10" i="24"/>
  <c r="D8" i="24"/>
  <c r="D21" i="18"/>
  <c r="D25" i="18"/>
  <c r="D29" i="18"/>
  <c r="D22" i="18"/>
  <c r="D26" i="18"/>
  <c r="B28" i="18"/>
  <c r="B30" i="18" s="1"/>
  <c r="E29" i="18" s="1"/>
  <c r="D11" i="18"/>
  <c r="D12" i="18"/>
  <c r="I26" i="29"/>
  <c r="F13" i="29"/>
  <c r="F17" i="29"/>
  <c r="B17" i="29"/>
  <c r="F4" i="29"/>
  <c r="B4" i="29"/>
  <c r="A1" i="29"/>
  <c r="B13" i="29"/>
  <c r="G26" i="19"/>
  <c r="K10" i="29" l="1"/>
  <c r="J21" i="29"/>
  <c r="J23" i="29"/>
  <c r="J25" i="29"/>
  <c r="E26" i="29"/>
  <c r="M26" i="29" s="1"/>
  <c r="M8" i="29"/>
  <c r="M12" i="29"/>
  <c r="M24" i="29"/>
  <c r="J9" i="29"/>
  <c r="M7" i="29"/>
  <c r="M11" i="29"/>
  <c r="M23" i="29"/>
  <c r="J8" i="29"/>
  <c r="J10" i="29"/>
  <c r="J12" i="29"/>
  <c r="J14" i="29"/>
  <c r="M21" i="29"/>
  <c r="M25" i="29"/>
  <c r="E13" i="24"/>
  <c r="E8" i="24"/>
  <c r="G28" i="19"/>
  <c r="Q20" i="19" s="1"/>
  <c r="J24" i="19"/>
  <c r="M20" i="19"/>
  <c r="M24" i="19"/>
  <c r="M27" i="19"/>
  <c r="M21" i="19"/>
  <c r="M25" i="19"/>
  <c r="E12" i="24"/>
  <c r="E7" i="24"/>
  <c r="E15" i="24"/>
  <c r="E23" i="18"/>
  <c r="E26" i="18"/>
  <c r="F27" i="18"/>
  <c r="F25" i="18"/>
  <c r="F23" i="18"/>
  <c r="F21" i="18"/>
  <c r="E9" i="24"/>
  <c r="E21" i="18"/>
  <c r="F24" i="18"/>
  <c r="F26" i="18"/>
  <c r="E24" i="18"/>
  <c r="B26" i="19"/>
  <c r="E26" i="19"/>
  <c r="E28" i="19" s="1"/>
  <c r="J23" i="19"/>
  <c r="M22" i="19"/>
  <c r="D24" i="19"/>
  <c r="M14" i="19"/>
  <c r="K21" i="19"/>
  <c r="K25" i="19"/>
  <c r="M23" i="19"/>
  <c r="K27" i="19"/>
  <c r="E27" i="18"/>
  <c r="F22" i="18"/>
  <c r="E22" i="18"/>
  <c r="G13" i="29"/>
  <c r="F26" i="29"/>
  <c r="F28" i="29" s="1"/>
  <c r="E10" i="24"/>
  <c r="E25" i="18"/>
  <c r="F21" i="24"/>
  <c r="F23" i="24"/>
  <c r="E26" i="24"/>
  <c r="E22" i="24"/>
  <c r="C16" i="24"/>
  <c r="D14" i="24"/>
  <c r="D28" i="24"/>
  <c r="F26" i="24"/>
  <c r="F22" i="24"/>
  <c r="D30" i="24"/>
  <c r="F24" i="24"/>
  <c r="E27" i="24"/>
  <c r="E23" i="24"/>
  <c r="E29" i="24"/>
  <c r="E25" i="24"/>
  <c r="E21" i="24"/>
  <c r="F27" i="24"/>
  <c r="F25" i="24"/>
  <c r="D30" i="18"/>
  <c r="D28" i="18"/>
  <c r="D27" i="19"/>
  <c r="K20" i="19"/>
  <c r="K22" i="19"/>
  <c r="K24" i="19"/>
  <c r="E13" i="29"/>
  <c r="E15" i="29" s="1"/>
  <c r="J11" i="29"/>
  <c r="H14" i="19"/>
  <c r="J14" i="19"/>
  <c r="F26" i="19"/>
  <c r="F28" i="19" s="1"/>
  <c r="O22" i="19" s="1"/>
  <c r="J21" i="19"/>
  <c r="J25" i="19"/>
  <c r="M22" i="29"/>
  <c r="J27" i="29"/>
  <c r="K14" i="19"/>
  <c r="I26" i="19"/>
  <c r="I28" i="19" s="1"/>
  <c r="H24" i="19"/>
  <c r="K23" i="19"/>
  <c r="J27" i="19"/>
  <c r="C26" i="19"/>
  <c r="D26" i="19" s="1"/>
  <c r="H27" i="19"/>
  <c r="J22" i="19"/>
  <c r="B26" i="29"/>
  <c r="B28" i="29" s="1"/>
  <c r="N24" i="29" s="1"/>
  <c r="M10" i="29"/>
  <c r="M27" i="29"/>
  <c r="J13" i="29"/>
  <c r="E28" i="29"/>
  <c r="J22" i="29"/>
  <c r="J24" i="29"/>
  <c r="M14" i="29"/>
  <c r="B15" i="29"/>
  <c r="N7" i="29" s="1"/>
  <c r="M9" i="29"/>
  <c r="I28" i="29"/>
  <c r="F15" i="29"/>
  <c r="K7" i="29"/>
  <c r="K8" i="29"/>
  <c r="K9" i="29"/>
  <c r="K11" i="29"/>
  <c r="K12" i="29"/>
  <c r="C13" i="29"/>
  <c r="K14" i="29"/>
  <c r="D7" i="29"/>
  <c r="H7" i="29"/>
  <c r="D8" i="29"/>
  <c r="H8" i="29"/>
  <c r="D9" i="29"/>
  <c r="H9" i="29"/>
  <c r="D10" i="29"/>
  <c r="H10" i="29"/>
  <c r="D11" i="29"/>
  <c r="H11" i="29"/>
  <c r="D12" i="29"/>
  <c r="H12" i="29"/>
  <c r="D14" i="29"/>
  <c r="H14" i="29"/>
  <c r="J20" i="29"/>
  <c r="I13" i="29"/>
  <c r="K20" i="29"/>
  <c r="K21" i="29"/>
  <c r="K22" i="29"/>
  <c r="K23" i="29"/>
  <c r="K24" i="29"/>
  <c r="K25" i="29"/>
  <c r="C26" i="29"/>
  <c r="G26" i="29"/>
  <c r="K27" i="29"/>
  <c r="J7" i="29"/>
  <c r="D20" i="29"/>
  <c r="H20" i="29"/>
  <c r="D21" i="29"/>
  <c r="H21" i="29"/>
  <c r="D22" i="29"/>
  <c r="H22" i="29"/>
  <c r="D23" i="29"/>
  <c r="H23" i="29"/>
  <c r="D24" i="29"/>
  <c r="H24" i="29"/>
  <c r="D25" i="29"/>
  <c r="H25" i="29"/>
  <c r="D27" i="29"/>
  <c r="H27" i="29"/>
  <c r="M20" i="29"/>
  <c r="B28" i="19"/>
  <c r="N23" i="19" s="1"/>
  <c r="K26" i="19"/>
  <c r="D14" i="19"/>
  <c r="Q23" i="19" l="1"/>
  <c r="L24" i="19"/>
  <c r="C28" i="19"/>
  <c r="P21" i="19" s="1"/>
  <c r="N22" i="29"/>
  <c r="Q24" i="19"/>
  <c r="N25" i="29"/>
  <c r="Q27" i="19"/>
  <c r="Q25" i="19"/>
  <c r="Q22" i="19"/>
  <c r="Q21" i="19"/>
  <c r="E14" i="24"/>
  <c r="E16" i="24" s="1"/>
  <c r="F28" i="18"/>
  <c r="F30" i="18" s="1"/>
  <c r="N11" i="29"/>
  <c r="N23" i="29"/>
  <c r="N27" i="29"/>
  <c r="J26" i="29"/>
  <c r="N21" i="29"/>
  <c r="N8" i="29"/>
  <c r="N20" i="29"/>
  <c r="N27" i="19"/>
  <c r="E28" i="18"/>
  <c r="E30" i="18" s="1"/>
  <c r="J28" i="19"/>
  <c r="M28" i="29"/>
  <c r="N20" i="19"/>
  <c r="F28" i="24"/>
  <c r="F30" i="24" s="1"/>
  <c r="E28" i="24"/>
  <c r="E30" i="24" s="1"/>
  <c r="D16" i="24"/>
  <c r="F12" i="24"/>
  <c r="F8" i="24"/>
  <c r="F10" i="24"/>
  <c r="F13" i="24"/>
  <c r="F11" i="24"/>
  <c r="F15" i="24"/>
  <c r="F7" i="24"/>
  <c r="F9" i="24"/>
  <c r="M26" i="19"/>
  <c r="N14" i="29"/>
  <c r="N9" i="29"/>
  <c r="N12" i="29"/>
  <c r="N10" i="29"/>
  <c r="O27" i="19"/>
  <c r="N22" i="19"/>
  <c r="N21" i="19"/>
  <c r="O23" i="19"/>
  <c r="O25" i="19"/>
  <c r="H28" i="19"/>
  <c r="O20" i="19"/>
  <c r="J26" i="19"/>
  <c r="H26" i="19"/>
  <c r="L26" i="19" s="1"/>
  <c r="O24" i="19"/>
  <c r="P22" i="19"/>
  <c r="O21" i="19"/>
  <c r="N25" i="19"/>
  <c r="M28" i="19"/>
  <c r="L27" i="19"/>
  <c r="L14" i="19"/>
  <c r="N24" i="19"/>
  <c r="L27" i="29"/>
  <c r="L24" i="29"/>
  <c r="L22" i="29"/>
  <c r="L20" i="29"/>
  <c r="L14" i="29"/>
  <c r="L11" i="29"/>
  <c r="L9" i="29"/>
  <c r="L7" i="29"/>
  <c r="D13" i="29"/>
  <c r="C15" i="29"/>
  <c r="H26" i="29"/>
  <c r="G28" i="29"/>
  <c r="K26" i="29"/>
  <c r="I15" i="29"/>
  <c r="M15" i="29" s="1"/>
  <c r="M13" i="29"/>
  <c r="L25" i="29"/>
  <c r="L23" i="29"/>
  <c r="L21" i="29"/>
  <c r="D26" i="29"/>
  <c r="C28" i="29"/>
  <c r="L12" i="29"/>
  <c r="L10" i="29"/>
  <c r="L8" i="29"/>
  <c r="H13" i="29"/>
  <c r="G15" i="29"/>
  <c r="K13" i="29"/>
  <c r="O27" i="29"/>
  <c r="O25" i="29"/>
  <c r="O24" i="29"/>
  <c r="O23" i="29"/>
  <c r="O22" i="29"/>
  <c r="O21" i="29"/>
  <c r="O20" i="29"/>
  <c r="J28" i="29"/>
  <c r="O7" i="29"/>
  <c r="J15" i="29"/>
  <c r="O14" i="29"/>
  <c r="O12" i="29"/>
  <c r="O11" i="29"/>
  <c r="O10" i="29"/>
  <c r="O9" i="29"/>
  <c r="O8" i="29"/>
  <c r="P27" i="19" l="1"/>
  <c r="D28" i="19"/>
  <c r="P20" i="19"/>
  <c r="P23" i="19"/>
  <c r="P25" i="19"/>
  <c r="K28" i="19"/>
  <c r="P24" i="19"/>
  <c r="L13" i="29"/>
  <c r="N13" i="29"/>
  <c r="N15" i="29" s="1"/>
  <c r="N26" i="29"/>
  <c r="N28" i="29" s="1"/>
  <c r="F14" i="24"/>
  <c r="F16" i="24" s="1"/>
  <c r="L28" i="19"/>
  <c r="O13" i="29"/>
  <c r="O15" i="29" s="1"/>
  <c r="D28" i="29"/>
  <c r="P25" i="29"/>
  <c r="P22" i="29"/>
  <c r="P20" i="29"/>
  <c r="P24" i="29"/>
  <c r="P21" i="29"/>
  <c r="P27" i="29"/>
  <c r="P23" i="29"/>
  <c r="H28" i="29"/>
  <c r="L28" i="29" s="1"/>
  <c r="K28" i="29"/>
  <c r="Q23" i="29"/>
  <c r="Q22" i="29"/>
  <c r="Q27" i="29"/>
  <c r="Q21" i="29"/>
  <c r="Q25" i="29"/>
  <c r="Q20" i="29"/>
  <c r="Q24" i="29"/>
  <c r="L26" i="29"/>
  <c r="O26" i="29"/>
  <c r="O28" i="29" s="1"/>
  <c r="H15" i="29"/>
  <c r="K15" i="29"/>
  <c r="Q7" i="29"/>
  <c r="Q11" i="29"/>
  <c r="Q8" i="29"/>
  <c r="Q12" i="29"/>
  <c r="Q9" i="29"/>
  <c r="Q14" i="29"/>
  <c r="Q10" i="29"/>
  <c r="D15" i="29"/>
  <c r="P11" i="29"/>
  <c r="P14" i="29"/>
  <c r="P7" i="29"/>
  <c r="P8" i="29"/>
  <c r="P9" i="29"/>
  <c r="P10" i="29"/>
  <c r="P12" i="29"/>
  <c r="Q26" i="29" l="1"/>
  <c r="Q28" i="29" s="1"/>
  <c r="L15" i="29"/>
  <c r="Q13" i="29"/>
  <c r="Q15" i="29" s="1"/>
  <c r="P13" i="29"/>
  <c r="P15" i="29" s="1"/>
  <c r="P26" i="29"/>
  <c r="P28" i="29" s="1"/>
  <c r="M11" i="19" l="1"/>
  <c r="H11" i="19" l="1"/>
  <c r="J11" i="19"/>
  <c r="K11" i="19"/>
  <c r="D11" i="19"/>
  <c r="L11" i="19" l="1"/>
  <c r="K12" i="19"/>
  <c r="G13" i="19"/>
  <c r="G15" i="19" s="1"/>
  <c r="H23" i="19"/>
  <c r="K9" i="19"/>
  <c r="K8" i="19"/>
  <c r="F13" i="19"/>
  <c r="F15" i="19" s="1"/>
  <c r="D23" i="19"/>
  <c r="D20" i="19"/>
  <c r="E13" i="19"/>
  <c r="E15" i="19" s="1"/>
  <c r="D8" i="19"/>
  <c r="B13" i="19"/>
  <c r="O8" i="19" l="1"/>
  <c r="O11" i="19"/>
  <c r="O10" i="19"/>
  <c r="O12" i="19"/>
  <c r="O7" i="19"/>
  <c r="O14" i="19"/>
  <c r="O9" i="19"/>
  <c r="H15" i="19"/>
  <c r="Q9" i="19"/>
  <c r="Q14" i="19"/>
  <c r="Q11" i="19"/>
  <c r="Q8" i="19"/>
  <c r="Q10" i="19"/>
  <c r="Q7" i="19"/>
  <c r="Q12" i="19"/>
  <c r="B15" i="19"/>
  <c r="L23" i="19"/>
  <c r="D13" i="18"/>
  <c r="D7" i="18"/>
  <c r="D9" i="18"/>
  <c r="J13" i="19"/>
  <c r="J12" i="19"/>
  <c r="J20" i="19"/>
  <c r="D9" i="19"/>
  <c r="D12" i="19"/>
  <c r="D21" i="19"/>
  <c r="H12" i="19"/>
  <c r="M9" i="19"/>
  <c r="H21" i="19"/>
  <c r="H9" i="19"/>
  <c r="M8" i="19"/>
  <c r="J7" i="19"/>
  <c r="J10" i="19"/>
  <c r="M10" i="19"/>
  <c r="H20" i="19"/>
  <c r="L20" i="19" s="1"/>
  <c r="J9" i="19"/>
  <c r="D8" i="18"/>
  <c r="J8" i="19"/>
  <c r="M7" i="19"/>
  <c r="H13" i="19"/>
  <c r="D7" i="19"/>
  <c r="D10" i="19"/>
  <c r="D22" i="19"/>
  <c r="D25" i="19"/>
  <c r="H7" i="19"/>
  <c r="H8" i="19"/>
  <c r="L8" i="19" s="1"/>
  <c r="H10" i="19"/>
  <c r="M12" i="19"/>
  <c r="H22" i="19"/>
  <c r="H25" i="19"/>
  <c r="C13" i="19"/>
  <c r="I13" i="19"/>
  <c r="C14" i="18"/>
  <c r="C16" i="18" s="1"/>
  <c r="F15" i="18" s="1"/>
  <c r="K7" i="19"/>
  <c r="K10" i="19"/>
  <c r="D10" i="18"/>
  <c r="B14" i="18"/>
  <c r="B16" i="18" s="1"/>
  <c r="Q6" i="19"/>
  <c r="P6" i="19"/>
  <c r="N6" i="19"/>
  <c r="F4" i="19"/>
  <c r="B4" i="19"/>
  <c r="A1" i="19"/>
  <c r="O6" i="19"/>
  <c r="L21" i="19" l="1"/>
  <c r="E15" i="18"/>
  <c r="E10" i="18"/>
  <c r="E13" i="18"/>
  <c r="E11" i="18"/>
  <c r="E8" i="18"/>
  <c r="E7" i="18"/>
  <c r="E12" i="18"/>
  <c r="E9" i="18"/>
  <c r="F13" i="18"/>
  <c r="F9" i="18"/>
  <c r="F8" i="18"/>
  <c r="F11" i="18"/>
  <c r="F7" i="18"/>
  <c r="F10" i="18"/>
  <c r="F12" i="18"/>
  <c r="D16" i="18"/>
  <c r="M13" i="19"/>
  <c r="I15" i="19"/>
  <c r="M15" i="19" s="1"/>
  <c r="L9" i="19"/>
  <c r="N7" i="19"/>
  <c r="N10" i="19"/>
  <c r="N9" i="19"/>
  <c r="N12" i="19"/>
  <c r="N11" i="19"/>
  <c r="N14" i="19"/>
  <c r="N8" i="19"/>
  <c r="J15" i="19"/>
  <c r="C15" i="19"/>
  <c r="L25" i="19"/>
  <c r="L7" i="19"/>
  <c r="K13" i="19"/>
  <c r="L10" i="19"/>
  <c r="L22" i="19"/>
  <c r="L12" i="19"/>
  <c r="D14" i="18"/>
  <c r="D13" i="19"/>
  <c r="L13" i="19" s="1"/>
  <c r="D15" i="19" l="1"/>
  <c r="L15" i="19" s="1"/>
  <c r="P9" i="19"/>
  <c r="P8" i="19"/>
  <c r="P11" i="19"/>
  <c r="P10" i="19"/>
  <c r="P12" i="19"/>
  <c r="P7" i="19"/>
  <c r="P14" i="19"/>
  <c r="K15" i="19"/>
  <c r="E14" i="18"/>
  <c r="E16" i="18" s="1"/>
  <c r="F14" i="18"/>
  <c r="F16" i="18" s="1"/>
  <c r="E6" i="18"/>
  <c r="F6" i="18"/>
  <c r="C4" i="18" l="1"/>
  <c r="B4" i="18"/>
  <c r="Q19" i="19" l="1"/>
  <c r="P19" i="19"/>
  <c r="O19" i="19"/>
  <c r="N19" i="19"/>
  <c r="F17" i="19"/>
  <c r="B17" i="19"/>
  <c r="N26" i="19" l="1"/>
  <c r="N28" i="19" s="1"/>
  <c r="Q13" i="19"/>
  <c r="Q15" i="19" s="1"/>
  <c r="O13" i="19"/>
  <c r="O15" i="19" s="1"/>
  <c r="P13" i="19" l="1"/>
  <c r="P15" i="19" s="1"/>
  <c r="P26" i="19"/>
  <c r="P28" i="19" s="1"/>
  <c r="Q26" i="19"/>
  <c r="Q28" i="19" s="1"/>
  <c r="O26" i="19"/>
  <c r="O28" i="19" s="1"/>
  <c r="N13" i="19"/>
  <c r="N15" i="19" s="1"/>
</calcChain>
</file>

<file path=xl/sharedStrings.xml><?xml version="1.0" encoding="utf-8"?>
<sst xmlns="http://schemas.openxmlformats.org/spreadsheetml/2006/main" count="412" uniqueCount="48">
  <si>
    <t>ASK (000)</t>
  </si>
  <si>
    <t>RPK (000)</t>
  </si>
  <si>
    <t>ASK</t>
  </si>
  <si>
    <t>RPK</t>
  </si>
  <si>
    <t>VOOS REGULARES E NÃO REGULARES DE PASSAGEIROS</t>
  </si>
  <si>
    <t>MERCADO DOMÉSTICO</t>
  </si>
  <si>
    <t>MERCADO INTERNACIONAL</t>
  </si>
  <si>
    <t>LF (%)</t>
  </si>
  <si>
    <t>VARIAÇÃO</t>
  </si>
  <si>
    <t>ASK (%)</t>
  </si>
  <si>
    <t>RPK (%)</t>
  </si>
  <si>
    <t>LF (pp)</t>
  </si>
  <si>
    <t>MARKET SHARE (%)</t>
  </si>
  <si>
    <t>PAX PAGOS TRANSPORTADOS</t>
  </si>
  <si>
    <t>PAX (%)</t>
  </si>
  <si>
    <t>VARIAÇÃO (%)</t>
  </si>
  <si>
    <t>VOOS REGULARES E NÃO REGULARES DE PASSAGEIROS E CARGAS</t>
  </si>
  <si>
    <t>Outras empresas</t>
  </si>
  <si>
    <t>TOTAL DOMÉSTICO</t>
  </si>
  <si>
    <t>TOTAL 
ABEAR</t>
  </si>
  <si>
    <t>TOTAL INTERNACIONAL (CIAS BRASILEIRAS)</t>
  </si>
  <si>
    <t>MERCADO DOMÉSTICO (ASSOCIADAS ABEAR + Outras empresas brasileiras)</t>
  </si>
  <si>
    <t>ASK - Variação (%)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</si>
  <si>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</si>
  <si>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</si>
  <si>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</si>
  <si>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</si>
  <si>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</si>
  <si>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</si>
  <si>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</si>
  <si>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</si>
  <si>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</si>
  <si>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</si>
  <si>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</si>
  <si>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</si>
  <si>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</si>
  <si>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RPK - Variação (%)</t>
  </si>
  <si>
    <t>APROVEITAMENTO (%)</t>
  </si>
  <si>
    <t>APROVEITAMENTO - Variação (pp)</t>
  </si>
  <si>
    <t>PAX</t>
  </si>
  <si>
    <t>PAX - Variação (%)</t>
  </si>
  <si>
    <t>MERCADO INTERNACIONAL (ASSOCIADAS ABEAR + Outras empresas brasileiras)</t>
  </si>
  <si>
    <t>-</t>
  </si>
  <si>
    <t>Variação (%)</t>
  </si>
  <si>
    <t>DEMANDA E OFERTA - JUNHO/19</t>
  </si>
  <si>
    <t>CARGA PAGA E CORREIO TRANSPORTADOS (KG)</t>
  </si>
  <si>
    <t>CARGA PAGA E CORREIO TRANSPORTADOS (KG) - JUNHO/19</t>
  </si>
  <si>
    <t>AVIANCA BRASIL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</si>
</sst>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64" formatCode="_(* #,##0.00_);_(* \(#,##0.00\);_(* &quot;-&quot;??_);_(@_)"/>
    <numFmt numFmtId="165" formatCode="0.0000"/>
    <numFmt numFmtId="166" formatCode="0.00000"/>
    <numFmt numFmtId="167" formatCode="_(&quot;R$ &quot;* #,##0.00_);_(&quot;R$ &quot;* \(#,##0.00\);_(&quot;R$ &quot;* &quot;-&quot;??_);_(@_)"/>
    <numFmt numFmtId="168" formatCode="_(* #,##0_);_(* \(#,##0\);_(* &quot;-&quot;??_);_(@_)"/>
    <numFmt numFmtId="169" formatCode="0.000"/>
    <numFmt numFmtId="170" formatCode="0.00_);[Red]\(0.00\)"/>
    <numFmt numFmtId="171" formatCode="0.0%"/>
  </numFmts>
  <fonts count="7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6"/>
      <color indexed="8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1"/>
      <color theme="0"/>
      <name val="Arial"/>
      <family val="2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8"/>
      <name val="Arial"/>
      <family val="2"/>
    </font>
    <font>
      <sz val="10"/>
      <color theme="0"/>
      <name val="Arial"/>
      <family val="2"/>
    </font>
    <font>
      <sz val="12"/>
      <color indexed="8"/>
      <name val="Arial"/>
      <family val="2"/>
    </font>
    <font>
      <b/>
      <sz val="9"/>
      <color indexed="8"/>
      <name val="Calibri"/>
      <family val="2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99"/>
        <bgColor indexed="9"/>
      </patternFill>
    </fill>
    <fill>
      <patternFill patternType="solid">
        <fgColor rgb="FFFFFFCC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9"/>
      </patternFill>
    </fill>
    <fill>
      <patternFill patternType="solid">
        <fgColor rgb="FFEFE66B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9"/>
      </patternFill>
    </fill>
  </fills>
  <borders count="49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 diagonalUp="1"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 style="thin">
        <color indexed="31"/>
      </diagonal>
    </border>
    <border diagonalUp="1">
      <left style="thin">
        <color indexed="31"/>
      </left>
      <right/>
      <top style="thin">
        <color indexed="31"/>
      </top>
      <bottom style="thin">
        <color indexed="31"/>
      </bottom>
      <diagonal style="thin">
        <color indexed="31"/>
      </diagonal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64"/>
      </right>
      <top style="thin">
        <color indexed="31"/>
      </top>
      <bottom style="thin">
        <color indexed="31"/>
      </bottom>
      <diagonal/>
    </border>
  </borders>
  <cellStyleXfs count="181">
    <xf numFmtId="0" fontId="0" fillId="0" borderId="0"/>
    <xf numFmtId="0" fontId="57" fillId="0" borderId="0"/>
    <xf numFmtId="0" fontId="54" fillId="0" borderId="0"/>
    <xf numFmtId="0" fontId="57" fillId="0" borderId="0"/>
    <xf numFmtId="0" fontId="54" fillId="0" borderId="0"/>
    <xf numFmtId="164" fontId="59" fillId="0" borderId="0" applyFont="0" applyFill="0" applyBorder="0" applyAlignment="0" applyProtection="0"/>
    <xf numFmtId="0" fontId="54" fillId="0" borderId="0"/>
    <xf numFmtId="164" fontId="54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4" fillId="0" borderId="0"/>
    <xf numFmtId="164" fontId="54" fillId="0" borderId="0" applyFont="0" applyFill="0" applyBorder="0" applyAlignment="0" applyProtection="0"/>
    <xf numFmtId="0" fontId="53" fillId="0" borderId="0"/>
    <xf numFmtId="9" fontId="54" fillId="0" borderId="0" applyFont="0" applyFill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3" borderId="0" applyNumberFormat="0" applyBorder="0" applyAlignment="0" applyProtection="0"/>
    <xf numFmtId="0" fontId="53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167" fontId="53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4" fillId="0" borderId="0"/>
    <xf numFmtId="0" fontId="53" fillId="0" borderId="0"/>
    <xf numFmtId="0" fontId="53" fillId="7" borderId="21" applyNumberFormat="0" applyFont="0" applyAlignment="0" applyProtection="0"/>
    <xf numFmtId="0" fontId="53" fillId="7" borderId="21" applyNumberFormat="0" applyFont="0" applyAlignment="0" applyProtection="0"/>
    <xf numFmtId="0" fontId="53" fillId="7" borderId="21" applyNumberFormat="0" applyFont="0" applyAlignment="0" applyProtection="0"/>
    <xf numFmtId="0" fontId="53" fillId="7" borderId="21" applyNumberFormat="0" applyFont="0" applyAlignment="0" applyProtection="0"/>
    <xf numFmtId="0" fontId="53" fillId="7" borderId="21" applyNumberFormat="0" applyFont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9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54" fillId="0" borderId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3" borderId="0" applyNumberFormat="0" applyBorder="0" applyAlignment="0" applyProtection="0"/>
    <xf numFmtId="0" fontId="40" fillId="11" borderId="0" applyNumberFormat="0" applyBorder="0" applyAlignment="0" applyProtection="0"/>
    <xf numFmtId="167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7" borderId="21" applyNumberFormat="0" applyFont="0" applyAlignment="0" applyProtection="0"/>
    <xf numFmtId="0" fontId="40" fillId="7" borderId="21" applyNumberFormat="0" applyFont="0" applyAlignment="0" applyProtection="0"/>
    <xf numFmtId="0" fontId="40" fillId="7" borderId="21" applyNumberFormat="0" applyFont="0" applyAlignment="0" applyProtection="0"/>
    <xf numFmtId="0" fontId="40" fillId="7" borderId="21" applyNumberFormat="0" applyFont="0" applyAlignment="0" applyProtection="0"/>
    <xf numFmtId="0" fontId="40" fillId="7" borderId="21" applyNumberFormat="0" applyFont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74">
    <xf numFmtId="0" fontId="0" fillId="0" borderId="0" xfId="0"/>
    <xf numFmtId="0" fontId="55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0" fillId="0" borderId="0" xfId="0" applyFill="1"/>
    <xf numFmtId="0" fontId="54" fillId="0" borderId="0" xfId="0" applyFont="1"/>
    <xf numFmtId="165" fontId="58" fillId="2" borderId="0" xfId="0" applyNumberFormat="1" applyFont="1" applyFill="1" applyAlignment="1">
      <alignment vertical="center"/>
    </xf>
    <xf numFmtId="166" fontId="58" fillId="2" borderId="0" xfId="0" applyNumberFormat="1" applyFont="1" applyFill="1" applyAlignment="1">
      <alignment vertical="center"/>
    </xf>
    <xf numFmtId="2" fontId="61" fillId="4" borderId="1" xfId="0" applyNumberFormat="1" applyFont="1" applyFill="1" applyBorder="1" applyAlignment="1">
      <alignment horizontal="center" vertical="center"/>
    </xf>
    <xf numFmtId="2" fontId="61" fillId="5" borderId="1" xfId="0" applyNumberFormat="1" applyFont="1" applyFill="1" applyBorder="1" applyAlignment="1">
      <alignment horizontal="center" vertical="center"/>
    </xf>
    <xf numFmtId="2" fontId="61" fillId="4" borderId="13" xfId="0" applyNumberFormat="1" applyFont="1" applyFill="1" applyBorder="1" applyAlignment="1">
      <alignment horizontal="center" vertical="center"/>
    </xf>
    <xf numFmtId="0" fontId="56" fillId="2" borderId="0" xfId="0" applyFont="1" applyFill="1" applyAlignment="1">
      <alignment vertical="center"/>
    </xf>
    <xf numFmtId="17" fontId="64" fillId="2" borderId="0" xfId="0" applyNumberFormat="1" applyFont="1" applyFill="1" applyAlignment="1">
      <alignment vertical="center"/>
    </xf>
    <xf numFmtId="17" fontId="64" fillId="6" borderId="0" xfId="0" applyNumberFormat="1" applyFont="1" applyFill="1" applyAlignment="1">
      <alignment vertical="center"/>
    </xf>
    <xf numFmtId="168" fontId="0" fillId="0" borderId="0" xfId="5" applyNumberFormat="1" applyFont="1"/>
    <xf numFmtId="10" fontId="55" fillId="2" borderId="0" xfId="0" applyNumberFormat="1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169" fontId="58" fillId="2" borderId="0" xfId="0" applyNumberFormat="1" applyFont="1" applyFill="1" applyAlignment="1">
      <alignment vertical="center"/>
    </xf>
    <xf numFmtId="2" fontId="58" fillId="2" borderId="0" xfId="0" applyNumberFormat="1" applyFont="1" applyFill="1" applyAlignment="1">
      <alignment vertical="center"/>
    </xf>
    <xf numFmtId="0" fontId="55" fillId="2" borderId="0" xfId="2" applyFont="1" applyFill="1" applyAlignment="1">
      <alignment vertical="center"/>
    </xf>
    <xf numFmtId="0" fontId="60" fillId="3" borderId="19" xfId="2" applyNumberFormat="1" applyFont="1" applyFill="1" applyBorder="1" applyAlignment="1">
      <alignment horizontal="center" vertical="center" wrapText="1"/>
    </xf>
    <xf numFmtId="0" fontId="60" fillId="2" borderId="26" xfId="2" applyFont="1" applyFill="1" applyBorder="1" applyAlignment="1"/>
    <xf numFmtId="0" fontId="60" fillId="2" borderId="27" xfId="2" applyFont="1" applyFill="1" applyBorder="1" applyAlignment="1"/>
    <xf numFmtId="3" fontId="61" fillId="4" borderId="25" xfId="6" applyNumberFormat="1" applyFont="1" applyFill="1" applyBorder="1" applyAlignment="1">
      <alignment horizontal="center" vertical="center"/>
    </xf>
    <xf numFmtId="2" fontId="61" fillId="4" borderId="23" xfId="0" applyNumberFormat="1" applyFont="1" applyFill="1" applyBorder="1" applyAlignment="1">
      <alignment horizontal="center" vertical="center"/>
    </xf>
    <xf numFmtId="2" fontId="61" fillId="4" borderId="25" xfId="0" applyNumberFormat="1" applyFont="1" applyFill="1" applyBorder="1" applyAlignment="1">
      <alignment horizontal="center" vertical="center"/>
    </xf>
    <xf numFmtId="2" fontId="61" fillId="4" borderId="22" xfId="0" applyNumberFormat="1" applyFont="1" applyFill="1" applyBorder="1" applyAlignment="1">
      <alignment horizontal="center" vertical="center"/>
    </xf>
    <xf numFmtId="0" fontId="60" fillId="3" borderId="22" xfId="0" applyNumberFormat="1" applyFont="1" applyFill="1" applyBorder="1" applyAlignment="1">
      <alignment horizontal="center" vertical="center"/>
    </xf>
    <xf numFmtId="2" fontId="61" fillId="4" borderId="26" xfId="0" applyNumberFormat="1" applyFont="1" applyFill="1" applyBorder="1" applyAlignment="1">
      <alignment horizontal="center" vertical="center"/>
    </xf>
    <xf numFmtId="0" fontId="55" fillId="2" borderId="28" xfId="0" applyFont="1" applyFill="1" applyBorder="1" applyAlignment="1">
      <alignment vertical="center"/>
    </xf>
    <xf numFmtId="165" fontId="58" fillId="2" borderId="28" xfId="0" applyNumberFormat="1" applyFont="1" applyFill="1" applyBorder="1" applyAlignment="1">
      <alignment vertical="center"/>
    </xf>
    <xf numFmtId="0" fontId="58" fillId="2" borderId="28" xfId="0" applyFont="1" applyFill="1" applyBorder="1" applyAlignment="1">
      <alignment vertical="center"/>
    </xf>
    <xf numFmtId="0" fontId="56" fillId="2" borderId="0" xfId="0" applyFont="1" applyFill="1" applyBorder="1" applyAlignment="1">
      <alignment vertical="center"/>
    </xf>
    <xf numFmtId="0" fontId="0" fillId="0" borderId="29" xfId="0" applyBorder="1"/>
    <xf numFmtId="0" fontId="60" fillId="3" borderId="1" xfId="0" applyFont="1" applyFill="1" applyBorder="1" applyAlignment="1">
      <alignment horizontal="center" vertical="center"/>
    </xf>
    <xf numFmtId="0" fontId="60" fillId="3" borderId="22" xfId="0" applyFont="1" applyFill="1" applyBorder="1" applyAlignment="1">
      <alignment horizontal="center" vertical="center"/>
    </xf>
    <xf numFmtId="0" fontId="60" fillId="3" borderId="23" xfId="0" applyFont="1" applyFill="1" applyBorder="1" applyAlignment="1">
      <alignment horizontal="center" vertical="center"/>
    </xf>
    <xf numFmtId="0" fontId="60" fillId="3" borderId="23" xfId="0" applyNumberFormat="1" applyFont="1" applyFill="1" applyBorder="1" applyAlignment="1">
      <alignment horizontal="center" vertical="center"/>
    </xf>
    <xf numFmtId="3" fontId="61" fillId="4" borderId="23" xfId="6" applyNumberFormat="1" applyFont="1" applyFill="1" applyBorder="1" applyAlignment="1">
      <alignment horizontal="center" vertical="center"/>
    </xf>
    <xf numFmtId="0" fontId="60" fillId="3" borderId="1" xfId="0" applyNumberFormat="1" applyFont="1" applyFill="1" applyBorder="1" applyAlignment="1">
      <alignment horizontal="center" vertical="center"/>
    </xf>
    <xf numFmtId="3" fontId="61" fillId="4" borderId="1" xfId="6" applyNumberFormat="1" applyFont="1" applyFill="1" applyBorder="1" applyAlignment="1">
      <alignment horizontal="center" vertical="center"/>
    </xf>
    <xf numFmtId="3" fontId="61" fillId="4" borderId="22" xfId="6" applyNumberFormat="1" applyFont="1" applyFill="1" applyBorder="1" applyAlignment="1">
      <alignment horizontal="center" vertical="center"/>
    </xf>
    <xf numFmtId="3" fontId="60" fillId="16" borderId="23" xfId="0" applyNumberFormat="1" applyFont="1" applyFill="1" applyBorder="1" applyAlignment="1">
      <alignment horizontal="center" vertical="center"/>
    </xf>
    <xf numFmtId="2" fontId="60" fillId="16" borderId="23" xfId="0" applyNumberFormat="1" applyFont="1" applyFill="1" applyBorder="1" applyAlignment="1">
      <alignment horizontal="center" vertical="center"/>
    </xf>
    <xf numFmtId="3" fontId="60" fillId="16" borderId="1" xfId="0" applyNumberFormat="1" applyFont="1" applyFill="1" applyBorder="1" applyAlignment="1">
      <alignment horizontal="center" vertical="center"/>
    </xf>
    <xf numFmtId="3" fontId="60" fillId="16" borderId="22" xfId="0" applyNumberFormat="1" applyFont="1" applyFill="1" applyBorder="1" applyAlignment="1">
      <alignment horizontal="center" vertical="center"/>
    </xf>
    <xf numFmtId="2" fontId="60" fillId="16" borderId="22" xfId="0" applyNumberFormat="1" applyFont="1" applyFill="1" applyBorder="1" applyAlignment="1">
      <alignment horizontal="center" vertical="center"/>
    </xf>
    <xf numFmtId="2" fontId="60" fillId="16" borderId="1" xfId="0" applyNumberFormat="1" applyFont="1" applyFill="1" applyBorder="1" applyAlignment="1">
      <alignment horizontal="center" vertical="center"/>
    </xf>
    <xf numFmtId="0" fontId="60" fillId="17" borderId="35" xfId="6" applyFont="1" applyFill="1" applyBorder="1" applyAlignment="1">
      <alignment horizontal="right" vertical="center" wrapText="1"/>
    </xf>
    <xf numFmtId="3" fontId="60" fillId="17" borderId="3" xfId="0" applyNumberFormat="1" applyFont="1" applyFill="1" applyBorder="1" applyAlignment="1">
      <alignment horizontal="center" vertical="center"/>
    </xf>
    <xf numFmtId="2" fontId="60" fillId="17" borderId="3" xfId="0" applyNumberFormat="1" applyFont="1" applyFill="1" applyBorder="1" applyAlignment="1">
      <alignment horizontal="center" vertical="center"/>
    </xf>
    <xf numFmtId="3" fontId="60" fillId="17" borderId="4" xfId="0" applyNumberFormat="1" applyFont="1" applyFill="1" applyBorder="1" applyAlignment="1">
      <alignment horizontal="center" vertical="center"/>
    </xf>
    <xf numFmtId="3" fontId="60" fillId="17" borderId="2" xfId="0" applyNumberFormat="1" applyFont="1" applyFill="1" applyBorder="1" applyAlignment="1">
      <alignment horizontal="center" vertical="center"/>
    </xf>
    <xf numFmtId="2" fontId="60" fillId="17" borderId="2" xfId="0" applyNumberFormat="1" applyFont="1" applyFill="1" applyBorder="1" applyAlignment="1">
      <alignment horizontal="center" vertical="center"/>
    </xf>
    <xf numFmtId="2" fontId="60" fillId="17" borderId="4" xfId="0" applyNumberFormat="1" applyFont="1" applyFill="1" applyBorder="1" applyAlignment="1">
      <alignment horizontal="center" vertical="center"/>
    </xf>
    <xf numFmtId="3" fontId="61" fillId="3" borderId="23" xfId="0" applyNumberFormat="1" applyFont="1" applyFill="1" applyBorder="1" applyAlignment="1">
      <alignment horizontal="center" vertical="center"/>
    </xf>
    <xf numFmtId="2" fontId="61" fillId="3" borderId="23" xfId="0" applyNumberFormat="1" applyFont="1" applyFill="1" applyBorder="1" applyAlignment="1">
      <alignment horizontal="center" vertical="center"/>
    </xf>
    <xf numFmtId="3" fontId="61" fillId="3" borderId="1" xfId="0" applyNumberFormat="1" applyFont="1" applyFill="1" applyBorder="1" applyAlignment="1">
      <alignment horizontal="center" vertical="center"/>
    </xf>
    <xf numFmtId="0" fontId="60" fillId="2" borderId="5" xfId="0" applyFont="1" applyFill="1" applyBorder="1" applyAlignment="1"/>
    <xf numFmtId="0" fontId="60" fillId="16" borderId="5" xfId="0" applyFont="1" applyFill="1" applyBorder="1" applyAlignment="1">
      <alignment horizontal="right" vertical="center" wrapText="1"/>
    </xf>
    <xf numFmtId="0" fontId="61" fillId="3" borderId="5" xfId="0" applyFont="1" applyFill="1" applyBorder="1" applyAlignment="1">
      <alignment horizontal="center" vertical="center"/>
    </xf>
    <xf numFmtId="3" fontId="61" fillId="3" borderId="22" xfId="0" applyNumberFormat="1" applyFont="1" applyFill="1" applyBorder="1" applyAlignment="1">
      <alignment horizontal="center" vertical="center"/>
    </xf>
    <xf numFmtId="2" fontId="61" fillId="3" borderId="22" xfId="0" applyNumberFormat="1" applyFont="1" applyFill="1" applyBorder="1" applyAlignment="1">
      <alignment horizontal="center" vertical="center"/>
    </xf>
    <xf numFmtId="2" fontId="61" fillId="3" borderId="1" xfId="0" applyNumberFormat="1" applyFont="1" applyFill="1" applyBorder="1" applyAlignment="1">
      <alignment horizontal="center" vertical="center"/>
    </xf>
    <xf numFmtId="3" fontId="61" fillId="4" borderId="5" xfId="6" applyNumberFormat="1" applyFont="1" applyFill="1" applyBorder="1" applyAlignment="1">
      <alignment horizontal="center" vertical="center"/>
    </xf>
    <xf numFmtId="0" fontId="58" fillId="2" borderId="0" xfId="0" applyFont="1" applyFill="1" applyBorder="1" applyAlignment="1">
      <alignment vertical="center"/>
    </xf>
    <xf numFmtId="168" fontId="54" fillId="0" borderId="0" xfId="5" applyNumberFormat="1" applyFont="1"/>
    <xf numFmtId="3" fontId="60" fillId="17" borderId="19" xfId="5" applyNumberFormat="1" applyFont="1" applyFill="1" applyBorder="1" applyAlignment="1">
      <alignment horizontal="center" vertical="center"/>
    </xf>
    <xf numFmtId="2" fontId="60" fillId="17" borderId="19" xfId="0" applyNumberFormat="1" applyFont="1" applyFill="1" applyBorder="1" applyAlignment="1">
      <alignment horizontal="center" vertical="center"/>
    </xf>
    <xf numFmtId="2" fontId="61" fillId="3" borderId="19" xfId="0" applyNumberFormat="1" applyFont="1" applyFill="1" applyBorder="1" applyAlignment="1">
      <alignment horizontal="center" vertical="center"/>
    </xf>
    <xf numFmtId="3" fontId="61" fillId="3" borderId="19" xfId="5" applyNumberFormat="1" applyFont="1" applyFill="1" applyBorder="1" applyAlignment="1">
      <alignment horizontal="center" vertical="center"/>
    </xf>
    <xf numFmtId="3" fontId="60" fillId="16" borderId="19" xfId="5" applyNumberFormat="1" applyFont="1" applyFill="1" applyBorder="1" applyAlignment="1">
      <alignment horizontal="center" vertical="center"/>
    </xf>
    <xf numFmtId="2" fontId="60" fillId="16" borderId="19" xfId="0" applyNumberFormat="1" applyFont="1" applyFill="1" applyBorder="1" applyAlignment="1">
      <alignment horizontal="center" vertical="center"/>
    </xf>
    <xf numFmtId="2" fontId="61" fillId="4" borderId="14" xfId="0" applyNumberFormat="1" applyFont="1" applyFill="1" applyBorder="1" applyAlignment="1">
      <alignment horizontal="center" vertical="center"/>
    </xf>
    <xf numFmtId="2" fontId="61" fillId="4" borderId="15" xfId="0" applyNumberFormat="1" applyFont="1" applyFill="1" applyBorder="1" applyAlignment="1">
      <alignment horizontal="center" vertical="center"/>
    </xf>
    <xf numFmtId="2" fontId="61" fillId="4" borderId="39" xfId="0" applyNumberFormat="1" applyFont="1" applyFill="1" applyBorder="1" applyAlignment="1">
      <alignment horizontal="center" vertical="center"/>
    </xf>
    <xf numFmtId="2" fontId="61" fillId="4" borderId="34" xfId="0" applyNumberFormat="1" applyFont="1" applyFill="1" applyBorder="1" applyAlignment="1">
      <alignment horizontal="center" vertical="center"/>
    </xf>
    <xf numFmtId="2" fontId="61" fillId="4" borderId="24" xfId="0" applyNumberFormat="1" applyFont="1" applyFill="1" applyBorder="1" applyAlignment="1">
      <alignment horizontal="center" vertical="center"/>
    </xf>
    <xf numFmtId="2" fontId="61" fillId="4" borderId="4" xfId="0" applyNumberFormat="1" applyFont="1" applyFill="1" applyBorder="1" applyAlignment="1">
      <alignment horizontal="center" vertical="center"/>
    </xf>
    <xf numFmtId="1" fontId="60" fillId="3" borderId="37" xfId="2" applyNumberFormat="1" applyFont="1" applyFill="1" applyBorder="1" applyAlignment="1">
      <alignment horizontal="center" vertical="center"/>
    </xf>
    <xf numFmtId="1" fontId="60" fillId="3" borderId="2" xfId="2" applyNumberFormat="1" applyFont="1" applyFill="1" applyBorder="1" applyAlignment="1">
      <alignment horizontal="center" vertical="center"/>
    </xf>
    <xf numFmtId="0" fontId="60" fillId="3" borderId="18" xfId="0" applyNumberFormat="1" applyFont="1" applyFill="1" applyBorder="1" applyAlignment="1">
      <alignment horizontal="center" vertical="center"/>
    </xf>
    <xf numFmtId="0" fontId="60" fillId="3" borderId="15" xfId="0" applyNumberFormat="1" applyFont="1" applyFill="1" applyBorder="1" applyAlignment="1">
      <alignment horizontal="center" vertical="center"/>
    </xf>
    <xf numFmtId="0" fontId="60" fillId="16" borderId="19" xfId="0" applyFont="1" applyFill="1" applyBorder="1" applyAlignment="1">
      <alignment horizontal="right" vertical="center" wrapText="1"/>
    </xf>
    <xf numFmtId="0" fontId="61" fillId="3" borderId="19" xfId="0" applyFont="1" applyFill="1" applyBorder="1" applyAlignment="1">
      <alignment horizontal="center" vertical="center"/>
    </xf>
    <xf numFmtId="0" fontId="60" fillId="17" borderId="19" xfId="6" applyFont="1" applyFill="1" applyBorder="1" applyAlignment="1">
      <alignment horizontal="right" vertical="center" wrapText="1"/>
    </xf>
    <xf numFmtId="3" fontId="61" fillId="4" borderId="15" xfId="5" applyNumberFormat="1" applyFont="1" applyFill="1" applyBorder="1" applyAlignment="1">
      <alignment horizontal="center" vertical="center"/>
    </xf>
    <xf numFmtId="3" fontId="61" fillId="4" borderId="13" xfId="5" applyNumberFormat="1" applyFont="1" applyFill="1" applyBorder="1" applyAlignment="1">
      <alignment horizontal="center" vertical="center"/>
    </xf>
    <xf numFmtId="3" fontId="61" fillId="4" borderId="14" xfId="5" applyNumberFormat="1" applyFont="1" applyFill="1" applyBorder="1" applyAlignment="1">
      <alignment horizontal="center" vertical="center"/>
    </xf>
    <xf numFmtId="0" fontId="67" fillId="2" borderId="0" xfId="34" applyFont="1" applyFill="1" applyAlignment="1">
      <alignment vertical="center"/>
    </xf>
    <xf numFmtId="0" fontId="56" fillId="2" borderId="0" xfId="34" applyFont="1" applyFill="1" applyAlignment="1">
      <alignment vertical="center"/>
    </xf>
    <xf numFmtId="14" fontId="68" fillId="18" borderId="0" xfId="34" applyNumberFormat="1" applyFont="1" applyFill="1"/>
    <xf numFmtId="0" fontId="54" fillId="0" borderId="0" xfId="34"/>
    <xf numFmtId="0" fontId="67" fillId="19" borderId="0" xfId="34" applyFont="1" applyFill="1" applyBorder="1" applyAlignment="1">
      <alignment horizontal="left" vertical="center"/>
    </xf>
    <xf numFmtId="0" fontId="67" fillId="19" borderId="0" xfId="34" applyFont="1" applyFill="1" applyBorder="1" applyAlignment="1">
      <alignment horizontal="center" vertical="center"/>
    </xf>
    <xf numFmtId="0" fontId="55" fillId="19" borderId="0" xfId="34" applyFont="1" applyFill="1" applyBorder="1" applyAlignment="1">
      <alignment horizontal="center" vertical="center"/>
    </xf>
    <xf numFmtId="0" fontId="55" fillId="2" borderId="0" xfId="34" applyFont="1" applyFill="1" applyBorder="1" applyAlignment="1">
      <alignment horizontal="center" vertical="center"/>
    </xf>
    <xf numFmtId="0" fontId="55" fillId="2" borderId="0" xfId="34" applyFont="1" applyFill="1" applyAlignment="1">
      <alignment horizontal="center" vertical="center"/>
    </xf>
    <xf numFmtId="0" fontId="67" fillId="2" borderId="0" xfId="34" applyFont="1" applyFill="1" applyBorder="1" applyAlignment="1">
      <alignment horizontal="left" vertical="center"/>
    </xf>
    <xf numFmtId="0" fontId="67" fillId="0" borderId="0" xfId="34" applyFont="1" applyFill="1" applyBorder="1" applyAlignment="1">
      <alignment horizontal="left" vertical="center"/>
    </xf>
    <xf numFmtId="0" fontId="69" fillId="2" borderId="0" xfId="34" applyFont="1" applyFill="1" applyBorder="1" applyAlignment="1">
      <alignment horizontal="center" vertical="center"/>
    </xf>
    <xf numFmtId="0" fontId="70" fillId="17" borderId="0" xfId="6" applyFont="1" applyFill="1" applyBorder="1" applyAlignment="1">
      <alignment horizontal="center" vertical="center"/>
    </xf>
    <xf numFmtId="0" fontId="69" fillId="2" borderId="0" xfId="34" applyFont="1" applyFill="1" applyAlignment="1">
      <alignment horizontal="center" vertical="center"/>
    </xf>
    <xf numFmtId="0" fontId="70" fillId="3" borderId="0" xfId="6" applyFont="1" applyFill="1" applyBorder="1" applyAlignment="1">
      <alignment horizontal="center" vertical="center"/>
    </xf>
    <xf numFmtId="3" fontId="71" fillId="2" borderId="40" xfId="34" applyNumberFormat="1" applyFont="1" applyFill="1" applyBorder="1" applyAlignment="1">
      <alignment horizontal="right"/>
    </xf>
    <xf numFmtId="3" fontId="71" fillId="2" borderId="41" xfId="34" applyNumberFormat="1" applyFont="1" applyFill="1" applyBorder="1" applyAlignment="1">
      <alignment horizontal="center" vertical="center"/>
    </xf>
    <xf numFmtId="3" fontId="71" fillId="2" borderId="42" xfId="34" applyNumberFormat="1" applyFont="1" applyFill="1" applyBorder="1" applyAlignment="1">
      <alignment horizontal="center" vertical="center"/>
    </xf>
    <xf numFmtId="3" fontId="71" fillId="2" borderId="42" xfId="34" applyNumberFormat="1" applyFont="1" applyFill="1" applyBorder="1" applyAlignment="1">
      <alignment horizontal="right" vertical="center"/>
    </xf>
    <xf numFmtId="3" fontId="71" fillId="2" borderId="43" xfId="34" applyNumberFormat="1" applyFont="1" applyFill="1" applyBorder="1" applyAlignment="1">
      <alignment horizontal="right" vertical="center"/>
    </xf>
    <xf numFmtId="170" fontId="71" fillId="2" borderId="40" xfId="35" applyNumberFormat="1" applyFont="1" applyFill="1" applyBorder="1" applyAlignment="1">
      <alignment horizontal="center" vertical="center"/>
    </xf>
    <xf numFmtId="170" fontId="71" fillId="2" borderId="40" xfId="34" applyNumberFormat="1" applyFont="1" applyFill="1" applyBorder="1" applyAlignment="1">
      <alignment horizontal="center" vertical="center"/>
    </xf>
    <xf numFmtId="3" fontId="72" fillId="2" borderId="40" xfId="34" applyNumberFormat="1" applyFont="1" applyFill="1" applyBorder="1" applyAlignment="1">
      <alignment horizontal="center"/>
    </xf>
    <xf numFmtId="170" fontId="72" fillId="2" borderId="40" xfId="35" applyNumberFormat="1" applyFont="1" applyFill="1" applyBorder="1" applyAlignment="1">
      <alignment horizontal="center" vertical="center"/>
    </xf>
    <xf numFmtId="170" fontId="71" fillId="0" borderId="40" xfId="35" applyNumberFormat="1" applyFont="1" applyFill="1" applyBorder="1" applyAlignment="1">
      <alignment horizontal="center" vertical="center"/>
    </xf>
    <xf numFmtId="170" fontId="54" fillId="0" borderId="0" xfId="34" applyNumberFormat="1"/>
    <xf numFmtId="0" fontId="1" fillId="0" borderId="0" xfId="179"/>
    <xf numFmtId="3" fontId="71" fillId="2" borderId="44" xfId="34" applyNumberFormat="1" applyFont="1" applyFill="1" applyBorder="1" applyAlignment="1">
      <alignment horizontal="right"/>
    </xf>
    <xf numFmtId="3" fontId="71" fillId="2" borderId="45" xfId="34" applyNumberFormat="1" applyFont="1" applyFill="1" applyBorder="1" applyAlignment="1">
      <alignment horizontal="center" vertical="center"/>
    </xf>
    <xf numFmtId="3" fontId="71" fillId="2" borderId="43" xfId="34" applyNumberFormat="1" applyFont="1" applyFill="1" applyBorder="1" applyAlignment="1">
      <alignment horizontal="center" vertical="center"/>
    </xf>
    <xf numFmtId="3" fontId="71" fillId="2" borderId="46" xfId="34" applyNumberFormat="1" applyFont="1" applyFill="1" applyBorder="1" applyAlignment="1">
      <alignment horizontal="center" vertical="center"/>
    </xf>
    <xf numFmtId="3" fontId="71" fillId="2" borderId="40" xfId="34" applyNumberFormat="1" applyFont="1" applyFill="1" applyBorder="1" applyAlignment="1">
      <alignment horizontal="center"/>
    </xf>
    <xf numFmtId="171" fontId="58" fillId="2" borderId="0" xfId="37" applyNumberFormat="1" applyFont="1" applyFill="1" applyAlignment="1">
      <alignment horizontal="center" vertical="center"/>
    </xf>
    <xf numFmtId="0" fontId="67" fillId="2" borderId="0" xfId="34" applyFont="1" applyFill="1" applyBorder="1" applyAlignment="1">
      <alignment horizontal="center" vertical="center"/>
    </xf>
    <xf numFmtId="2" fontId="71" fillId="2" borderId="40" xfId="34" applyNumberFormat="1" applyFont="1" applyFill="1" applyBorder="1" applyAlignment="1">
      <alignment horizontal="right"/>
    </xf>
    <xf numFmtId="2" fontId="71" fillId="2" borderId="46" xfId="34" applyNumberFormat="1" applyFont="1" applyFill="1" applyBorder="1" applyAlignment="1">
      <alignment horizontal="center" vertical="center"/>
    </xf>
    <xf numFmtId="2" fontId="71" fillId="2" borderId="47" xfId="34" applyNumberFormat="1" applyFont="1" applyFill="1" applyBorder="1" applyAlignment="1"/>
    <xf numFmtId="2" fontId="72" fillId="2" borderId="40" xfId="34" applyNumberFormat="1" applyFont="1" applyFill="1" applyBorder="1" applyAlignment="1">
      <alignment horizontal="center"/>
    </xf>
    <xf numFmtId="0" fontId="54" fillId="0" borderId="0" xfId="34" applyAlignment="1">
      <alignment horizontal="center" vertical="center"/>
    </xf>
    <xf numFmtId="170" fontId="72" fillId="2" borderId="40" xfId="34" applyNumberFormat="1" applyFont="1" applyFill="1" applyBorder="1" applyAlignment="1">
      <alignment horizontal="center" vertical="center"/>
    </xf>
    <xf numFmtId="3" fontId="1" fillId="0" borderId="0" xfId="179" applyNumberFormat="1"/>
    <xf numFmtId="0" fontId="67" fillId="19" borderId="0" xfId="34" applyFont="1" applyFill="1" applyBorder="1" applyAlignment="1">
      <alignment vertical="center"/>
    </xf>
    <xf numFmtId="0" fontId="54" fillId="0" borderId="0" xfId="34" applyBorder="1"/>
    <xf numFmtId="0" fontId="67" fillId="2" borderId="0" xfId="34" applyFont="1" applyFill="1" applyBorder="1" applyAlignment="1"/>
    <xf numFmtId="40" fontId="71" fillId="2" borderId="40" xfId="35" applyNumberFormat="1" applyFont="1" applyFill="1" applyBorder="1" applyAlignment="1">
      <alignment horizontal="center" vertical="center"/>
    </xf>
    <xf numFmtId="2" fontId="54" fillId="0" borderId="0" xfId="34" applyNumberFormat="1" applyAlignment="1">
      <alignment horizontal="center" vertical="center"/>
    </xf>
    <xf numFmtId="3" fontId="72" fillId="2" borderId="48" xfId="34" applyNumberFormat="1" applyFont="1" applyFill="1" applyBorder="1" applyAlignment="1">
      <alignment horizontal="center" vertical="center"/>
    </xf>
    <xf numFmtId="0" fontId="1" fillId="0" borderId="0" xfId="180"/>
    <xf numFmtId="0" fontId="1" fillId="0" borderId="0" xfId="180" applyAlignment="1">
      <alignment horizontal="left" indent="1"/>
    </xf>
    <xf numFmtId="3" fontId="1" fillId="0" borderId="0" xfId="180" applyNumberFormat="1"/>
    <xf numFmtId="0" fontId="1" fillId="0" borderId="0" xfId="180" applyAlignment="1">
      <alignment horizontal="left"/>
    </xf>
    <xf numFmtId="0" fontId="60" fillId="3" borderId="18" xfId="0" applyFont="1" applyFill="1" applyBorder="1" applyAlignment="1">
      <alignment horizontal="center" vertical="center" wrapText="1"/>
    </xf>
    <xf numFmtId="0" fontId="60" fillId="3" borderId="5" xfId="0" applyFont="1" applyFill="1" applyBorder="1" applyAlignment="1">
      <alignment horizontal="center" vertical="center" wrapText="1"/>
    </xf>
    <xf numFmtId="0" fontId="60" fillId="3" borderId="32" xfId="0" applyNumberFormat="1" applyFont="1" applyFill="1" applyBorder="1" applyAlignment="1">
      <alignment horizontal="center" vertical="center"/>
    </xf>
    <xf numFmtId="0" fontId="60" fillId="3" borderId="33" xfId="0" applyNumberFormat="1" applyFont="1" applyFill="1" applyBorder="1" applyAlignment="1">
      <alignment horizontal="center" vertical="center"/>
    </xf>
    <xf numFmtId="0" fontId="60" fillId="3" borderId="34" xfId="0" applyNumberFormat="1" applyFont="1" applyFill="1" applyBorder="1" applyAlignment="1">
      <alignment horizontal="center" vertical="center"/>
    </xf>
    <xf numFmtId="0" fontId="60" fillId="3" borderId="32" xfId="0" applyFont="1" applyFill="1" applyBorder="1" applyAlignment="1">
      <alignment horizontal="center" vertical="center"/>
    </xf>
    <xf numFmtId="0" fontId="60" fillId="3" borderId="33" xfId="0" applyFont="1" applyFill="1" applyBorder="1" applyAlignment="1">
      <alignment horizontal="center" vertical="center"/>
    </xf>
    <xf numFmtId="0" fontId="60" fillId="3" borderId="34" xfId="0" applyFont="1" applyFill="1" applyBorder="1" applyAlignment="1">
      <alignment horizontal="center" vertical="center"/>
    </xf>
    <xf numFmtId="0" fontId="60" fillId="3" borderId="22" xfId="0" applyFont="1" applyFill="1" applyBorder="1" applyAlignment="1">
      <alignment horizontal="center" vertical="center" wrapText="1"/>
    </xf>
    <xf numFmtId="0" fontId="60" fillId="3" borderId="23" xfId="0" applyFont="1" applyFill="1" applyBorder="1" applyAlignment="1">
      <alignment horizontal="center" vertical="center" wrapText="1"/>
    </xf>
    <xf numFmtId="0" fontId="60" fillId="3" borderId="1" xfId="0" applyFont="1" applyFill="1" applyBorder="1" applyAlignment="1">
      <alignment horizontal="center" vertical="center" wrapText="1"/>
    </xf>
    <xf numFmtId="0" fontId="60" fillId="3" borderId="22" xfId="0" applyFont="1" applyFill="1" applyBorder="1" applyAlignment="1">
      <alignment horizontal="center" vertical="center"/>
    </xf>
    <xf numFmtId="0" fontId="60" fillId="3" borderId="23" xfId="0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2" borderId="30" xfId="0" applyFont="1" applyFill="1" applyBorder="1" applyAlignment="1">
      <alignment horizontal="center" vertical="center"/>
    </xf>
    <xf numFmtId="0" fontId="60" fillId="2" borderId="20" xfId="0" applyFont="1" applyFill="1" applyBorder="1" applyAlignment="1">
      <alignment horizontal="center" vertical="center"/>
    </xf>
    <xf numFmtId="0" fontId="60" fillId="2" borderId="31" xfId="0" applyFont="1" applyFill="1" applyBorder="1" applyAlignment="1">
      <alignment horizontal="center" vertical="center"/>
    </xf>
    <xf numFmtId="0" fontId="60" fillId="2" borderId="8" xfId="0" applyFont="1" applyFill="1" applyBorder="1" applyAlignment="1">
      <alignment horizontal="center" vertical="center"/>
    </xf>
    <xf numFmtId="0" fontId="60" fillId="2" borderId="9" xfId="0" applyFont="1" applyFill="1" applyBorder="1" applyAlignment="1">
      <alignment horizontal="center" vertical="center"/>
    </xf>
    <xf numFmtId="0" fontId="60" fillId="2" borderId="10" xfId="0" applyFont="1" applyFill="1" applyBorder="1" applyAlignment="1">
      <alignment horizontal="center" vertical="center"/>
    </xf>
    <xf numFmtId="0" fontId="60" fillId="3" borderId="11" xfId="2" applyFont="1" applyFill="1" applyBorder="1" applyAlignment="1">
      <alignment horizontal="center" vertical="center" wrapText="1"/>
    </xf>
    <xf numFmtId="0" fontId="60" fillId="3" borderId="12" xfId="2" applyFont="1" applyFill="1" applyBorder="1" applyAlignment="1">
      <alignment horizontal="center" vertical="center" wrapText="1"/>
    </xf>
    <xf numFmtId="0" fontId="60" fillId="3" borderId="36" xfId="2" applyFont="1" applyFill="1" applyBorder="1" applyAlignment="1">
      <alignment horizontal="center" vertical="center" wrapText="1"/>
    </xf>
    <xf numFmtId="0" fontId="60" fillId="3" borderId="38" xfId="0" applyFont="1" applyFill="1" applyBorder="1" applyAlignment="1">
      <alignment horizontal="center" vertical="center" wrapText="1"/>
    </xf>
    <xf numFmtId="0" fontId="60" fillId="3" borderId="30" xfId="0" applyFont="1" applyFill="1" applyBorder="1" applyAlignment="1">
      <alignment horizontal="center" vertical="center" wrapText="1"/>
    </xf>
    <xf numFmtId="0" fontId="60" fillId="2" borderId="0" xfId="0" applyFont="1" applyFill="1" applyBorder="1" applyAlignment="1">
      <alignment horizontal="center" vertical="center"/>
    </xf>
    <xf numFmtId="0" fontId="60" fillId="3" borderId="16" xfId="0" applyFont="1" applyFill="1" applyBorder="1" applyAlignment="1">
      <alignment horizontal="center" vertical="center"/>
    </xf>
    <xf numFmtId="0" fontId="60" fillId="3" borderId="17" xfId="0" applyFont="1" applyFill="1" applyBorder="1" applyAlignment="1">
      <alignment horizontal="center" vertical="center"/>
    </xf>
    <xf numFmtId="0" fontId="60" fillId="3" borderId="6" xfId="0" applyFont="1" applyFill="1" applyBorder="1" applyAlignment="1">
      <alignment horizontal="center" vertical="center"/>
    </xf>
    <xf numFmtId="0" fontId="60" fillId="3" borderId="7" xfId="0" applyFont="1" applyFill="1" applyBorder="1" applyAlignment="1">
      <alignment horizontal="center" vertical="center"/>
    </xf>
    <xf numFmtId="0" fontId="60" fillId="3" borderId="11" xfId="0" applyFont="1" applyFill="1" applyBorder="1" applyAlignment="1">
      <alignment horizontal="center" vertical="center"/>
    </xf>
    <xf numFmtId="0" fontId="60" fillId="3" borderId="12" xfId="0" applyFont="1" applyFill="1" applyBorder="1" applyAlignment="1">
      <alignment horizontal="center" vertical="center"/>
    </xf>
    <xf numFmtId="0" fontId="56" fillId="2" borderId="0" xfId="0" applyFont="1" applyFill="1" applyAlignment="1">
      <alignment horizontal="left" vertical="center"/>
    </xf>
    <xf numFmtId="0" fontId="60" fillId="2" borderId="5" xfId="0" applyFont="1" applyFill="1" applyBorder="1" applyAlignment="1">
      <alignment horizontal="center" vertical="center"/>
    </xf>
  </cellXfs>
  <cellStyles count="181">
    <cellStyle name="20% - Ênfase1 2" xfId="38"/>
    <cellStyle name="20% - Ênfase1 2 2" xfId="98"/>
    <cellStyle name="20% - Ênfase2 2" xfId="39"/>
    <cellStyle name="20% - Ênfase2 2 2" xfId="99"/>
    <cellStyle name="20% - Ênfase3 2" xfId="40"/>
    <cellStyle name="20% - Ênfase3 2 2" xfId="100"/>
    <cellStyle name="20% - Ênfase4 2" xfId="41"/>
    <cellStyle name="20% - Ênfase4 2 2" xfId="101"/>
    <cellStyle name="40% - Ênfase3 2" xfId="42"/>
    <cellStyle name="40% - Ênfase3 2 2" xfId="102"/>
    <cellStyle name="60% - Ênfase3 2" xfId="43"/>
    <cellStyle name="60% - Ênfase4 2" xfId="44"/>
    <cellStyle name="60% - Ênfase6 2" xfId="45"/>
    <cellStyle name="Hiperlink" xfId="8" builtinId="8" hidden="1"/>
    <cellStyle name="Hiperlink" xfId="10" builtinId="8" hidden="1"/>
    <cellStyle name="Hiperlink" xfId="12" builtinId="8" hidden="1"/>
    <cellStyle name="Hiperlink" xfId="14" builtinId="8" hidden="1"/>
    <cellStyle name="Hiperlink" xfId="16" builtinId="8" hidden="1"/>
    <cellStyle name="Hiperlink" xfId="18" builtinId="8" hidden="1"/>
    <cellStyle name="Hiperlink" xfId="20" builtinId="8" hidden="1"/>
    <cellStyle name="Hiperlink" xfId="22" builtinId="8" hidden="1"/>
    <cellStyle name="Hiperlink" xfId="24" builtinId="8" hidden="1"/>
    <cellStyle name="Hiperlink" xfId="26" builtinId="8" hidden="1"/>
    <cellStyle name="Hiperlink" xfId="28" builtinId="8" hidden="1"/>
    <cellStyle name="Hiperlink" xfId="30" builtinId="8" hidden="1"/>
    <cellStyle name="Hiperlink" xfId="32" builtinId="8" hidden="1"/>
    <cellStyle name="Hiperlink Visitado" xfId="9" builtinId="9" hidden="1"/>
    <cellStyle name="Hiperlink Visitado" xfId="11" builtinId="9" hidden="1"/>
    <cellStyle name="Hiperlink Visitado" xfId="13" builtinId="9" hidden="1"/>
    <cellStyle name="Hiperlink Visitado" xfId="15" builtinId="9" hidden="1"/>
    <cellStyle name="Hiperlink Visitado" xfId="17" builtinId="9" hidden="1"/>
    <cellStyle name="Hiperlink Visitado" xfId="19" builtinId="9" hidden="1"/>
    <cellStyle name="Hiperlink Visitado" xfId="21" builtinId="9" hidden="1"/>
    <cellStyle name="Hiperlink Visitado" xfId="23" builtinId="9" hidden="1"/>
    <cellStyle name="Hiperlink Visitado" xfId="25" builtinId="9" hidden="1"/>
    <cellStyle name="Hiperlink Visitado" xfId="27" builtinId="9" hidden="1"/>
    <cellStyle name="Hiperlink Visitado" xfId="29" builtinId="9" hidden="1"/>
    <cellStyle name="Hiperlink Visitado" xfId="31" builtinId="9" hidden="1"/>
    <cellStyle name="Hiperlink Visitado" xfId="33" builtinId="9" hidden="1"/>
    <cellStyle name="Moeda 2" xfId="46"/>
    <cellStyle name="Moeda 2 2" xfId="103"/>
    <cellStyle name="Normal" xfId="0" builtinId="0"/>
    <cellStyle name="Normal 10" xfId="82"/>
    <cellStyle name="Normal 11" xfId="83"/>
    <cellStyle name="Normal 12" xfId="84"/>
    <cellStyle name="Normal 13" xfId="85"/>
    <cellStyle name="Normal 14" xfId="86"/>
    <cellStyle name="Normal 15" xfId="87"/>
    <cellStyle name="Normal 16" xfId="88"/>
    <cellStyle name="Normal 17" xfId="89"/>
    <cellStyle name="Normal 18" xfId="90"/>
    <cellStyle name="Normal 19" xfId="91"/>
    <cellStyle name="Normal 2" xfId="1"/>
    <cellStyle name="Normal 2 2" xfId="2"/>
    <cellStyle name="Normal 2 2 2" xfId="34"/>
    <cellStyle name="Normal 2 3" xfId="47"/>
    <cellStyle name="Normal 2 3 2" xfId="48"/>
    <cellStyle name="Normal 2 4" xfId="49"/>
    <cellStyle name="Normal 2 5" xfId="50"/>
    <cellStyle name="Normal 2 6" xfId="51"/>
    <cellStyle name="Normal 20" xfId="92"/>
    <cellStyle name="Normal 21" xfId="93"/>
    <cellStyle name="Normal 22" xfId="94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6"/>
    <cellStyle name="Normal 3 2" xfId="52"/>
    <cellStyle name="Normal 3 3" xfId="53"/>
    <cellStyle name="Normal 3 3 2" xfId="104"/>
    <cellStyle name="Normal 30" xfId="125"/>
    <cellStyle name="Normal 31" xfId="126"/>
    <cellStyle name="Normal 31 10" xfId="144"/>
    <cellStyle name="Normal 31 11" xfId="147"/>
    <cellStyle name="Normal 31 12" xfId="149"/>
    <cellStyle name="Normal 31 13" xfId="153"/>
    <cellStyle name="Normal 31 14" xfId="155"/>
    <cellStyle name="Normal 31 15" xfId="157"/>
    <cellStyle name="Normal 31 16" xfId="159"/>
    <cellStyle name="Normal 31 17" xfId="161"/>
    <cellStyle name="Normal 31 18" xfId="165"/>
    <cellStyle name="Normal 31 19" xfId="168"/>
    <cellStyle name="Normal 31 2" xfId="128"/>
    <cellStyle name="Normal 31 20" xfId="170"/>
    <cellStyle name="Normal 31 21" xfId="172"/>
    <cellStyle name="Normal 31 22" xfId="174"/>
    <cellStyle name="Normal 31 23" xfId="176"/>
    <cellStyle name="Normal 31 24" xfId="178"/>
    <cellStyle name="Normal 31 25" xfId="180"/>
    <cellStyle name="Normal 31 3" xfId="130"/>
    <cellStyle name="Normal 31 4" xfId="132"/>
    <cellStyle name="Normal 31 5" xfId="134"/>
    <cellStyle name="Normal 31 6" xfId="136"/>
    <cellStyle name="Normal 31 7" xfId="138"/>
    <cellStyle name="Normal 31 8" xfId="140"/>
    <cellStyle name="Normal 31 9" xfId="142"/>
    <cellStyle name="Normal 32" xfId="127"/>
    <cellStyle name="Normal 33" xfId="129"/>
    <cellStyle name="Normal 34" xfId="131"/>
    <cellStyle name="Normal 35" xfId="133"/>
    <cellStyle name="Normal 36" xfId="135"/>
    <cellStyle name="Normal 37" xfId="137"/>
    <cellStyle name="Normal 38" xfId="139"/>
    <cellStyle name="Normal 39" xfId="141"/>
    <cellStyle name="Normal 4" xfId="3"/>
    <cellStyle name="Normal 4 2" xfId="4"/>
    <cellStyle name="Normal 4 2 2" xfId="54"/>
    <cellStyle name="Normal 4 3" xfId="55"/>
    <cellStyle name="Normal 40" xfId="143"/>
    <cellStyle name="Normal 41" xfId="145"/>
    <cellStyle name="Normal 42" xfId="146"/>
    <cellStyle name="Normal 43" xfId="148"/>
    <cellStyle name="Normal 44" xfId="150"/>
    <cellStyle name="Normal 45" xfId="151"/>
    <cellStyle name="Normal 46" xfId="152"/>
    <cellStyle name="Normal 47" xfId="154"/>
    <cellStyle name="Normal 48" xfId="156"/>
    <cellStyle name="Normal 49" xfId="158"/>
    <cellStyle name="Normal 5" xfId="36"/>
    <cellStyle name="Normal 5 2" xfId="97"/>
    <cellStyle name="Normal 50" xfId="160"/>
    <cellStyle name="Normal 51" xfId="162"/>
    <cellStyle name="Normal 52" xfId="166"/>
    <cellStyle name="Normal 53" xfId="167"/>
    <cellStyle name="Normal 54" xfId="169"/>
    <cellStyle name="Normal 55" xfId="171"/>
    <cellStyle name="Normal 56" xfId="173"/>
    <cellStyle name="Normal 57" xfId="175"/>
    <cellStyle name="Normal 58" xfId="177"/>
    <cellStyle name="Normal 59" xfId="179"/>
    <cellStyle name="Normal 6" xfId="56"/>
    <cellStyle name="Normal 7" xfId="57"/>
    <cellStyle name="Normal 7 2" xfId="105"/>
    <cellStyle name="Normal 8" xfId="58"/>
    <cellStyle name="Normal 9" xfId="59"/>
    <cellStyle name="Normal 9 2" xfId="106"/>
    <cellStyle name="Nota 2" xfId="60"/>
    <cellStyle name="Nota 2 2" xfId="107"/>
    <cellStyle name="Nota 3" xfId="61"/>
    <cellStyle name="Nota 3 2" xfId="108"/>
    <cellStyle name="Nota 4" xfId="62"/>
    <cellStyle name="Nota 4 2" xfId="109"/>
    <cellStyle name="Nota 5" xfId="63"/>
    <cellStyle name="Nota 5 2" xfId="110"/>
    <cellStyle name="Nota 6" xfId="64"/>
    <cellStyle name="Nota 6 2" xfId="111"/>
    <cellStyle name="Percent 2" xfId="65"/>
    <cellStyle name="Porcentagem 10" xfId="95"/>
    <cellStyle name="Porcentagem 2" xfId="37"/>
    <cellStyle name="Porcentagem 2 2" xfId="66"/>
    <cellStyle name="Porcentagem 2 3" xfId="67"/>
    <cellStyle name="Porcentagem 2 4" xfId="163"/>
    <cellStyle name="Porcentagem 3" xfId="68"/>
    <cellStyle name="Porcentagem 3 2" xfId="69"/>
    <cellStyle name="Porcentagem 4" xfId="70"/>
    <cellStyle name="Porcentagem 4 2" xfId="71"/>
    <cellStyle name="Porcentagem 4 2 2" xfId="112"/>
    <cellStyle name="Porcentagem 5" xfId="72"/>
    <cellStyle name="Porcentagem 5 2" xfId="113"/>
    <cellStyle name="Porcentagem 6" xfId="73"/>
    <cellStyle name="Porcentagem 7" xfId="74"/>
    <cellStyle name="Porcentagem 8" xfId="75"/>
    <cellStyle name="Porcentagem 9" xfId="76"/>
    <cellStyle name="Porcentagem 9 2" xfId="114"/>
    <cellStyle name="Separador de milhares 2" xfId="77"/>
    <cellStyle name="Separador de milhares 2 2" xfId="35"/>
    <cellStyle name="Separador de milhares 2 3" xfId="115"/>
    <cellStyle name="Vírgula" xfId="5" builtinId="3"/>
    <cellStyle name="Vírgula 2" xfId="7"/>
    <cellStyle name="Vírgula 2 2" xfId="78"/>
    <cellStyle name="Vírgula 2 3" xfId="164"/>
    <cellStyle name="Vírgula 3" xfId="79"/>
    <cellStyle name="Vírgula 4" xfId="80"/>
    <cellStyle name="Vírgula 4 2" xfId="116"/>
    <cellStyle name="Vírgula 5" xfId="81"/>
    <cellStyle name="Vírgula 5 2" xfId="117"/>
    <cellStyle name="Vírgula 6" xfId="96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FE66B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image" Target="../media/image7.jp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image" Target="../media/image7.jp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185378</xdr:colOff>
      <xdr:row>8</xdr:row>
      <xdr:rowOff>18410</xdr:rowOff>
    </xdr:from>
    <xdr:to>
      <xdr:col>0</xdr:col>
      <xdr:colOff>1316334</xdr:colOff>
      <xdr:row>8</xdr:row>
      <xdr:rowOff>486033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78" y="3054504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9</xdr:row>
      <xdr:rowOff>54154</xdr:rowOff>
    </xdr:from>
    <xdr:to>
      <xdr:col>0</xdr:col>
      <xdr:colOff>1188721</xdr:colOff>
      <xdr:row>9</xdr:row>
      <xdr:rowOff>476906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1" y="3620314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310343</xdr:colOff>
      <xdr:row>10</xdr:row>
      <xdr:rowOff>67465</xdr:rowOff>
    </xdr:from>
    <xdr:to>
      <xdr:col>0</xdr:col>
      <xdr:colOff>1335578</xdr:colOff>
      <xdr:row>10</xdr:row>
      <xdr:rowOff>471638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343" y="3633625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373429</xdr:colOff>
      <xdr:row>7</xdr:row>
      <xdr:rowOff>95325</xdr:rowOff>
    </xdr:from>
    <xdr:to>
      <xdr:col>0</xdr:col>
      <xdr:colOff>1172174</xdr:colOff>
      <xdr:row>7</xdr:row>
      <xdr:rowOff>422598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429" y="2152725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208474</xdr:colOff>
      <xdr:row>11</xdr:row>
      <xdr:rowOff>32519</xdr:rowOff>
    </xdr:from>
    <xdr:to>
      <xdr:col>0</xdr:col>
      <xdr:colOff>1346006</xdr:colOff>
      <xdr:row>11</xdr:row>
      <xdr:rowOff>478020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08474" y="3994919"/>
          <a:ext cx="1137532" cy="445501"/>
        </a:xfrm>
        <a:prstGeom prst="rect">
          <a:avLst/>
        </a:prstGeom>
      </xdr:spPr>
    </xdr:pic>
    <xdr:clientData/>
  </xdr:twoCellAnchor>
  <xdr:twoCellAnchor editAs="oneCell">
    <xdr:from>
      <xdr:col>0</xdr:col>
      <xdr:colOff>186180</xdr:colOff>
      <xdr:row>21</xdr:row>
      <xdr:rowOff>36848</xdr:rowOff>
    </xdr:from>
    <xdr:to>
      <xdr:col>0</xdr:col>
      <xdr:colOff>1317136</xdr:colOff>
      <xdr:row>22</xdr:row>
      <xdr:rowOff>1551</xdr:rowOff>
    </xdr:to>
    <xdr:pic>
      <xdr:nvPicPr>
        <xdr:cNvPr id="18" name="Imagem 17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0" y="7275848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244643</xdr:colOff>
      <xdr:row>22</xdr:row>
      <xdr:rowOff>42112</xdr:rowOff>
    </xdr:from>
    <xdr:to>
      <xdr:col>0</xdr:col>
      <xdr:colOff>1189523</xdr:colOff>
      <xdr:row>22</xdr:row>
      <xdr:rowOff>464864</xdr:rowOff>
    </xdr:to>
    <xdr:pic>
      <xdr:nvPicPr>
        <xdr:cNvPr id="19" name="Imagem 1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43" y="7784032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311145</xdr:colOff>
      <xdr:row>23</xdr:row>
      <xdr:rowOff>40183</xdr:rowOff>
    </xdr:from>
    <xdr:to>
      <xdr:col>0</xdr:col>
      <xdr:colOff>1336380</xdr:colOff>
      <xdr:row>23</xdr:row>
      <xdr:rowOff>444356</xdr:rowOff>
    </xdr:to>
    <xdr:pic>
      <xdr:nvPicPr>
        <xdr:cNvPr id="26" name="Imagem 2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45" y="8285023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374231</xdr:colOff>
      <xdr:row>20</xdr:row>
      <xdr:rowOff>83283</xdr:rowOff>
    </xdr:from>
    <xdr:to>
      <xdr:col>0</xdr:col>
      <xdr:colOff>1172976</xdr:colOff>
      <xdr:row>20</xdr:row>
      <xdr:rowOff>410556</xdr:rowOff>
    </xdr:to>
    <xdr:pic>
      <xdr:nvPicPr>
        <xdr:cNvPr id="27" name="Imagem 2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31" y="6819363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</xdr:row>
      <xdr:rowOff>28682</xdr:rowOff>
    </xdr:from>
    <xdr:to>
      <xdr:col>0</xdr:col>
      <xdr:colOff>1403685</xdr:colOff>
      <xdr:row>24</xdr:row>
      <xdr:rowOff>526353</xdr:rowOff>
    </xdr:to>
    <xdr:pic>
      <xdr:nvPicPr>
        <xdr:cNvPr id="28" name="Imagem 27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2400" y="8776442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12</xdr:row>
      <xdr:rowOff>119764</xdr:rowOff>
    </xdr:from>
    <xdr:to>
      <xdr:col>0</xdr:col>
      <xdr:colOff>703485</xdr:colOff>
      <xdr:row>12</xdr:row>
      <xdr:rowOff>661882</xdr:rowOff>
    </xdr:to>
    <xdr:pic>
      <xdr:nvPicPr>
        <xdr:cNvPr id="29" name="Imagem 28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4691764"/>
          <a:ext cx="538963" cy="542118"/>
        </a:xfrm>
        <a:prstGeom prst="rect">
          <a:avLst/>
        </a:prstGeom>
      </xdr:spPr>
    </xdr:pic>
    <xdr:clientData/>
  </xdr:twoCellAnchor>
  <xdr:twoCellAnchor editAs="oneCell">
    <xdr:from>
      <xdr:col>0</xdr:col>
      <xdr:colOff>208474</xdr:colOff>
      <xdr:row>24</xdr:row>
      <xdr:rowOff>51915</xdr:rowOff>
    </xdr:from>
    <xdr:to>
      <xdr:col>0</xdr:col>
      <xdr:colOff>1346006</xdr:colOff>
      <xdr:row>24</xdr:row>
      <xdr:rowOff>504343</xdr:rowOff>
    </xdr:to>
    <xdr:pic>
      <xdr:nvPicPr>
        <xdr:cNvPr id="31" name="Imagem 30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08474" y="10110315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25</xdr:row>
      <xdr:rowOff>119764</xdr:rowOff>
    </xdr:from>
    <xdr:to>
      <xdr:col>0</xdr:col>
      <xdr:colOff>703485</xdr:colOff>
      <xdr:row>25</xdr:row>
      <xdr:rowOff>661883</xdr:rowOff>
    </xdr:to>
    <xdr:pic>
      <xdr:nvPicPr>
        <xdr:cNvPr id="32" name="Imagem 31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10924924"/>
          <a:ext cx="538963" cy="5421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397669</xdr:colOff>
      <xdr:row>9</xdr:row>
      <xdr:rowOff>78170</xdr:rowOff>
    </xdr:from>
    <xdr:to>
      <xdr:col>0</xdr:col>
      <xdr:colOff>1362074</xdr:colOff>
      <xdr:row>9</xdr:row>
      <xdr:rowOff>439710</xdr:rowOff>
    </xdr:to>
    <xdr:pic>
      <xdr:nvPicPr>
        <xdr:cNvPr id="65" name="Imagem 64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64433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8</xdr:row>
      <xdr:rowOff>10950</xdr:rowOff>
    </xdr:from>
    <xdr:to>
      <xdr:col>0</xdr:col>
      <xdr:colOff>1450996</xdr:colOff>
      <xdr:row>8</xdr:row>
      <xdr:rowOff>463333</xdr:rowOff>
    </xdr:to>
    <xdr:pic>
      <xdr:nvPicPr>
        <xdr:cNvPr id="67" name="Imagem 66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10</xdr:row>
      <xdr:rowOff>46694</xdr:rowOff>
    </xdr:from>
    <xdr:to>
      <xdr:col>0</xdr:col>
      <xdr:colOff>1292903</xdr:colOff>
      <xdr:row>10</xdr:row>
      <xdr:rowOff>461826</xdr:rowOff>
    </xdr:to>
    <xdr:pic>
      <xdr:nvPicPr>
        <xdr:cNvPr id="68" name="Imagem 6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411577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11</xdr:row>
      <xdr:rowOff>39796</xdr:rowOff>
    </xdr:from>
    <xdr:to>
      <xdr:col>0</xdr:col>
      <xdr:colOff>1506262</xdr:colOff>
      <xdr:row>11</xdr:row>
      <xdr:rowOff>476766</xdr:rowOff>
    </xdr:to>
    <xdr:pic>
      <xdr:nvPicPr>
        <xdr:cNvPr id="69" name="Imagem 6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7</xdr:row>
      <xdr:rowOff>68741</xdr:rowOff>
    </xdr:from>
    <xdr:to>
      <xdr:col>0</xdr:col>
      <xdr:colOff>1360224</xdr:colOff>
      <xdr:row>7</xdr:row>
      <xdr:rowOff>449501</xdr:rowOff>
    </xdr:to>
    <xdr:pic>
      <xdr:nvPicPr>
        <xdr:cNvPr id="71" name="Imagem 7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337182</xdr:colOff>
      <xdr:row>12</xdr:row>
      <xdr:rowOff>43186</xdr:rowOff>
    </xdr:from>
    <xdr:to>
      <xdr:col>0</xdr:col>
      <xdr:colOff>1371302</xdr:colOff>
      <xdr:row>12</xdr:row>
      <xdr:rowOff>454484</xdr:rowOff>
    </xdr:to>
    <xdr:pic>
      <xdr:nvPicPr>
        <xdr:cNvPr id="72" name="Imagem 71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337182" y="4615186"/>
          <a:ext cx="1034120" cy="41129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13</xdr:row>
      <xdr:rowOff>121920</xdr:rowOff>
    </xdr:from>
    <xdr:to>
      <xdr:col>0</xdr:col>
      <xdr:colOff>782803</xdr:colOff>
      <xdr:row>13</xdr:row>
      <xdr:rowOff>664039</xdr:rowOff>
    </xdr:to>
    <xdr:pic>
      <xdr:nvPicPr>
        <xdr:cNvPr id="74" name="Imagem 73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69976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27</xdr:row>
      <xdr:rowOff>121920</xdr:rowOff>
    </xdr:from>
    <xdr:to>
      <xdr:col>0</xdr:col>
      <xdr:colOff>782803</xdr:colOff>
      <xdr:row>27</xdr:row>
      <xdr:rowOff>664039</xdr:rowOff>
    </xdr:to>
    <xdr:pic>
      <xdr:nvPicPr>
        <xdr:cNvPr id="82" name="Imagem 81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23</xdr:row>
      <xdr:rowOff>78170</xdr:rowOff>
    </xdr:from>
    <xdr:to>
      <xdr:col>0</xdr:col>
      <xdr:colOff>1362074</xdr:colOff>
      <xdr:row>23</xdr:row>
      <xdr:rowOff>439710</xdr:rowOff>
    </xdr:to>
    <xdr:pic>
      <xdr:nvPicPr>
        <xdr:cNvPr id="83" name="Imagem 8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22</xdr:row>
      <xdr:rowOff>10950</xdr:rowOff>
    </xdr:from>
    <xdr:to>
      <xdr:col>0</xdr:col>
      <xdr:colOff>1450996</xdr:colOff>
      <xdr:row>22</xdr:row>
      <xdr:rowOff>463333</xdr:rowOff>
    </xdr:to>
    <xdr:pic>
      <xdr:nvPicPr>
        <xdr:cNvPr id="85" name="Imagem 84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24</xdr:row>
      <xdr:rowOff>46694</xdr:rowOff>
    </xdr:from>
    <xdr:to>
      <xdr:col>0</xdr:col>
      <xdr:colOff>1292903</xdr:colOff>
      <xdr:row>24</xdr:row>
      <xdr:rowOff>461826</xdr:rowOff>
    </xdr:to>
    <xdr:pic>
      <xdr:nvPicPr>
        <xdr:cNvPr id="86" name="Imagem 8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25</xdr:row>
      <xdr:rowOff>39796</xdr:rowOff>
    </xdr:from>
    <xdr:to>
      <xdr:col>0</xdr:col>
      <xdr:colOff>1506262</xdr:colOff>
      <xdr:row>25</xdr:row>
      <xdr:rowOff>476766</xdr:rowOff>
    </xdr:to>
    <xdr:pic>
      <xdr:nvPicPr>
        <xdr:cNvPr id="87" name="Imagem 8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21</xdr:row>
      <xdr:rowOff>68741</xdr:rowOff>
    </xdr:from>
    <xdr:to>
      <xdr:col>0</xdr:col>
      <xdr:colOff>1360224</xdr:colOff>
      <xdr:row>21</xdr:row>
      <xdr:rowOff>449501</xdr:rowOff>
    </xdr:to>
    <xdr:pic>
      <xdr:nvPicPr>
        <xdr:cNvPr id="88" name="Imagem 8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26</xdr:row>
      <xdr:rowOff>37861</xdr:rowOff>
    </xdr:from>
    <xdr:to>
      <xdr:col>0</xdr:col>
      <xdr:colOff>1423008</xdr:colOff>
      <xdr:row>26</xdr:row>
      <xdr:rowOff>490289</xdr:rowOff>
    </xdr:to>
    <xdr:pic>
      <xdr:nvPicPr>
        <xdr:cNvPr id="89" name="Imagem 88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1143738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27</xdr:row>
      <xdr:rowOff>121920</xdr:rowOff>
    </xdr:from>
    <xdr:to>
      <xdr:col>0</xdr:col>
      <xdr:colOff>782803</xdr:colOff>
      <xdr:row>27</xdr:row>
      <xdr:rowOff>664039</xdr:rowOff>
    </xdr:to>
    <xdr:pic>
      <xdr:nvPicPr>
        <xdr:cNvPr id="90" name="Imagem 89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23</xdr:row>
      <xdr:rowOff>78170</xdr:rowOff>
    </xdr:from>
    <xdr:to>
      <xdr:col>0</xdr:col>
      <xdr:colOff>1362074</xdr:colOff>
      <xdr:row>23</xdr:row>
      <xdr:rowOff>439710</xdr:rowOff>
    </xdr:to>
    <xdr:pic>
      <xdr:nvPicPr>
        <xdr:cNvPr id="91" name="Imagem 90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22</xdr:row>
      <xdr:rowOff>10950</xdr:rowOff>
    </xdr:from>
    <xdr:to>
      <xdr:col>0</xdr:col>
      <xdr:colOff>1450996</xdr:colOff>
      <xdr:row>22</xdr:row>
      <xdr:rowOff>463333</xdr:rowOff>
    </xdr:to>
    <xdr:pic>
      <xdr:nvPicPr>
        <xdr:cNvPr id="93" name="Imagem 92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24</xdr:row>
      <xdr:rowOff>46694</xdr:rowOff>
    </xdr:from>
    <xdr:to>
      <xdr:col>0</xdr:col>
      <xdr:colOff>1292903</xdr:colOff>
      <xdr:row>24</xdr:row>
      <xdr:rowOff>461826</xdr:rowOff>
    </xdr:to>
    <xdr:pic>
      <xdr:nvPicPr>
        <xdr:cNvPr id="94" name="Imagem 9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25</xdr:row>
      <xdr:rowOff>39796</xdr:rowOff>
    </xdr:from>
    <xdr:to>
      <xdr:col>0</xdr:col>
      <xdr:colOff>1506262</xdr:colOff>
      <xdr:row>25</xdr:row>
      <xdr:rowOff>476766</xdr:rowOff>
    </xdr:to>
    <xdr:pic>
      <xdr:nvPicPr>
        <xdr:cNvPr id="95" name="Imagem 9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21</xdr:row>
      <xdr:rowOff>68741</xdr:rowOff>
    </xdr:from>
    <xdr:to>
      <xdr:col>0</xdr:col>
      <xdr:colOff>1360224</xdr:colOff>
      <xdr:row>21</xdr:row>
      <xdr:rowOff>449501</xdr:rowOff>
    </xdr:to>
    <xdr:pic>
      <xdr:nvPicPr>
        <xdr:cNvPr id="96" name="Imagem 9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337182</xdr:colOff>
      <xdr:row>26</xdr:row>
      <xdr:rowOff>43186</xdr:rowOff>
    </xdr:from>
    <xdr:to>
      <xdr:col>0</xdr:col>
      <xdr:colOff>1371302</xdr:colOff>
      <xdr:row>26</xdr:row>
      <xdr:rowOff>454484</xdr:rowOff>
    </xdr:to>
    <xdr:pic>
      <xdr:nvPicPr>
        <xdr:cNvPr id="97" name="Imagem 9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337182" y="11442706"/>
          <a:ext cx="1034120" cy="41129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27</xdr:row>
      <xdr:rowOff>121920</xdr:rowOff>
    </xdr:from>
    <xdr:to>
      <xdr:col>0</xdr:col>
      <xdr:colOff>782803</xdr:colOff>
      <xdr:row>27</xdr:row>
      <xdr:rowOff>664039</xdr:rowOff>
    </xdr:to>
    <xdr:pic>
      <xdr:nvPicPr>
        <xdr:cNvPr id="98" name="Imagem 97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185378</xdr:colOff>
      <xdr:row>8</xdr:row>
      <xdr:rowOff>18410</xdr:rowOff>
    </xdr:from>
    <xdr:to>
      <xdr:col>0</xdr:col>
      <xdr:colOff>1316334</xdr:colOff>
      <xdr:row>8</xdr:row>
      <xdr:rowOff>486033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78" y="2555870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9</xdr:row>
      <xdr:rowOff>54154</xdr:rowOff>
    </xdr:from>
    <xdr:to>
      <xdr:col>0</xdr:col>
      <xdr:colOff>1188721</xdr:colOff>
      <xdr:row>9</xdr:row>
      <xdr:rowOff>476906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1" y="3094534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310343</xdr:colOff>
      <xdr:row>10</xdr:row>
      <xdr:rowOff>67465</xdr:rowOff>
    </xdr:from>
    <xdr:to>
      <xdr:col>0</xdr:col>
      <xdr:colOff>1335578</xdr:colOff>
      <xdr:row>10</xdr:row>
      <xdr:rowOff>471638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343" y="3610765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373429</xdr:colOff>
      <xdr:row>7</xdr:row>
      <xdr:rowOff>95325</xdr:rowOff>
    </xdr:from>
    <xdr:to>
      <xdr:col>0</xdr:col>
      <xdr:colOff>1172174</xdr:colOff>
      <xdr:row>7</xdr:row>
      <xdr:rowOff>422598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429" y="2129865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208474</xdr:colOff>
      <xdr:row>11</xdr:row>
      <xdr:rowOff>32865</xdr:rowOff>
    </xdr:from>
    <xdr:to>
      <xdr:col>0</xdr:col>
      <xdr:colOff>1346006</xdr:colOff>
      <xdr:row>11</xdr:row>
      <xdr:rowOff>485293</xdr:rowOff>
    </xdr:to>
    <xdr:pic>
      <xdr:nvPicPr>
        <xdr:cNvPr id="7" name="Imagem 6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08474" y="4101945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186180</xdr:colOff>
      <xdr:row>21</xdr:row>
      <xdr:rowOff>36848</xdr:rowOff>
    </xdr:from>
    <xdr:to>
      <xdr:col>0</xdr:col>
      <xdr:colOff>1317136</xdr:colOff>
      <xdr:row>22</xdr:row>
      <xdr:rowOff>1551</xdr:rowOff>
    </xdr:to>
    <xdr:pic>
      <xdr:nvPicPr>
        <xdr:cNvPr id="9" name="Imagem 8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0" y="8754128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244643</xdr:colOff>
      <xdr:row>22</xdr:row>
      <xdr:rowOff>42112</xdr:rowOff>
    </xdr:from>
    <xdr:to>
      <xdr:col>0</xdr:col>
      <xdr:colOff>1189523</xdr:colOff>
      <xdr:row>22</xdr:row>
      <xdr:rowOff>464864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43" y="9262312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311145</xdr:colOff>
      <xdr:row>23</xdr:row>
      <xdr:rowOff>40183</xdr:rowOff>
    </xdr:from>
    <xdr:to>
      <xdr:col>0</xdr:col>
      <xdr:colOff>1336380</xdr:colOff>
      <xdr:row>23</xdr:row>
      <xdr:rowOff>444356</xdr:rowOff>
    </xdr:to>
    <xdr:pic>
      <xdr:nvPicPr>
        <xdr:cNvPr id="11" name="Imagem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45" y="9763303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374231</xdr:colOff>
      <xdr:row>20</xdr:row>
      <xdr:rowOff>83283</xdr:rowOff>
    </xdr:from>
    <xdr:to>
      <xdr:col>0</xdr:col>
      <xdr:colOff>1172976</xdr:colOff>
      <xdr:row>20</xdr:row>
      <xdr:rowOff>410556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31" y="8297643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</xdr:row>
      <xdr:rowOff>28682</xdr:rowOff>
    </xdr:from>
    <xdr:to>
      <xdr:col>0</xdr:col>
      <xdr:colOff>1403685</xdr:colOff>
      <xdr:row>24</xdr:row>
      <xdr:rowOff>526353</xdr:rowOff>
    </xdr:to>
    <xdr:pic>
      <xdr:nvPicPr>
        <xdr:cNvPr id="13" name="Imagem 12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2400" y="10254722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12</xdr:row>
      <xdr:rowOff>119764</xdr:rowOff>
    </xdr:from>
    <xdr:to>
      <xdr:col>0</xdr:col>
      <xdr:colOff>703485</xdr:colOff>
      <xdr:row>12</xdr:row>
      <xdr:rowOff>661882</xdr:rowOff>
    </xdr:to>
    <xdr:pic>
      <xdr:nvPicPr>
        <xdr:cNvPr id="14" name="Imagem 13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4668904"/>
          <a:ext cx="538963" cy="542118"/>
        </a:xfrm>
        <a:prstGeom prst="rect">
          <a:avLst/>
        </a:prstGeom>
      </xdr:spPr>
    </xdr:pic>
    <xdr:clientData/>
  </xdr:twoCellAnchor>
  <xdr:twoCellAnchor editAs="oneCell">
    <xdr:from>
      <xdr:col>0</xdr:col>
      <xdr:colOff>208474</xdr:colOff>
      <xdr:row>24</xdr:row>
      <xdr:rowOff>48105</xdr:rowOff>
    </xdr:from>
    <xdr:to>
      <xdr:col>0</xdr:col>
      <xdr:colOff>1346006</xdr:colOff>
      <xdr:row>24</xdr:row>
      <xdr:rowOff>500533</xdr:rowOff>
    </xdr:to>
    <xdr:pic>
      <xdr:nvPicPr>
        <xdr:cNvPr id="15" name="Imagem 14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08474" y="10319865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25</xdr:row>
      <xdr:rowOff>119764</xdr:rowOff>
    </xdr:from>
    <xdr:to>
      <xdr:col>0</xdr:col>
      <xdr:colOff>703485</xdr:colOff>
      <xdr:row>25</xdr:row>
      <xdr:rowOff>661883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10879204"/>
          <a:ext cx="538963" cy="5421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397669</xdr:colOff>
      <xdr:row>9</xdr:row>
      <xdr:rowOff>78170</xdr:rowOff>
    </xdr:from>
    <xdr:to>
      <xdr:col>0</xdr:col>
      <xdr:colOff>1362074</xdr:colOff>
      <xdr:row>9</xdr:row>
      <xdr:rowOff>439710</xdr:rowOff>
    </xdr:to>
    <xdr:pic>
      <xdr:nvPicPr>
        <xdr:cNvPr id="53" name="Imagem 5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1855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8</xdr:row>
      <xdr:rowOff>10950</xdr:rowOff>
    </xdr:from>
    <xdr:to>
      <xdr:col>0</xdr:col>
      <xdr:colOff>1450996</xdr:colOff>
      <xdr:row>8</xdr:row>
      <xdr:rowOff>463333</xdr:rowOff>
    </xdr:to>
    <xdr:pic>
      <xdr:nvPicPr>
        <xdr:cNvPr id="55" name="Imagem 54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4841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10</xdr:row>
      <xdr:rowOff>46694</xdr:rowOff>
    </xdr:from>
    <xdr:to>
      <xdr:col>0</xdr:col>
      <xdr:colOff>1292903</xdr:colOff>
      <xdr:row>10</xdr:row>
      <xdr:rowOff>461826</xdr:rowOff>
    </xdr:to>
    <xdr:pic>
      <xdr:nvPicPr>
        <xdr:cNvPr id="56" name="Imagem 5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58999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11</xdr:row>
      <xdr:rowOff>39796</xdr:rowOff>
    </xdr:from>
    <xdr:to>
      <xdr:col>0</xdr:col>
      <xdr:colOff>1506262</xdr:colOff>
      <xdr:row>11</xdr:row>
      <xdr:rowOff>476766</xdr:rowOff>
    </xdr:to>
    <xdr:pic>
      <xdr:nvPicPr>
        <xdr:cNvPr id="57" name="Imagem 5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08601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7</xdr:row>
      <xdr:rowOff>68741</xdr:rowOff>
    </xdr:from>
    <xdr:to>
      <xdr:col>0</xdr:col>
      <xdr:colOff>1360224</xdr:colOff>
      <xdr:row>7</xdr:row>
      <xdr:rowOff>449501</xdr:rowOff>
    </xdr:to>
    <xdr:pic>
      <xdr:nvPicPr>
        <xdr:cNvPr id="58" name="Imagem 5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0328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337182</xdr:colOff>
      <xdr:row>12</xdr:row>
      <xdr:rowOff>43186</xdr:rowOff>
    </xdr:from>
    <xdr:to>
      <xdr:col>0</xdr:col>
      <xdr:colOff>1371302</xdr:colOff>
      <xdr:row>12</xdr:row>
      <xdr:rowOff>454484</xdr:rowOff>
    </xdr:to>
    <xdr:pic>
      <xdr:nvPicPr>
        <xdr:cNvPr id="59" name="Imagem 58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337182" y="4798066"/>
          <a:ext cx="1034120" cy="411298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274320</xdr:colOff>
      <xdr:row>27</xdr:row>
      <xdr:rowOff>45720</xdr:rowOff>
    </xdr:from>
    <xdr:to>
      <xdr:col>0</xdr:col>
      <xdr:colOff>813283</xdr:colOff>
      <xdr:row>27</xdr:row>
      <xdr:rowOff>686899</xdr:rowOff>
    </xdr:to>
    <xdr:pic>
      <xdr:nvPicPr>
        <xdr:cNvPr id="61" name="Imagem 6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" y="11948160"/>
          <a:ext cx="538963" cy="64117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13</xdr:row>
      <xdr:rowOff>91440</xdr:rowOff>
    </xdr:from>
    <xdr:to>
      <xdr:col>0</xdr:col>
      <xdr:colOff>767563</xdr:colOff>
      <xdr:row>13</xdr:row>
      <xdr:rowOff>633559</xdr:rowOff>
    </xdr:to>
    <xdr:pic>
      <xdr:nvPicPr>
        <xdr:cNvPr id="78" name="Imagem 77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16636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23</xdr:row>
      <xdr:rowOff>78170</xdr:rowOff>
    </xdr:from>
    <xdr:to>
      <xdr:col>0</xdr:col>
      <xdr:colOff>1362074</xdr:colOff>
      <xdr:row>23</xdr:row>
      <xdr:rowOff>439710</xdr:rowOff>
    </xdr:to>
    <xdr:pic>
      <xdr:nvPicPr>
        <xdr:cNvPr id="79" name="Imagem 78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22</xdr:row>
      <xdr:rowOff>10950</xdr:rowOff>
    </xdr:from>
    <xdr:to>
      <xdr:col>0</xdr:col>
      <xdr:colOff>1450996</xdr:colOff>
      <xdr:row>22</xdr:row>
      <xdr:rowOff>463333</xdr:rowOff>
    </xdr:to>
    <xdr:pic>
      <xdr:nvPicPr>
        <xdr:cNvPr id="81" name="Imagem 80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24</xdr:row>
      <xdr:rowOff>46694</xdr:rowOff>
    </xdr:from>
    <xdr:to>
      <xdr:col>0</xdr:col>
      <xdr:colOff>1292903</xdr:colOff>
      <xdr:row>24</xdr:row>
      <xdr:rowOff>461826</xdr:rowOff>
    </xdr:to>
    <xdr:pic>
      <xdr:nvPicPr>
        <xdr:cNvPr id="82" name="Imagem 8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25</xdr:row>
      <xdr:rowOff>39796</xdr:rowOff>
    </xdr:from>
    <xdr:to>
      <xdr:col>0</xdr:col>
      <xdr:colOff>1506262</xdr:colOff>
      <xdr:row>25</xdr:row>
      <xdr:rowOff>476766</xdr:rowOff>
    </xdr:to>
    <xdr:pic>
      <xdr:nvPicPr>
        <xdr:cNvPr id="83" name="Imagem 8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21</xdr:row>
      <xdr:rowOff>68741</xdr:rowOff>
    </xdr:from>
    <xdr:to>
      <xdr:col>0</xdr:col>
      <xdr:colOff>1360224</xdr:colOff>
      <xdr:row>21</xdr:row>
      <xdr:rowOff>449501</xdr:rowOff>
    </xdr:to>
    <xdr:pic>
      <xdr:nvPicPr>
        <xdr:cNvPr id="84" name="Imagem 8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337182</xdr:colOff>
      <xdr:row>26</xdr:row>
      <xdr:rowOff>43186</xdr:rowOff>
    </xdr:from>
    <xdr:to>
      <xdr:col>0</xdr:col>
      <xdr:colOff>1371302</xdr:colOff>
      <xdr:row>26</xdr:row>
      <xdr:rowOff>454484</xdr:rowOff>
    </xdr:to>
    <xdr:pic>
      <xdr:nvPicPr>
        <xdr:cNvPr id="85" name="Imagem 84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337182" y="11808466"/>
          <a:ext cx="1034120" cy="41129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SK%20RPK%20PAX%20-%20SERIE%20HISTORICA_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ARGA%20-%20SERIE%20HISTORICA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13"/>
      <sheetName val="Fev 13"/>
      <sheetName val="Mar 13"/>
      <sheetName val="Abr 13"/>
      <sheetName val="Mai 13"/>
      <sheetName val="Jun 13"/>
      <sheetName val="Jul 13"/>
      <sheetName val="Ago 13"/>
      <sheetName val="Set 13"/>
      <sheetName val="Out 13"/>
      <sheetName val="Nov 13"/>
      <sheetName val="Dez 13"/>
      <sheetName val="2013"/>
      <sheetName val="Jan 14"/>
      <sheetName val="Fev 14"/>
      <sheetName val="Mar 14"/>
      <sheetName val="Abr 14"/>
      <sheetName val="Mai 14"/>
      <sheetName val="Jun 14"/>
      <sheetName val="Jul 14"/>
      <sheetName val="Ago 14"/>
      <sheetName val="Set 14"/>
      <sheetName val="Out 14"/>
      <sheetName val="Nov 14"/>
      <sheetName val="Dez 14"/>
      <sheetName val="2014"/>
      <sheetName val="Jan 15"/>
      <sheetName val="Fev 15"/>
      <sheetName val="Mar 15"/>
      <sheetName val="Abr 15"/>
      <sheetName val="Mai 15"/>
      <sheetName val="Jun 15"/>
      <sheetName val="Jul 15"/>
      <sheetName val="Ago 15"/>
      <sheetName val="Set 15"/>
      <sheetName val="Out 15"/>
      <sheetName val="Nov 15"/>
      <sheetName val="Dez 15"/>
      <sheetName val="2015"/>
      <sheetName val="Jan 16"/>
      <sheetName val="Fev 16"/>
      <sheetName val="Mar 16"/>
      <sheetName val="Abr 16"/>
      <sheetName val="Mai 16"/>
      <sheetName val="Jun 16"/>
      <sheetName val="Jul 16"/>
      <sheetName val="Ago 16"/>
      <sheetName val="Set 16"/>
      <sheetName val="Out 16"/>
      <sheetName val="Nov 16"/>
      <sheetName val="Dez 16"/>
      <sheetName val="2016"/>
      <sheetName val="Jan 17"/>
      <sheetName val="Fev 17"/>
      <sheetName val="Mar 17"/>
      <sheetName val="Abr 17"/>
      <sheetName val="Mai 17"/>
      <sheetName val="Jun 17"/>
      <sheetName val="Jul 17"/>
      <sheetName val="Ago 17"/>
      <sheetName val="Set 17"/>
      <sheetName val="Out 17"/>
      <sheetName val="Nov 17"/>
      <sheetName val="Dez 17"/>
      <sheetName val="2017"/>
      <sheetName val="Jan 18"/>
      <sheetName val="Fev 18"/>
      <sheetName val="Mar 18"/>
      <sheetName val="Abr 18"/>
      <sheetName val="Mai 18"/>
      <sheetName val="Jun 18"/>
      <sheetName val="Jul 18"/>
      <sheetName val="Ago 18"/>
      <sheetName val="Set 18"/>
      <sheetName val="Out 18"/>
      <sheetName val="Nov 18"/>
      <sheetName val="Dez 18"/>
      <sheetName val="2018"/>
      <sheetName val="Jan 19"/>
      <sheetName val="Fev 19"/>
      <sheetName val="Mar 19"/>
      <sheetName val="Abr 19"/>
      <sheetName val="Mai 19"/>
      <sheetName val="Jun 19"/>
      <sheetName val="Jul 19"/>
      <sheetName val="Ago 19"/>
      <sheetName val="Set 19"/>
      <sheetName val="Out 19"/>
      <sheetName val="Nov 19"/>
      <sheetName val="Dez 19"/>
      <sheetName val="No mês"/>
      <sheetName val="Mensal p Info"/>
      <sheetName val="Acumulado no Ano"/>
      <sheetName val="Acumulado no ano p Info"/>
      <sheetName val="Acumulado 3 Meses"/>
      <sheetName val="Acumulado 6 Meses"/>
      <sheetName val="Acumulado 12 Meses"/>
      <sheetName val="FEV18-JAN19"/>
      <sheetName val="MAR18-FEV19"/>
      <sheetName val="ABR18-MAR19"/>
      <sheetName val="MAI18-ABR19"/>
      <sheetName val="JUN18-MAI19"/>
      <sheetName val="JUL18-JUN19"/>
      <sheetName val="AGO18-JUL19"/>
      <sheetName val="SET18-AGO18"/>
      <sheetName val="OUT18-SET19"/>
      <sheetName val="NOV18-OUT19"/>
      <sheetName val="Resumo Períodos"/>
      <sheetName val="Resumo Períodos (2)"/>
      <sheetName val="Série PAX - ABEAR"/>
      <sheetName val="Série PAX - TOTAL"/>
      <sheetName val="Gráfico Variações ABEAR"/>
      <sheetName val="Aéreo x Rodoviário"/>
    </sheetNames>
    <sheetDataSet>
      <sheetData sheetId="0">
        <row r="15">
          <cell r="B15">
            <v>10282807.044</v>
          </cell>
          <cell r="C15">
            <v>8158934.4479999999</v>
          </cell>
          <cell r="E15">
            <v>7929308</v>
          </cell>
        </row>
        <row r="28">
          <cell r="B28">
            <v>3392492.602</v>
          </cell>
          <cell r="C28">
            <v>2611228.7370000002</v>
          </cell>
          <cell r="E28">
            <v>575007</v>
          </cell>
        </row>
      </sheetData>
      <sheetData sheetId="1">
        <row r="15">
          <cell r="B15">
            <v>8798615.8350000009</v>
          </cell>
          <cell r="C15">
            <v>6337497.6220000004</v>
          </cell>
          <cell r="E15">
            <v>6390397</v>
          </cell>
        </row>
        <row r="28">
          <cell r="B28">
            <v>3005106.5320000001</v>
          </cell>
          <cell r="C28">
            <v>2118051.62</v>
          </cell>
          <cell r="E28">
            <v>480363</v>
          </cell>
        </row>
      </sheetData>
      <sheetData sheetId="2">
        <row r="15">
          <cell r="B15">
            <v>9573864.3010000009</v>
          </cell>
          <cell r="C15">
            <v>6830505.0250000004</v>
          </cell>
          <cell r="E15">
            <v>7120575</v>
          </cell>
        </row>
        <row r="28">
          <cell r="B28">
            <v>3259499.764</v>
          </cell>
          <cell r="C28">
            <v>2333571.6090000002</v>
          </cell>
          <cell r="E28">
            <v>532365</v>
          </cell>
        </row>
      </sheetData>
      <sheetData sheetId="3">
        <row r="15">
          <cell r="B15">
            <v>9376591.1549999993</v>
          </cell>
          <cell r="C15">
            <v>6783612.716</v>
          </cell>
          <cell r="E15">
            <v>7102470</v>
          </cell>
        </row>
        <row r="28">
          <cell r="B28">
            <v>2898109.9879999999</v>
          </cell>
          <cell r="C28">
            <v>2180370.7820000001</v>
          </cell>
          <cell r="E28">
            <v>482269</v>
          </cell>
        </row>
      </sheetData>
      <sheetData sheetId="4">
        <row r="15">
          <cell r="B15">
            <v>9513417.591</v>
          </cell>
          <cell r="C15">
            <v>7046306.4220000003</v>
          </cell>
          <cell r="E15">
            <v>7305942</v>
          </cell>
        </row>
        <row r="28">
          <cell r="B28">
            <v>2947320.5980000002</v>
          </cell>
          <cell r="C28">
            <v>2285030.1540000001</v>
          </cell>
          <cell r="E28">
            <v>479766</v>
          </cell>
        </row>
      </sheetData>
      <sheetData sheetId="5">
        <row r="15">
          <cell r="B15">
            <v>9246358.4389999993</v>
          </cell>
          <cell r="C15">
            <v>7106740.6330000013</v>
          </cell>
          <cell r="E15">
            <v>7193346</v>
          </cell>
        </row>
        <row r="28">
          <cell r="B28">
            <v>2852334.12</v>
          </cell>
          <cell r="C28">
            <v>2163442.8139999998</v>
          </cell>
          <cell r="E28">
            <v>458272</v>
          </cell>
        </row>
      </sheetData>
      <sheetData sheetId="6">
        <row r="15">
          <cell r="B15">
            <v>10409190.480000002</v>
          </cell>
          <cell r="C15">
            <v>8192626.6629999997</v>
          </cell>
          <cell r="E15">
            <v>8179828</v>
          </cell>
        </row>
        <row r="28">
          <cell r="B28">
            <v>3112821.2859999998</v>
          </cell>
          <cell r="C28">
            <v>2485570.057</v>
          </cell>
          <cell r="E28">
            <v>556658</v>
          </cell>
        </row>
      </sheetData>
      <sheetData sheetId="7">
        <row r="15">
          <cell r="B15">
            <v>9817902.5700000003</v>
          </cell>
          <cell r="C15">
            <v>7284259.7759999996</v>
          </cell>
          <cell r="E15">
            <v>7447621</v>
          </cell>
        </row>
        <row r="28">
          <cell r="B28">
            <v>2885413.3050000002</v>
          </cell>
          <cell r="C28">
            <v>2257184.7930000001</v>
          </cell>
          <cell r="E28">
            <v>504894</v>
          </cell>
        </row>
      </sheetData>
      <sheetData sheetId="8">
        <row r="15">
          <cell r="B15">
            <v>9304048.3990000002</v>
          </cell>
          <cell r="C15">
            <v>7201732.3020000001</v>
          </cell>
          <cell r="E15">
            <v>7485212</v>
          </cell>
        </row>
        <row r="28">
          <cell r="B28">
            <v>2802832.4020000002</v>
          </cell>
          <cell r="C28">
            <v>2276846.8909999998</v>
          </cell>
          <cell r="E28">
            <v>500759</v>
          </cell>
        </row>
      </sheetData>
      <sheetData sheetId="9">
        <row r="15">
          <cell r="B15">
            <v>9752292.0989999995</v>
          </cell>
          <cell r="C15">
            <v>7598910.7439999999</v>
          </cell>
          <cell r="E15">
            <v>7939731</v>
          </cell>
        </row>
        <row r="28">
          <cell r="B28">
            <v>2929432.0260000001</v>
          </cell>
          <cell r="C28">
            <v>2418165.477</v>
          </cell>
          <cell r="E28">
            <v>518690</v>
          </cell>
        </row>
      </sheetData>
      <sheetData sheetId="10">
        <row r="15">
          <cell r="B15">
            <v>9397235.3729999997</v>
          </cell>
          <cell r="C15">
            <v>7449857.4029999999</v>
          </cell>
          <cell r="E15">
            <v>7789294</v>
          </cell>
        </row>
        <row r="28">
          <cell r="B28">
            <v>2811212.7459999998</v>
          </cell>
          <cell r="C28">
            <v>2240622.443</v>
          </cell>
          <cell r="E28">
            <v>487044</v>
          </cell>
        </row>
      </sheetData>
      <sheetData sheetId="11">
        <row r="15">
          <cell r="B15">
            <v>10433974.884</v>
          </cell>
          <cell r="C15">
            <v>8252325.8159999996</v>
          </cell>
          <cell r="E15">
            <v>8355747</v>
          </cell>
        </row>
        <row r="28">
          <cell r="B28">
            <v>3025610.96</v>
          </cell>
          <cell r="C28">
            <v>2417686.4390000002</v>
          </cell>
          <cell r="E28">
            <v>520025</v>
          </cell>
        </row>
      </sheetData>
      <sheetData sheetId="12"/>
      <sheetData sheetId="13">
        <row r="15">
          <cell r="B15">
            <v>10902022.413000001</v>
          </cell>
          <cell r="C15">
            <v>8781346.5199999996</v>
          </cell>
          <cell r="E15">
            <v>8694318</v>
          </cell>
        </row>
        <row r="28">
          <cell r="B28">
            <v>3135259.5249999999</v>
          </cell>
          <cell r="C28">
            <v>2531493.4709999999</v>
          </cell>
          <cell r="E28">
            <v>551531</v>
          </cell>
        </row>
      </sheetData>
      <sheetData sheetId="14">
        <row r="15">
          <cell r="B15">
            <v>8760976.1309999991</v>
          </cell>
          <cell r="C15">
            <v>7044267.5710000005</v>
          </cell>
          <cell r="E15">
            <v>7246071</v>
          </cell>
        </row>
        <row r="28">
          <cell r="B28">
            <v>2721354.3679999998</v>
          </cell>
          <cell r="C28">
            <v>2107655.6749999998</v>
          </cell>
          <cell r="E28">
            <v>475108</v>
          </cell>
        </row>
      </sheetData>
      <sheetData sheetId="15">
        <row r="15">
          <cell r="B15">
            <v>9535365.2620000001</v>
          </cell>
          <cell r="C15">
            <v>7389513.2630000003</v>
          </cell>
          <cell r="E15">
            <v>7608805</v>
          </cell>
        </row>
        <row r="28">
          <cell r="B28">
            <v>2964606.6</v>
          </cell>
          <cell r="C28">
            <v>2374717.2140000002</v>
          </cell>
          <cell r="E28">
            <v>524232</v>
          </cell>
        </row>
      </sheetData>
      <sheetData sheetId="16">
        <row r="15">
          <cell r="B15">
            <v>9239836.9710000008</v>
          </cell>
          <cell r="C15">
            <v>7332704.4040000001</v>
          </cell>
          <cell r="E15">
            <v>7686650</v>
          </cell>
        </row>
        <row r="28">
          <cell r="B28">
            <v>2787210.642</v>
          </cell>
          <cell r="C28">
            <v>2307179.6529999999</v>
          </cell>
          <cell r="E28">
            <v>507557</v>
          </cell>
        </row>
      </sheetData>
      <sheetData sheetId="17">
        <row r="15">
          <cell r="B15">
            <v>9361116.7890000008</v>
          </cell>
          <cell r="C15">
            <v>7339591.8020000001</v>
          </cell>
          <cell r="E15">
            <v>7710359</v>
          </cell>
        </row>
        <row r="28">
          <cell r="B28">
            <v>2819449.963</v>
          </cell>
          <cell r="C28">
            <v>2341048.0210000002</v>
          </cell>
          <cell r="E28">
            <v>496255</v>
          </cell>
        </row>
      </sheetData>
      <sheetData sheetId="18">
        <row r="15">
          <cell r="B15">
            <v>9116206.4169999994</v>
          </cell>
          <cell r="C15">
            <v>7138071.6540000001</v>
          </cell>
          <cell r="E15">
            <v>7249215</v>
          </cell>
        </row>
        <row r="28">
          <cell r="B28">
            <v>2853751.3659999999</v>
          </cell>
          <cell r="C28">
            <v>2324579.986</v>
          </cell>
          <cell r="E28">
            <v>493539</v>
          </cell>
        </row>
      </sheetData>
      <sheetData sheetId="19">
        <row r="15">
          <cell r="B15">
            <v>10108756.991</v>
          </cell>
          <cell r="C15">
            <v>8240871.5460000001</v>
          </cell>
          <cell r="E15">
            <v>8323747</v>
          </cell>
        </row>
        <row r="28">
          <cell r="B28">
            <v>3014219.517</v>
          </cell>
          <cell r="C28">
            <v>2566829.9360000002</v>
          </cell>
          <cell r="E28">
            <v>572954</v>
          </cell>
        </row>
      </sheetData>
      <sheetData sheetId="20">
        <row r="15">
          <cell r="B15">
            <v>9757979.4989999998</v>
          </cell>
          <cell r="C15">
            <v>7726626.2709999997</v>
          </cell>
          <cell r="E15">
            <v>8032390</v>
          </cell>
        </row>
        <row r="28">
          <cell r="B28">
            <v>3032066.9039999996</v>
          </cell>
          <cell r="C28">
            <v>2585732.3390000002</v>
          </cell>
          <cell r="E28">
            <v>573413</v>
          </cell>
        </row>
      </sheetData>
      <sheetData sheetId="21">
        <row r="15">
          <cell r="B15">
            <v>9462285.4399999995</v>
          </cell>
          <cell r="C15">
            <v>7431100.8700000001</v>
          </cell>
          <cell r="E15">
            <v>7802068</v>
          </cell>
        </row>
        <row r="28">
          <cell r="B28">
            <v>2859308.4040000001</v>
          </cell>
          <cell r="C28">
            <v>2478750.1839999999</v>
          </cell>
          <cell r="E28">
            <v>544081</v>
          </cell>
        </row>
      </sheetData>
      <sheetData sheetId="22">
        <row r="15">
          <cell r="B15">
            <v>10032857.822000001</v>
          </cell>
          <cell r="C15">
            <v>8091870.4289999995</v>
          </cell>
          <cell r="E15">
            <v>8461722</v>
          </cell>
        </row>
        <row r="28">
          <cell r="B28">
            <v>2930793.6350000002</v>
          </cell>
          <cell r="C28">
            <v>2490105.952</v>
          </cell>
          <cell r="E28">
            <v>558560</v>
          </cell>
        </row>
      </sheetData>
      <sheetData sheetId="23">
        <row r="15">
          <cell r="B15">
            <v>9805695.8210000005</v>
          </cell>
          <cell r="C15">
            <v>7954140.04</v>
          </cell>
          <cell r="E15">
            <v>8226021</v>
          </cell>
        </row>
        <row r="28">
          <cell r="B28">
            <v>2928755.4950000001</v>
          </cell>
          <cell r="C28">
            <v>2363386.4559999998</v>
          </cell>
          <cell r="E28">
            <v>527807</v>
          </cell>
        </row>
      </sheetData>
      <sheetData sheetId="24">
        <row r="15">
          <cell r="B15">
            <v>10976021.106000001</v>
          </cell>
          <cell r="C15">
            <v>8867941.0449999999</v>
          </cell>
          <cell r="E15">
            <v>8871896</v>
          </cell>
        </row>
        <row r="28">
          <cell r="B28">
            <v>3296324.4920000001</v>
          </cell>
          <cell r="C28">
            <v>2670858.398</v>
          </cell>
          <cell r="E28">
            <v>585489</v>
          </cell>
        </row>
      </sheetData>
      <sheetData sheetId="25"/>
      <sheetData sheetId="26">
        <row r="15">
          <cell r="B15">
            <v>11339560.551000001</v>
          </cell>
          <cell r="C15">
            <v>9579995.8239999991</v>
          </cell>
          <cell r="E15">
            <v>9335435</v>
          </cell>
        </row>
        <row r="28">
          <cell r="B28">
            <v>3642036.398</v>
          </cell>
          <cell r="C28">
            <v>3079356.443</v>
          </cell>
          <cell r="E28">
            <v>686736</v>
          </cell>
        </row>
      </sheetData>
      <sheetData sheetId="27">
        <row r="15">
          <cell r="B15">
            <v>9178137.4269999992</v>
          </cell>
          <cell r="C15">
            <v>7338354.7860000003</v>
          </cell>
          <cell r="E15">
            <v>7337096</v>
          </cell>
        </row>
        <row r="28">
          <cell r="B28">
            <v>3161757.8229999999</v>
          </cell>
          <cell r="C28">
            <v>2528961.12</v>
          </cell>
          <cell r="E28">
            <v>572408</v>
          </cell>
        </row>
      </sheetData>
      <sheetData sheetId="28">
        <row r="15">
          <cell r="B15">
            <v>9848726.8910000008</v>
          </cell>
          <cell r="C15">
            <v>7613081.892</v>
          </cell>
          <cell r="E15">
            <v>7843840</v>
          </cell>
        </row>
        <row r="28">
          <cell r="B28">
            <v>3258737.2340000002</v>
          </cell>
          <cell r="C28">
            <v>2481585.3909999998</v>
          </cell>
          <cell r="E28">
            <v>568446</v>
          </cell>
        </row>
      </sheetData>
      <sheetData sheetId="29">
        <row r="15">
          <cell r="B15">
            <v>9360607.4560000002</v>
          </cell>
          <cell r="C15">
            <v>7571100.1739999996</v>
          </cell>
          <cell r="E15">
            <v>7909952</v>
          </cell>
        </row>
        <row r="28">
          <cell r="B28">
            <v>3159761.7</v>
          </cell>
          <cell r="C28">
            <v>2495936.3670000001</v>
          </cell>
          <cell r="E28">
            <v>555033</v>
          </cell>
        </row>
      </sheetData>
      <sheetData sheetId="30">
        <row r="15">
          <cell r="B15">
            <v>9529039.4910000004</v>
          </cell>
          <cell r="C15">
            <v>7433660.7479999997</v>
          </cell>
          <cell r="E15">
            <v>7710128</v>
          </cell>
        </row>
        <row r="28">
          <cell r="B28">
            <v>3229397.0839999998</v>
          </cell>
          <cell r="C28">
            <v>2660636.6090000002</v>
          </cell>
          <cell r="E28">
            <v>562989</v>
          </cell>
        </row>
      </sheetData>
      <sheetData sheetId="31">
        <row r="15">
          <cell r="B15">
            <v>9393161.8120000008</v>
          </cell>
          <cell r="C15">
            <v>7296431.9979999997</v>
          </cell>
          <cell r="E15">
            <v>7445762</v>
          </cell>
        </row>
        <row r="28">
          <cell r="B28">
            <v>3211084.8990000002</v>
          </cell>
          <cell r="C28">
            <v>2598984.5950000002</v>
          </cell>
          <cell r="E28">
            <v>547474</v>
          </cell>
        </row>
      </sheetData>
      <sheetData sheetId="32">
        <row r="15">
          <cell r="B15">
            <v>10743967.241</v>
          </cell>
          <cell r="C15">
            <v>8955845.1400000006</v>
          </cell>
          <cell r="E15">
            <v>8988047</v>
          </cell>
        </row>
        <row r="28">
          <cell r="B28">
            <v>3775842.6140000001</v>
          </cell>
          <cell r="C28">
            <v>3131155.7030000002</v>
          </cell>
          <cell r="E28">
            <v>694392</v>
          </cell>
        </row>
      </sheetData>
      <sheetData sheetId="33">
        <row r="15">
          <cell r="B15">
            <v>9795962.2550000008</v>
          </cell>
          <cell r="C15">
            <v>7701823.0669999998</v>
          </cell>
          <cell r="E15">
            <v>7851151</v>
          </cell>
        </row>
        <row r="28">
          <cell r="B28">
            <v>3610796.1710000001</v>
          </cell>
          <cell r="C28">
            <v>3015491.051</v>
          </cell>
          <cell r="E28">
            <v>657762</v>
          </cell>
        </row>
      </sheetData>
      <sheetData sheetId="34">
        <row r="15">
          <cell r="B15">
            <v>9307636.3110000007</v>
          </cell>
          <cell r="C15">
            <v>7399009.1880000001</v>
          </cell>
          <cell r="E15">
            <v>7698739</v>
          </cell>
        </row>
        <row r="28">
          <cell r="B28">
            <v>3434454.6150000002</v>
          </cell>
          <cell r="C28">
            <v>2824493.5819999999</v>
          </cell>
          <cell r="E28">
            <v>621660</v>
          </cell>
        </row>
      </sheetData>
      <sheetData sheetId="35">
        <row r="15">
          <cell r="B15">
            <v>9676727.8210000005</v>
          </cell>
          <cell r="C15">
            <v>7666885.807</v>
          </cell>
          <cell r="E15">
            <v>7966252</v>
          </cell>
        </row>
        <row r="28">
          <cell r="B28">
            <v>3475283.7089999998</v>
          </cell>
          <cell r="C28">
            <v>2863267.446</v>
          </cell>
          <cell r="E28">
            <v>620000</v>
          </cell>
        </row>
      </sheetData>
      <sheetData sheetId="36">
        <row r="15">
          <cell r="B15">
            <v>9443357.0989999995</v>
          </cell>
          <cell r="C15">
            <v>7353737.4369999999</v>
          </cell>
          <cell r="E15">
            <v>7617196</v>
          </cell>
        </row>
        <row r="28">
          <cell r="B28">
            <v>3238000.3080000002</v>
          </cell>
          <cell r="C28">
            <v>2564527.423</v>
          </cell>
          <cell r="E28">
            <v>573064</v>
          </cell>
        </row>
      </sheetData>
      <sheetData sheetId="37">
        <row r="15">
          <cell r="B15">
            <v>10604310.630999999</v>
          </cell>
          <cell r="C15">
            <v>8463936.7119999994</v>
          </cell>
          <cell r="E15">
            <v>8476745</v>
          </cell>
        </row>
        <row r="28">
          <cell r="B28">
            <v>3550422.787</v>
          </cell>
          <cell r="C28">
            <v>2909179.8569999998</v>
          </cell>
          <cell r="E28">
            <v>634894</v>
          </cell>
        </row>
      </sheetData>
      <sheetData sheetId="38"/>
      <sheetData sheetId="39">
        <row r="15">
          <cell r="B15">
            <v>11086801.785</v>
          </cell>
          <cell r="C15">
            <v>9213759.2489999998</v>
          </cell>
          <cell r="E15">
            <v>8899253</v>
          </cell>
        </row>
        <row r="28">
          <cell r="B28">
            <v>3869387.6170000001</v>
          </cell>
          <cell r="C28">
            <v>3283444.398</v>
          </cell>
          <cell r="E28">
            <v>743169</v>
          </cell>
        </row>
      </sheetData>
      <sheetData sheetId="40">
        <row r="15">
          <cell r="B15">
            <v>9100043.6209999993</v>
          </cell>
          <cell r="C15">
            <v>7128485.4170000004</v>
          </cell>
          <cell r="E15">
            <v>7100830</v>
          </cell>
        </row>
        <row r="28">
          <cell r="B28">
            <v>3303841.0970000001</v>
          </cell>
          <cell r="C28">
            <v>2655873.298</v>
          </cell>
          <cell r="E28">
            <v>612899</v>
          </cell>
        </row>
      </sheetData>
      <sheetData sheetId="41">
        <row r="15">
          <cell r="B15">
            <v>9118010.7119999994</v>
          </cell>
          <cell r="C15">
            <v>7067301.54</v>
          </cell>
          <cell r="E15">
            <v>7181878</v>
          </cell>
        </row>
        <row r="28">
          <cell r="B28">
            <v>3145592.0019999999</v>
          </cell>
          <cell r="C28">
            <v>2452721.2450000001</v>
          </cell>
          <cell r="E28">
            <v>579079</v>
          </cell>
        </row>
      </sheetData>
      <sheetData sheetId="42">
        <row r="15">
          <cell r="B15">
            <v>8399173.8790000007</v>
          </cell>
          <cell r="C15">
            <v>6646937.3940000003</v>
          </cell>
          <cell r="E15">
            <v>6827890</v>
          </cell>
        </row>
        <row r="28">
          <cell r="B28">
            <v>2945120.7519999999</v>
          </cell>
          <cell r="C28">
            <v>2395723.673</v>
          </cell>
          <cell r="E28">
            <v>539583</v>
          </cell>
        </row>
      </sheetData>
      <sheetData sheetId="43">
        <row r="15">
          <cell r="B15">
            <v>8750993.4550000001</v>
          </cell>
          <cell r="C15">
            <v>6854451.5590000004</v>
          </cell>
          <cell r="E15">
            <v>6941810</v>
          </cell>
        </row>
        <row r="28">
          <cell r="B28">
            <v>3075488.0249999999</v>
          </cell>
          <cell r="C28">
            <v>2529715.5159999998</v>
          </cell>
          <cell r="E28">
            <v>566079</v>
          </cell>
        </row>
      </sheetData>
      <sheetData sheetId="44">
        <row r="15">
          <cell r="B15">
            <v>8757270.8509999998</v>
          </cell>
          <cell r="C15">
            <v>6836089.8830000004</v>
          </cell>
          <cell r="E15">
            <v>6791619</v>
          </cell>
        </row>
        <row r="28">
          <cell r="B28">
            <v>2967911.9980000001</v>
          </cell>
          <cell r="C28">
            <v>2467859.0269999998</v>
          </cell>
          <cell r="E28">
            <v>553772</v>
          </cell>
        </row>
      </sheetData>
      <sheetData sheetId="45">
        <row r="15">
          <cell r="B15">
            <v>9874910.7689999994</v>
          </cell>
          <cell r="C15">
            <v>8344050.1299999999</v>
          </cell>
          <cell r="E15">
            <v>8082098</v>
          </cell>
        </row>
        <row r="28">
          <cell r="B28">
            <v>3489532.909</v>
          </cell>
          <cell r="C28">
            <v>2986347.5750000002</v>
          </cell>
          <cell r="E28">
            <v>689974</v>
          </cell>
        </row>
      </sheetData>
      <sheetData sheetId="46">
        <row r="15">
          <cell r="B15">
            <v>9183066.6500000004</v>
          </cell>
          <cell r="C15">
            <v>7234103.1390000004</v>
          </cell>
          <cell r="E15">
            <v>7347172</v>
          </cell>
        </row>
        <row r="28">
          <cell r="B28">
            <v>3288391.9270000001</v>
          </cell>
          <cell r="C28">
            <v>2812255.9270000001</v>
          </cell>
          <cell r="E28">
            <v>639819</v>
          </cell>
        </row>
      </sheetData>
      <sheetData sheetId="47">
        <row r="15">
          <cell r="B15">
            <v>8799281.5669999998</v>
          </cell>
          <cell r="C15">
            <v>7038127.8480000002</v>
          </cell>
          <cell r="E15">
            <v>7054770</v>
          </cell>
        </row>
        <row r="28">
          <cell r="B28">
            <v>3098820.3319999999</v>
          </cell>
          <cell r="C28">
            <v>2690844.1630000002</v>
          </cell>
          <cell r="E28">
            <v>612082</v>
          </cell>
        </row>
      </sheetData>
      <sheetData sheetId="48">
        <row r="15">
          <cell r="B15">
            <v>9138082.0850000009</v>
          </cell>
          <cell r="C15">
            <v>7236289.5429999996</v>
          </cell>
          <cell r="E15">
            <v>7260853</v>
          </cell>
        </row>
        <row r="28">
          <cell r="B28">
            <v>3371773.0580000002</v>
          </cell>
          <cell r="C28">
            <v>2936714.4539999999</v>
          </cell>
          <cell r="E28">
            <v>652319</v>
          </cell>
        </row>
      </sheetData>
      <sheetData sheetId="49">
        <row r="15">
          <cell r="B15">
            <v>8924186.0720000006</v>
          </cell>
          <cell r="C15">
            <v>7200644.6109999996</v>
          </cell>
          <cell r="E15">
            <v>7210110</v>
          </cell>
        </row>
        <row r="28">
          <cell r="B28">
            <v>3266292.6039999998</v>
          </cell>
          <cell r="C28">
            <v>2773696.855</v>
          </cell>
          <cell r="E28">
            <v>618837</v>
          </cell>
        </row>
      </sheetData>
      <sheetData sheetId="50">
        <row r="15">
          <cell r="B15">
            <v>10120647.241</v>
          </cell>
          <cell r="C15">
            <v>8226623.824</v>
          </cell>
          <cell r="E15">
            <v>7981991</v>
          </cell>
        </row>
        <row r="28">
          <cell r="B28">
            <v>3653980.7969999998</v>
          </cell>
          <cell r="C28">
            <v>3064221.2030000002</v>
          </cell>
          <cell r="E28">
            <v>677431</v>
          </cell>
        </row>
      </sheetData>
      <sheetData sheetId="51"/>
      <sheetData sheetId="52">
        <row r="15">
          <cell r="B15">
            <v>10741804.806</v>
          </cell>
          <cell r="C15">
            <v>9049018.6500000004</v>
          </cell>
          <cell r="E15">
            <v>8532363</v>
          </cell>
        </row>
        <row r="28">
          <cell r="B28">
            <v>3940283.4360000002</v>
          </cell>
          <cell r="C28">
            <v>3439584.352</v>
          </cell>
          <cell r="E28">
            <v>779983</v>
          </cell>
        </row>
      </sheetData>
      <sheetData sheetId="53">
        <row r="15">
          <cell r="B15">
            <v>8538742.6539999992</v>
          </cell>
          <cell r="C15">
            <v>6754690.8890000004</v>
          </cell>
          <cell r="E15">
            <v>6616400</v>
          </cell>
        </row>
        <row r="28">
          <cell r="B28">
            <v>3330403.81</v>
          </cell>
          <cell r="C28">
            <v>2827361.145</v>
          </cell>
          <cell r="E28">
            <v>658714</v>
          </cell>
        </row>
      </sheetData>
      <sheetData sheetId="54">
        <row r="15">
          <cell r="B15">
            <v>9440447.4959999993</v>
          </cell>
          <cell r="C15">
            <v>7453369.148</v>
          </cell>
          <cell r="E15">
            <v>7442486</v>
          </cell>
        </row>
        <row r="28">
          <cell r="B28">
            <v>3434300.9819999998</v>
          </cell>
          <cell r="C28">
            <v>2887168.76</v>
          </cell>
          <cell r="E28">
            <v>670043</v>
          </cell>
        </row>
      </sheetData>
      <sheetData sheetId="55">
        <row r="15">
          <cell r="B15">
            <v>8532338.9859999996</v>
          </cell>
          <cell r="C15">
            <v>6833693.915</v>
          </cell>
          <cell r="E15">
            <v>6901075</v>
          </cell>
        </row>
        <row r="28">
          <cell r="B28">
            <v>3295143.5279999999</v>
          </cell>
          <cell r="C28">
            <v>2800678.5980000002</v>
          </cell>
          <cell r="E28">
            <v>631586</v>
          </cell>
        </row>
      </sheetData>
      <sheetData sheetId="56">
        <row r="15">
          <cell r="B15">
            <v>9006885.8609999996</v>
          </cell>
          <cell r="C15">
            <v>7006120.1449999996</v>
          </cell>
          <cell r="E15">
            <v>7096749</v>
          </cell>
        </row>
        <row r="28">
          <cell r="B28">
            <v>3349449.0410000002</v>
          </cell>
          <cell r="C28">
            <v>2823612.7069999999</v>
          </cell>
          <cell r="E28">
            <v>613063</v>
          </cell>
        </row>
      </sheetData>
      <sheetData sheetId="57">
        <row r="15">
          <cell r="B15">
            <v>8670161.8210000005</v>
          </cell>
          <cell r="C15">
            <v>6947783.0970000001</v>
          </cell>
          <cell r="E15">
            <v>6922192</v>
          </cell>
        </row>
        <row r="28">
          <cell r="B28">
            <v>3333772.193</v>
          </cell>
          <cell r="C28">
            <v>2830820.352</v>
          </cell>
          <cell r="E28">
            <v>596768</v>
          </cell>
        </row>
      </sheetData>
      <sheetData sheetId="58">
        <row r="15">
          <cell r="B15">
            <v>10310870.314999999</v>
          </cell>
          <cell r="C15">
            <v>8649658.9710000008</v>
          </cell>
          <cell r="E15">
            <v>8314112</v>
          </cell>
        </row>
        <row r="28">
          <cell r="B28">
            <v>4116863.398</v>
          </cell>
          <cell r="C28">
            <v>3540149.139</v>
          </cell>
          <cell r="E28">
            <v>800399</v>
          </cell>
        </row>
      </sheetData>
      <sheetData sheetId="59">
        <row r="15">
          <cell r="B15">
            <v>9504812.8090000004</v>
          </cell>
          <cell r="C15">
            <v>7626335.7489999998</v>
          </cell>
          <cell r="E15">
            <v>7550030</v>
          </cell>
        </row>
        <row r="28">
          <cell r="B28">
            <v>3887752.5279999999</v>
          </cell>
          <cell r="C28">
            <v>3277713.6469999999</v>
          </cell>
          <cell r="E28">
            <v>731619</v>
          </cell>
        </row>
      </sheetData>
      <sheetData sheetId="60">
        <row r="15">
          <cell r="B15">
            <v>9038128.3870000001</v>
          </cell>
          <cell r="C15">
            <v>7491030.835</v>
          </cell>
          <cell r="E15">
            <v>7523154</v>
          </cell>
        </row>
        <row r="28">
          <cell r="B28">
            <v>3670811.645</v>
          </cell>
          <cell r="C28">
            <v>3139951.2769999998</v>
          </cell>
          <cell r="E28">
            <v>707331</v>
          </cell>
        </row>
      </sheetData>
      <sheetData sheetId="61">
        <row r="15">
          <cell r="B15">
            <v>9364456.9220000003</v>
          </cell>
          <cell r="C15">
            <v>7799247.6310000001</v>
          </cell>
          <cell r="E15">
            <v>7827817</v>
          </cell>
        </row>
        <row r="28">
          <cell r="B28">
            <v>3649913.5550000002</v>
          </cell>
          <cell r="C28">
            <v>3120142.2689999999</v>
          </cell>
          <cell r="E28">
            <v>707285</v>
          </cell>
        </row>
      </sheetData>
      <sheetData sheetId="62">
        <row r="15">
          <cell r="B15">
            <v>9216034.4910000004</v>
          </cell>
          <cell r="C15">
            <v>7610145.4230000004</v>
          </cell>
          <cell r="E15">
            <v>7568683</v>
          </cell>
        </row>
        <row r="28">
          <cell r="B28">
            <v>3577095.7650000001</v>
          </cell>
          <cell r="C28">
            <v>2948148.4449999998</v>
          </cell>
          <cell r="E28">
            <v>685180</v>
          </cell>
        </row>
      </sheetData>
      <sheetData sheetId="63">
        <row r="15">
          <cell r="B15">
            <v>10448105.049000001</v>
          </cell>
          <cell r="C15">
            <v>8693226.8379999995</v>
          </cell>
          <cell r="E15">
            <v>8331471</v>
          </cell>
        </row>
        <row r="28">
          <cell r="B28">
            <v>4086188.6919999998</v>
          </cell>
          <cell r="C28">
            <v>3388432.5839999998</v>
          </cell>
          <cell r="E28">
            <v>776171</v>
          </cell>
        </row>
      </sheetData>
      <sheetData sheetId="64"/>
      <sheetData sheetId="65">
        <row r="7">
          <cell r="B7">
            <v>1326661.8899999999</v>
          </cell>
          <cell r="C7">
            <v>1183179.3729999999</v>
          </cell>
          <cell r="E7">
            <v>1060702</v>
          </cell>
        </row>
        <row r="8">
          <cell r="B8">
            <v>4269845.5080000004</v>
          </cell>
          <cell r="C8">
            <v>3599809.9010000001</v>
          </cell>
          <cell r="E8">
            <v>3096286</v>
          </cell>
        </row>
        <row r="9">
          <cell r="B9">
            <v>3318359.4950000001</v>
          </cell>
          <cell r="C9">
            <v>2806856.0290000001</v>
          </cell>
          <cell r="E9">
            <v>2597772</v>
          </cell>
        </row>
        <row r="10">
          <cell r="B10">
            <v>9115.2479999999996</v>
          </cell>
          <cell r="C10">
            <v>6222.9530000000004</v>
          </cell>
          <cell r="E10">
            <v>10034</v>
          </cell>
        </row>
        <row r="11">
          <cell r="B11">
            <v>41892.284</v>
          </cell>
          <cell r="C11">
            <v>24892.29</v>
          </cell>
          <cell r="E11">
            <v>43324</v>
          </cell>
        </row>
        <row r="12">
          <cell r="B12">
            <v>0</v>
          </cell>
          <cell r="C12">
            <v>0</v>
          </cell>
          <cell r="E12">
            <v>0</v>
          </cell>
        </row>
        <row r="14">
          <cell r="B14">
            <v>2020002.4630000014</v>
          </cell>
          <cell r="C14">
            <v>1685146.3479999993</v>
          </cell>
          <cell r="E14">
            <v>1911915</v>
          </cell>
        </row>
        <row r="15">
          <cell r="B15">
            <v>10985876.888</v>
          </cell>
          <cell r="C15">
            <v>9306106.8939999994</v>
          </cell>
          <cell r="E15">
            <v>8720033</v>
          </cell>
        </row>
        <row r="20">
          <cell r="B20">
            <v>285799.26799999998</v>
          </cell>
          <cell r="C20">
            <v>224923.95600000001</v>
          </cell>
          <cell r="E20">
            <v>45160</v>
          </cell>
        </row>
        <row r="21">
          <cell r="B21">
            <v>620594.25899999996</v>
          </cell>
          <cell r="C21">
            <v>497523.79700000002</v>
          </cell>
          <cell r="E21">
            <v>229272</v>
          </cell>
        </row>
        <row r="22">
          <cell r="B22">
            <v>3037743.1230000001</v>
          </cell>
          <cell r="C22">
            <v>2620094.463</v>
          </cell>
          <cell r="E22">
            <v>521968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641643.6799999997</v>
          </cell>
          <cell r="C27">
            <v>586761.86599999992</v>
          </cell>
          <cell r="E27">
            <v>116951</v>
          </cell>
        </row>
        <row r="28">
          <cell r="B28">
            <v>4585780.33</v>
          </cell>
          <cell r="C28">
            <v>3929304.0819999999</v>
          </cell>
          <cell r="E28">
            <v>913351</v>
          </cell>
        </row>
      </sheetData>
      <sheetData sheetId="66">
        <row r="7">
          <cell r="B7">
            <v>1160254.5330000001</v>
          </cell>
          <cell r="C7">
            <v>1003880.727</v>
          </cell>
          <cell r="E7">
            <v>901403</v>
          </cell>
        </row>
        <row r="8">
          <cell r="B8">
            <v>3216303.3569999998</v>
          </cell>
          <cell r="C8">
            <v>2513262.4569999999</v>
          </cell>
          <cell r="E8">
            <v>2231386</v>
          </cell>
        </row>
        <row r="9">
          <cell r="B9">
            <v>2834191.145</v>
          </cell>
          <cell r="C9">
            <v>2304067.2880000002</v>
          </cell>
          <cell r="E9">
            <v>2153648</v>
          </cell>
        </row>
        <row r="10">
          <cell r="B10">
            <v>9139.0380000000005</v>
          </cell>
          <cell r="C10">
            <v>6066.2089999999998</v>
          </cell>
          <cell r="E10">
            <v>9816</v>
          </cell>
        </row>
        <row r="11">
          <cell r="B11">
            <v>36394.483999999997</v>
          </cell>
          <cell r="C11">
            <v>20116.394</v>
          </cell>
          <cell r="E11">
            <v>35200</v>
          </cell>
        </row>
        <row r="12">
          <cell r="B12">
            <v>75.141000000000005</v>
          </cell>
          <cell r="C12">
            <v>40.232999999999997</v>
          </cell>
          <cell r="E12">
            <v>188</v>
          </cell>
        </row>
        <row r="14">
          <cell r="B14">
            <v>1627881.9099999992</v>
          </cell>
          <cell r="C14">
            <v>1290178.273</v>
          </cell>
          <cell r="E14">
            <v>1542939</v>
          </cell>
        </row>
        <row r="15">
          <cell r="B15">
            <v>8884239.6079999991</v>
          </cell>
          <cell r="C15">
            <v>7137611.5810000002</v>
          </cell>
          <cell r="E15">
            <v>6874580</v>
          </cell>
        </row>
        <row r="20">
          <cell r="B20">
            <v>262538.97200000001</v>
          </cell>
          <cell r="C20">
            <v>194636.73300000001</v>
          </cell>
          <cell r="E20">
            <v>40601</v>
          </cell>
        </row>
        <row r="21">
          <cell r="B21">
            <v>532197.32400000002</v>
          </cell>
          <cell r="C21">
            <v>416220.15500000003</v>
          </cell>
          <cell r="E21">
            <v>189093</v>
          </cell>
        </row>
        <row r="22">
          <cell r="B22">
            <v>2716858.375</v>
          </cell>
          <cell r="C22">
            <v>2300069.9139999999</v>
          </cell>
          <cell r="E22">
            <v>468524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555762.76099999994</v>
          </cell>
          <cell r="C27">
            <v>459382.59100000001</v>
          </cell>
          <cell r="E27">
            <v>92875</v>
          </cell>
        </row>
        <row r="28">
          <cell r="B28">
            <v>4067357.432</v>
          </cell>
          <cell r="C28">
            <v>3370309.3930000002</v>
          </cell>
          <cell r="E28">
            <v>791093</v>
          </cell>
        </row>
      </sheetData>
      <sheetData sheetId="67">
        <row r="7">
          <cell r="B7">
            <v>1260591.132</v>
          </cell>
          <cell r="C7">
            <v>1071340.203</v>
          </cell>
          <cell r="E7">
            <v>978231</v>
          </cell>
        </row>
        <row r="8">
          <cell r="B8">
            <v>3293911.7310000001</v>
          </cell>
          <cell r="C8">
            <v>2591424.2799999998</v>
          </cell>
          <cell r="E8">
            <v>2371450</v>
          </cell>
        </row>
        <row r="9">
          <cell r="B9">
            <v>3129219.341</v>
          </cell>
          <cell r="C9">
            <v>2516213.156</v>
          </cell>
          <cell r="E9">
            <v>2350114</v>
          </cell>
        </row>
        <row r="10">
          <cell r="B10">
            <v>9325.6440000000002</v>
          </cell>
          <cell r="C10">
            <v>5978.5550000000003</v>
          </cell>
          <cell r="E10">
            <v>9596</v>
          </cell>
        </row>
        <row r="11">
          <cell r="B11">
            <v>40014.803999999996</v>
          </cell>
          <cell r="C11">
            <v>22347.976999999999</v>
          </cell>
          <cell r="E11">
            <v>40646</v>
          </cell>
        </row>
        <row r="12">
          <cell r="B12">
            <v>581.75099999999998</v>
          </cell>
          <cell r="C12">
            <v>310.02199999999999</v>
          </cell>
          <cell r="E12">
            <v>1331</v>
          </cell>
        </row>
        <row r="14">
          <cell r="B14">
            <v>1752522.5760000004</v>
          </cell>
          <cell r="C14">
            <v>1388535.7980000004</v>
          </cell>
          <cell r="E14">
            <v>1733312</v>
          </cell>
        </row>
        <row r="15">
          <cell r="B15">
            <v>9486166.9790000003</v>
          </cell>
          <cell r="C15">
            <v>7596149.9910000004</v>
          </cell>
          <cell r="E15">
            <v>7484680</v>
          </cell>
        </row>
        <row r="20">
          <cell r="B20">
            <v>287701.18400000001</v>
          </cell>
          <cell r="C20">
            <v>195298.81200000001</v>
          </cell>
          <cell r="E20">
            <v>40832</v>
          </cell>
        </row>
        <row r="21">
          <cell r="B21">
            <v>488439.897</v>
          </cell>
          <cell r="C21">
            <v>382668.43199999997</v>
          </cell>
          <cell r="E21">
            <v>181760</v>
          </cell>
        </row>
        <row r="22">
          <cell r="B22">
            <v>2710298.92</v>
          </cell>
          <cell r="C22">
            <v>2271105.3319999999</v>
          </cell>
          <cell r="E22">
            <v>458742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575742.03700000001</v>
          </cell>
          <cell r="C27">
            <v>487470.1120000002</v>
          </cell>
          <cell r="E27">
            <v>98216</v>
          </cell>
        </row>
        <row r="28">
          <cell r="B28">
            <v>4062182.0380000002</v>
          </cell>
          <cell r="C28">
            <v>3336542.6880000001</v>
          </cell>
          <cell r="E28">
            <v>779550</v>
          </cell>
        </row>
      </sheetData>
      <sheetData sheetId="68">
        <row r="7">
          <cell r="B7">
            <v>1261601.325</v>
          </cell>
          <cell r="C7">
            <v>1047085.059</v>
          </cell>
          <cell r="E7">
            <v>957692</v>
          </cell>
        </row>
        <row r="8">
          <cell r="B8">
            <v>3068344.7009999999</v>
          </cell>
          <cell r="C8">
            <v>2472144.9479999999</v>
          </cell>
          <cell r="E8">
            <v>2344569</v>
          </cell>
        </row>
        <row r="9">
          <cell r="B9">
            <v>2918207.1740000001</v>
          </cell>
          <cell r="C9">
            <v>2341544.5839999998</v>
          </cell>
          <cell r="E9">
            <v>2210426</v>
          </cell>
        </row>
        <row r="10">
          <cell r="B10">
            <v>8413.5959999999995</v>
          </cell>
          <cell r="C10">
            <v>5417.2520000000004</v>
          </cell>
          <cell r="E10">
            <v>8661</v>
          </cell>
        </row>
        <row r="11">
          <cell r="B11">
            <v>39978.832000000002</v>
          </cell>
          <cell r="C11">
            <v>23909.004000000001</v>
          </cell>
          <cell r="E11">
            <v>42577</v>
          </cell>
        </row>
        <row r="12">
          <cell r="B12">
            <v>539.21699999999998</v>
          </cell>
          <cell r="C12">
            <v>329.63200000000001</v>
          </cell>
          <cell r="E12">
            <v>1228</v>
          </cell>
        </row>
        <row r="14">
          <cell r="B14">
            <v>1728004.012000001</v>
          </cell>
          <cell r="C14">
            <v>1374041.5619999999</v>
          </cell>
          <cell r="E14">
            <v>1727590</v>
          </cell>
        </row>
        <row r="15">
          <cell r="B15">
            <v>9025088.8570000008</v>
          </cell>
          <cell r="C15">
            <v>7264472.0410000002</v>
          </cell>
          <cell r="E15">
            <v>7292743</v>
          </cell>
        </row>
        <row r="20">
          <cell r="B20">
            <v>280899.21000000002</v>
          </cell>
          <cell r="C20">
            <v>209528.38800000001</v>
          </cell>
          <cell r="E20">
            <v>42885</v>
          </cell>
        </row>
        <row r="21">
          <cell r="B21">
            <v>388920.28499999997</v>
          </cell>
          <cell r="C21">
            <v>292017.05900000001</v>
          </cell>
          <cell r="E21">
            <v>137122</v>
          </cell>
        </row>
        <row r="22">
          <cell r="B22">
            <v>2676656.213</v>
          </cell>
          <cell r="C22">
            <v>2257216.7990000001</v>
          </cell>
          <cell r="E22">
            <v>440575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574988.30899999989</v>
          </cell>
          <cell r="C27">
            <v>501283.42899999954</v>
          </cell>
          <cell r="E27">
            <v>96948</v>
          </cell>
        </row>
        <row r="28">
          <cell r="B28">
            <v>3921464.017</v>
          </cell>
          <cell r="C28">
            <v>3260045.6749999998</v>
          </cell>
          <cell r="E28">
            <v>717530</v>
          </cell>
        </row>
      </sheetData>
      <sheetData sheetId="69">
        <row r="7">
          <cell r="B7">
            <v>1305374.713</v>
          </cell>
          <cell r="C7">
            <v>1027025.052</v>
          </cell>
          <cell r="E7">
            <v>944549</v>
          </cell>
        </row>
        <row r="8">
          <cell r="B8">
            <v>3246504.5219999999</v>
          </cell>
          <cell r="C8">
            <v>2528752.6860000002</v>
          </cell>
          <cell r="E8">
            <v>2421655</v>
          </cell>
        </row>
        <row r="9">
          <cell r="B9">
            <v>3114964.9249999998</v>
          </cell>
          <cell r="C9">
            <v>2342155.3629999999</v>
          </cell>
          <cell r="E9">
            <v>2184319</v>
          </cell>
        </row>
        <row r="10">
          <cell r="B10">
            <v>8864.76</v>
          </cell>
          <cell r="C10">
            <v>5931.3280000000004</v>
          </cell>
          <cell r="E10">
            <v>9356</v>
          </cell>
        </row>
        <row r="11">
          <cell r="B11">
            <v>40017.252</v>
          </cell>
          <cell r="C11">
            <v>22894.3</v>
          </cell>
          <cell r="E11">
            <v>41381</v>
          </cell>
        </row>
        <row r="12">
          <cell r="B12">
            <v>623.42100000000005</v>
          </cell>
          <cell r="C12">
            <v>330.839</v>
          </cell>
          <cell r="E12">
            <v>1218</v>
          </cell>
        </row>
        <row r="14">
          <cell r="B14">
            <v>1748242.0490000015</v>
          </cell>
          <cell r="C14">
            <v>1348637.9240000006</v>
          </cell>
          <cell r="E14">
            <v>1697851</v>
          </cell>
        </row>
        <row r="15">
          <cell r="B15">
            <v>9464591.6420000009</v>
          </cell>
          <cell r="C15">
            <v>7275727.4919999996</v>
          </cell>
          <cell r="E15">
            <v>7300329</v>
          </cell>
        </row>
        <row r="20">
          <cell r="B20">
            <v>289521.83799999999</v>
          </cell>
          <cell r="C20">
            <v>227687.72099999999</v>
          </cell>
          <cell r="E20">
            <v>44645</v>
          </cell>
        </row>
        <row r="21">
          <cell r="B21">
            <v>339908.86200000002</v>
          </cell>
          <cell r="C21">
            <v>231779.65</v>
          </cell>
          <cell r="E21">
            <v>106477</v>
          </cell>
        </row>
        <row r="22">
          <cell r="B22">
            <v>2742369.7749999999</v>
          </cell>
          <cell r="C22">
            <v>2241147.9019999998</v>
          </cell>
          <cell r="E22">
            <v>412660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552790.95800000057</v>
          </cell>
          <cell r="C27">
            <v>494442.63000000035</v>
          </cell>
          <cell r="E27">
            <v>95168</v>
          </cell>
        </row>
        <row r="28">
          <cell r="B28">
            <v>3924591.4330000002</v>
          </cell>
          <cell r="C28">
            <v>3195057.9029999999</v>
          </cell>
          <cell r="E28">
            <v>658950</v>
          </cell>
        </row>
      </sheetData>
      <sheetData sheetId="70">
        <row r="7">
          <cell r="B7">
            <v>1246733.7239999999</v>
          </cell>
          <cell r="C7">
            <v>1000412.049</v>
          </cell>
          <cell r="E7">
            <v>908861</v>
          </cell>
        </row>
        <row r="8">
          <cell r="B8">
            <v>3303487.9139999999</v>
          </cell>
          <cell r="C8">
            <v>2613084.216</v>
          </cell>
          <cell r="E8">
            <v>2416260</v>
          </cell>
        </row>
        <row r="9">
          <cell r="B9">
            <v>2985516.986</v>
          </cell>
          <cell r="C9">
            <v>2285308.1740000001</v>
          </cell>
          <cell r="E9">
            <v>2116062</v>
          </cell>
        </row>
        <row r="10">
          <cell r="B10">
            <v>8845.4339999999993</v>
          </cell>
          <cell r="C10">
            <v>5754.64</v>
          </cell>
          <cell r="E10">
            <v>9648</v>
          </cell>
        </row>
        <row r="11">
          <cell r="B11">
            <v>37353.624000000003</v>
          </cell>
          <cell r="C11">
            <v>21438.848000000002</v>
          </cell>
          <cell r="E11">
            <v>36208</v>
          </cell>
        </row>
        <row r="12">
          <cell r="B12">
            <v>602.78399999999999</v>
          </cell>
          <cell r="C12">
            <v>325.18200000000002</v>
          </cell>
          <cell r="E12">
            <v>1263</v>
          </cell>
        </row>
        <row r="14">
          <cell r="B14">
            <v>1789885.8579999991</v>
          </cell>
          <cell r="C14">
            <v>1376560.3599999994</v>
          </cell>
          <cell r="E14">
            <v>1676357</v>
          </cell>
        </row>
        <row r="15">
          <cell r="B15">
            <v>9372426.3239999991</v>
          </cell>
          <cell r="C15">
            <v>7302883.4689999996</v>
          </cell>
          <cell r="E15">
            <v>7164659</v>
          </cell>
        </row>
        <row r="20">
          <cell r="B20">
            <v>285561.10800000001</v>
          </cell>
          <cell r="C20">
            <v>222894.16500000001</v>
          </cell>
          <cell r="E20">
            <v>46508</v>
          </cell>
        </row>
        <row r="21">
          <cell r="B21">
            <v>325515.636</v>
          </cell>
          <cell r="C21">
            <v>202105.761</v>
          </cell>
          <cell r="E21">
            <v>91226</v>
          </cell>
        </row>
        <row r="22">
          <cell r="B22">
            <v>2836254.2110000001</v>
          </cell>
          <cell r="C22">
            <v>2306631.7059999998</v>
          </cell>
          <cell r="E22">
            <v>415627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679018.4040000001</v>
          </cell>
          <cell r="C27">
            <v>570020.65900000045</v>
          </cell>
          <cell r="E27">
            <v>102997</v>
          </cell>
        </row>
        <row r="28">
          <cell r="B28">
            <v>4126349.3590000002</v>
          </cell>
          <cell r="C28">
            <v>3301652.2910000002</v>
          </cell>
          <cell r="E28">
            <v>656358</v>
          </cell>
        </row>
      </sheetData>
      <sheetData sheetId="71">
        <row r="15">
          <cell r="B15">
            <v>11068488.456</v>
          </cell>
          <cell r="C15">
            <v>9285931.2090000007</v>
          </cell>
          <cell r="E15">
            <v>8861177</v>
          </cell>
        </row>
        <row r="28">
          <cell r="B28">
            <v>4828362.2309999997</v>
          </cell>
          <cell r="C28">
            <v>4064084.3390000002</v>
          </cell>
          <cell r="E28">
            <v>884486</v>
          </cell>
        </row>
      </sheetData>
      <sheetData sheetId="72">
        <row r="15">
          <cell r="B15">
            <v>9948126.5299999993</v>
          </cell>
          <cell r="C15">
            <v>7958025.1059999997</v>
          </cell>
          <cell r="E15">
            <v>7869554</v>
          </cell>
        </row>
        <row r="28">
          <cell r="B28">
            <v>4647812.6370000001</v>
          </cell>
          <cell r="C28">
            <v>3793184.89</v>
          </cell>
          <cell r="E28">
            <v>797313</v>
          </cell>
        </row>
      </sheetData>
      <sheetData sheetId="73">
        <row r="15">
          <cell r="B15">
            <v>9527427.1889999993</v>
          </cell>
          <cell r="C15">
            <v>7690892.4730000002</v>
          </cell>
          <cell r="E15">
            <v>7614925</v>
          </cell>
        </row>
        <row r="28">
          <cell r="B28">
            <v>4491326.7869999995</v>
          </cell>
          <cell r="C28">
            <v>3664613.844</v>
          </cell>
          <cell r="E28">
            <v>763831</v>
          </cell>
        </row>
      </sheetData>
      <sheetData sheetId="74">
        <row r="15">
          <cell r="B15">
            <v>9885448.9460000005</v>
          </cell>
          <cell r="C15">
            <v>8052958.7980000004</v>
          </cell>
          <cell r="E15">
            <v>7994661</v>
          </cell>
        </row>
        <row r="28">
          <cell r="B28">
            <v>4416251.392</v>
          </cell>
          <cell r="C28">
            <v>3598723.2649999997</v>
          </cell>
          <cell r="E28">
            <v>766487</v>
          </cell>
        </row>
      </sheetData>
      <sheetData sheetId="75">
        <row r="15">
          <cell r="B15">
            <v>9585492.4110000003</v>
          </cell>
          <cell r="C15">
            <v>8020475.4460000005</v>
          </cell>
          <cell r="E15">
            <v>7872611</v>
          </cell>
        </row>
        <row r="28">
          <cell r="B28">
            <v>4302650.3679999998</v>
          </cell>
          <cell r="C28">
            <v>3521721.0759999999</v>
          </cell>
          <cell r="E28">
            <v>748006</v>
          </cell>
        </row>
      </sheetData>
      <sheetData sheetId="76">
        <row r="15">
          <cell r="B15">
            <v>10731116.649</v>
          </cell>
          <cell r="C15">
            <v>9050367.7459999993</v>
          </cell>
          <cell r="E15">
            <v>8598998</v>
          </cell>
        </row>
        <row r="28">
          <cell r="B28">
            <v>4950893.6509999996</v>
          </cell>
          <cell r="C28">
            <v>4121810.4539999999</v>
          </cell>
          <cell r="E28">
            <v>875433</v>
          </cell>
        </row>
      </sheetData>
      <sheetData sheetId="77"/>
      <sheetData sheetId="78">
        <row r="7">
          <cell r="B7">
            <v>1230550.527</v>
          </cell>
          <cell r="C7">
            <v>1064547.1140000001</v>
          </cell>
          <cell r="E7">
            <v>928837</v>
          </cell>
        </row>
        <row r="8">
          <cell r="B8">
            <v>4410906.3899999997</v>
          </cell>
          <cell r="C8">
            <v>3730083.969</v>
          </cell>
          <cell r="E8">
            <v>3265693</v>
          </cell>
        </row>
        <row r="9">
          <cell r="B9">
            <v>3417397.696</v>
          </cell>
          <cell r="C9">
            <v>2868113.24</v>
          </cell>
          <cell r="E9">
            <v>2637747</v>
          </cell>
        </row>
        <row r="10">
          <cell r="B10">
            <v>9162.9240000000009</v>
          </cell>
          <cell r="C10">
            <v>5880.2280000000001</v>
          </cell>
          <cell r="E10">
            <v>9575</v>
          </cell>
        </row>
        <row r="11">
          <cell r="B11">
            <v>30005.952000000001</v>
          </cell>
          <cell r="C11">
            <v>20796.674999999999</v>
          </cell>
          <cell r="E11">
            <v>28681</v>
          </cell>
        </row>
        <row r="12">
          <cell r="B12">
            <v>662.26499999999999</v>
          </cell>
          <cell r="C12">
            <v>307.31599999999997</v>
          </cell>
          <cell r="E12">
            <v>1405</v>
          </cell>
        </row>
        <row r="14">
          <cell r="B14">
            <v>2335870.4519999996</v>
          </cell>
          <cell r="C14">
            <v>1925028.3869999992</v>
          </cell>
          <cell r="E14">
            <v>2059943</v>
          </cell>
        </row>
        <row r="15">
          <cell r="B15">
            <v>11434556.206</v>
          </cell>
          <cell r="C15">
            <v>9614756.9289999995</v>
          </cell>
          <cell r="E15">
            <v>8931881</v>
          </cell>
        </row>
        <row r="20">
          <cell r="B20">
            <v>400679.93800000002</v>
          </cell>
          <cell r="C20">
            <v>325194.90399999998</v>
          </cell>
          <cell r="E20">
            <v>62208</v>
          </cell>
        </row>
        <row r="21">
          <cell r="B21">
            <v>757989.07200000004</v>
          </cell>
          <cell r="C21">
            <v>586190.05700000003</v>
          </cell>
          <cell r="E21">
            <v>212952</v>
          </cell>
        </row>
        <row r="22">
          <cell r="B22">
            <v>3325866.2489999998</v>
          </cell>
          <cell r="C22">
            <v>2852623.6570000001</v>
          </cell>
          <cell r="E22">
            <v>553474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748864.30000000075</v>
          </cell>
          <cell r="C27">
            <v>652242.29099999974</v>
          </cell>
          <cell r="E27">
            <v>136966</v>
          </cell>
        </row>
        <row r="28">
          <cell r="B28">
            <v>5233399.5590000004</v>
          </cell>
          <cell r="C28">
            <v>4416250.909</v>
          </cell>
          <cell r="E28">
            <v>965600</v>
          </cell>
        </row>
      </sheetData>
      <sheetData sheetId="79">
        <row r="7">
          <cell r="B7">
            <v>1080644.5859999999</v>
          </cell>
          <cell r="C7">
            <v>927916.26800000004</v>
          </cell>
          <cell r="E7">
            <v>814189</v>
          </cell>
        </row>
        <row r="8">
          <cell r="B8">
            <v>3258214.6979999999</v>
          </cell>
          <cell r="C8">
            <v>2685330.1710000001</v>
          </cell>
          <cell r="E8">
            <v>2477819</v>
          </cell>
        </row>
        <row r="9">
          <cell r="B9">
            <v>2892110.4350000001</v>
          </cell>
          <cell r="C9">
            <v>2365444.3569999998</v>
          </cell>
          <cell r="E9">
            <v>2204659</v>
          </cell>
        </row>
        <row r="10">
          <cell r="B10">
            <v>8803.9040000000005</v>
          </cell>
          <cell r="C10">
            <v>5825.7169999999996</v>
          </cell>
          <cell r="E10">
            <v>9742</v>
          </cell>
        </row>
        <row r="11">
          <cell r="B11">
            <v>29767.68</v>
          </cell>
          <cell r="C11">
            <v>17249.842000000001</v>
          </cell>
          <cell r="E11">
            <v>26908</v>
          </cell>
        </row>
        <row r="12">
          <cell r="B12">
            <v>602.226</v>
          </cell>
          <cell r="C12">
            <v>308.988</v>
          </cell>
          <cell r="E12">
            <v>1363</v>
          </cell>
        </row>
        <row r="14">
          <cell r="B14">
            <v>1956287.8319999995</v>
          </cell>
          <cell r="C14">
            <v>1606229.9679999994</v>
          </cell>
          <cell r="E14">
            <v>1876312</v>
          </cell>
        </row>
        <row r="15">
          <cell r="B15">
            <v>9226431.3609999996</v>
          </cell>
          <cell r="C15">
            <v>7608305.3109999998</v>
          </cell>
          <cell r="E15">
            <v>7410992</v>
          </cell>
        </row>
        <row r="20">
          <cell r="B20">
            <v>298237.11800000002</v>
          </cell>
          <cell r="C20">
            <v>219077.02600000001</v>
          </cell>
          <cell r="E20">
            <v>45301</v>
          </cell>
        </row>
        <row r="21">
          <cell r="B21">
            <v>654199.45600000001</v>
          </cell>
          <cell r="C21">
            <v>486290.24900000001</v>
          </cell>
          <cell r="E21">
            <v>181697</v>
          </cell>
        </row>
        <row r="22">
          <cell r="B22">
            <v>3059192.1869999999</v>
          </cell>
          <cell r="C22">
            <v>2496965.057</v>
          </cell>
          <cell r="E22">
            <v>485063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596946.49500000011</v>
          </cell>
          <cell r="C27">
            <v>465376.804</v>
          </cell>
          <cell r="E27">
            <v>103425</v>
          </cell>
        </row>
        <row r="28">
          <cell r="B28">
            <v>4608575.2560000001</v>
          </cell>
          <cell r="C28">
            <v>3667709.1359999999</v>
          </cell>
          <cell r="E28">
            <v>815486</v>
          </cell>
        </row>
      </sheetData>
      <sheetData sheetId="80">
        <row r="7">
          <cell r="B7">
            <v>1156484.6950000001</v>
          </cell>
          <cell r="C7">
            <v>990947.09199999995</v>
          </cell>
          <cell r="E7">
            <v>880497</v>
          </cell>
        </row>
        <row r="8">
          <cell r="B8">
            <v>3351657.5619999999</v>
          </cell>
          <cell r="C8">
            <v>2674926.2340000002</v>
          </cell>
          <cell r="E8">
            <v>2514655</v>
          </cell>
        </row>
        <row r="9">
          <cell r="B9">
            <v>3091580.0660000001</v>
          </cell>
          <cell r="C9">
            <v>2498585.574</v>
          </cell>
          <cell r="E9">
            <v>2364985</v>
          </cell>
        </row>
        <row r="10">
          <cell r="B10">
            <v>9985.0360000000001</v>
          </cell>
          <cell r="C10">
            <v>6145.5839999999998</v>
          </cell>
          <cell r="E10">
            <v>10501</v>
          </cell>
        </row>
        <row r="11">
          <cell r="B11">
            <v>28493.972000000002</v>
          </cell>
          <cell r="C11">
            <v>15850.754000000001</v>
          </cell>
          <cell r="E11">
            <v>26628</v>
          </cell>
        </row>
        <row r="12">
          <cell r="B12">
            <v>811.60199999999998</v>
          </cell>
          <cell r="C12">
            <v>361.399</v>
          </cell>
          <cell r="E12">
            <v>1624</v>
          </cell>
        </row>
        <row r="14">
          <cell r="B14">
            <v>2059383.3699999982</v>
          </cell>
          <cell r="C14">
            <v>1668146.1509999996</v>
          </cell>
          <cell r="E14">
            <v>1944506</v>
          </cell>
        </row>
        <row r="15">
          <cell r="B15">
            <v>9698396.3029999994</v>
          </cell>
          <cell r="C15">
            <v>7854962.7879999997</v>
          </cell>
          <cell r="E15">
            <v>7743396</v>
          </cell>
        </row>
        <row r="20">
          <cell r="B20">
            <v>156001.50399999999</v>
          </cell>
          <cell r="C20">
            <v>112177.03200000001</v>
          </cell>
          <cell r="E20">
            <v>21594</v>
          </cell>
        </row>
        <row r="21">
          <cell r="B21">
            <v>605564.88</v>
          </cell>
          <cell r="C21">
            <v>461738.20400000003</v>
          </cell>
          <cell r="E21">
            <v>178117</v>
          </cell>
        </row>
        <row r="22">
          <cell r="B22">
            <v>3150451.176</v>
          </cell>
          <cell r="C22">
            <v>2618555.21</v>
          </cell>
          <cell r="E22">
            <v>499328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624795.3759999997</v>
          </cell>
          <cell r="C27">
            <v>500850.68500000006</v>
          </cell>
          <cell r="E27">
            <v>101967</v>
          </cell>
        </row>
        <row r="28">
          <cell r="B28">
            <v>4536812.9359999998</v>
          </cell>
          <cell r="C28">
            <v>3693321.1310000001</v>
          </cell>
          <cell r="E28">
            <v>801006</v>
          </cell>
        </row>
      </sheetData>
      <sheetData sheetId="81">
        <row r="7">
          <cell r="B7">
            <v>692505</v>
          </cell>
          <cell r="C7">
            <v>570303</v>
          </cell>
          <cell r="E7">
            <v>502089</v>
          </cell>
        </row>
        <row r="8">
          <cell r="B8">
            <v>3180867</v>
          </cell>
          <cell r="C8">
            <v>2580341</v>
          </cell>
          <cell r="E8">
            <v>2446593</v>
          </cell>
        </row>
        <row r="9">
          <cell r="B9">
            <v>2991620.693</v>
          </cell>
          <cell r="C9">
            <v>2445496.4920000001</v>
          </cell>
          <cell r="E9">
            <v>2341061</v>
          </cell>
        </row>
        <row r="10">
          <cell r="B10">
            <v>10132</v>
          </cell>
          <cell r="C10">
            <v>6727</v>
          </cell>
          <cell r="E10">
            <v>11425</v>
          </cell>
        </row>
        <row r="11">
          <cell r="B11">
            <v>29160</v>
          </cell>
          <cell r="C11">
            <v>19309</v>
          </cell>
          <cell r="E11">
            <v>31503</v>
          </cell>
        </row>
        <row r="12">
          <cell r="B12">
            <v>898.96500000000003</v>
          </cell>
          <cell r="C12">
            <v>353.49200000000002</v>
          </cell>
          <cell r="E12">
            <v>1497</v>
          </cell>
        </row>
        <row r="14">
          <cell r="B14">
            <v>2029938.1119999988</v>
          </cell>
          <cell r="C14">
            <v>1698001.2740000021</v>
          </cell>
          <cell r="E14">
            <v>2003603</v>
          </cell>
        </row>
        <row r="15">
          <cell r="B15">
            <v>8935121.7699999996</v>
          </cell>
          <cell r="C15">
            <v>7320531.2580000022</v>
          </cell>
          <cell r="E15">
            <v>7337771</v>
          </cell>
        </row>
        <row r="20">
          <cell r="B20">
            <v>1823</v>
          </cell>
          <cell r="C20">
            <v>1218</v>
          </cell>
          <cell r="E20">
            <v>159</v>
          </cell>
        </row>
        <row r="21">
          <cell r="B21">
            <v>509929</v>
          </cell>
          <cell r="C21">
            <v>401130</v>
          </cell>
          <cell r="E21">
            <v>157889</v>
          </cell>
        </row>
        <row r="22">
          <cell r="B22">
            <v>2839652</v>
          </cell>
          <cell r="C22">
            <v>2434953</v>
          </cell>
          <cell r="E22">
            <v>455829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543289.70000000019</v>
          </cell>
          <cell r="C27">
            <v>471295.36000000034</v>
          </cell>
          <cell r="E27">
            <v>95411</v>
          </cell>
        </row>
        <row r="28">
          <cell r="B28">
            <v>3894693.7</v>
          </cell>
          <cell r="C28">
            <v>3308596.3600000003</v>
          </cell>
          <cell r="E28">
            <v>709288</v>
          </cell>
        </row>
      </sheetData>
      <sheetData sheetId="82">
        <row r="7">
          <cell r="B7">
            <v>0</v>
          </cell>
          <cell r="C7">
            <v>0</v>
          </cell>
          <cell r="E7">
            <v>0</v>
          </cell>
        </row>
        <row r="8">
          <cell r="B8">
            <v>3264174.15</v>
          </cell>
          <cell r="C8">
            <v>2710407.0079999999</v>
          </cell>
          <cell r="E8">
            <v>2579897</v>
          </cell>
        </row>
        <row r="9">
          <cell r="B9">
            <v>3139126.5660000001</v>
          </cell>
          <cell r="C9">
            <v>2495759.787</v>
          </cell>
          <cell r="E9">
            <v>2415277</v>
          </cell>
        </row>
        <row r="10">
          <cell r="B10">
            <v>10663.404</v>
          </cell>
          <cell r="C10">
            <v>6622.9480000000003</v>
          </cell>
          <cell r="E10">
            <v>11487</v>
          </cell>
        </row>
        <row r="11">
          <cell r="B11">
            <v>29513.903999999999</v>
          </cell>
          <cell r="C11">
            <v>20788.678</v>
          </cell>
          <cell r="E11">
            <v>33404</v>
          </cell>
        </row>
        <row r="12">
          <cell r="B12">
            <v>895.73400000000004</v>
          </cell>
          <cell r="C12">
            <v>387.49200000000002</v>
          </cell>
          <cell r="E12">
            <v>1600</v>
          </cell>
        </row>
        <row r="14">
          <cell r="B14">
            <v>2152305.0070000002</v>
          </cell>
          <cell r="C14">
            <v>1790878.943</v>
          </cell>
          <cell r="E14">
            <v>2089149</v>
          </cell>
        </row>
        <row r="15">
          <cell r="B15">
            <v>8596678.7650000006</v>
          </cell>
          <cell r="C15">
            <v>7024844.8559999997</v>
          </cell>
          <cell r="E15">
            <v>7130814</v>
          </cell>
        </row>
        <row r="20">
          <cell r="B20">
            <v>0</v>
          </cell>
          <cell r="C20">
            <v>0</v>
          </cell>
          <cell r="E20">
            <v>0</v>
          </cell>
        </row>
        <row r="21">
          <cell r="B21">
            <v>529627.31200000003</v>
          </cell>
          <cell r="C21">
            <v>403305.95400000003</v>
          </cell>
          <cell r="E21">
            <v>154356</v>
          </cell>
        </row>
        <row r="22">
          <cell r="B22">
            <v>2773929.929</v>
          </cell>
          <cell r="C22">
            <v>2425248.4550000001</v>
          </cell>
          <cell r="E22">
            <v>426276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621548.06000000006</v>
          </cell>
          <cell r="C27">
            <v>545111.46099999966</v>
          </cell>
          <cell r="E27">
            <v>97713</v>
          </cell>
        </row>
        <row r="28">
          <cell r="B28">
            <v>3925105.301</v>
          </cell>
          <cell r="C28">
            <v>3373665.8699999996</v>
          </cell>
          <cell r="E28">
            <v>678345</v>
          </cell>
        </row>
      </sheetData>
      <sheetData sheetId="83">
        <row r="7">
          <cell r="B7">
            <v>0</v>
          </cell>
          <cell r="C7">
            <v>0</v>
          </cell>
          <cell r="E7">
            <v>0</v>
          </cell>
        </row>
        <row r="8">
          <cell r="B8">
            <v>3302406.5460000001</v>
          </cell>
          <cell r="C8">
            <v>2784371.5720000002</v>
          </cell>
          <cell r="E8">
            <v>2627890</v>
          </cell>
        </row>
        <row r="9">
          <cell r="B9">
            <v>3012745.281</v>
          </cell>
          <cell r="C9">
            <v>2373897.1830000002</v>
          </cell>
          <cell r="E9">
            <v>2266621</v>
          </cell>
        </row>
        <row r="10">
          <cell r="B10">
            <v>11286.736000000001</v>
          </cell>
          <cell r="C10">
            <v>6886.402</v>
          </cell>
          <cell r="E10">
            <v>13122</v>
          </cell>
        </row>
        <row r="11">
          <cell r="B11">
            <v>31171.608</v>
          </cell>
          <cell r="C11">
            <v>21468.550999999999</v>
          </cell>
          <cell r="E11">
            <v>33590</v>
          </cell>
        </row>
        <row r="12">
          <cell r="B12">
            <v>282.91500000000002</v>
          </cell>
          <cell r="C12">
            <v>121.245</v>
          </cell>
          <cell r="E12">
            <v>492</v>
          </cell>
        </row>
        <row r="14">
          <cell r="B14">
            <v>2151866.898</v>
          </cell>
          <cell r="C14">
            <v>1770886.7389999991</v>
          </cell>
          <cell r="E14">
            <v>2031733</v>
          </cell>
        </row>
        <row r="15">
          <cell r="B15">
            <v>8509759.9839999992</v>
          </cell>
          <cell r="C15">
            <v>6957631.6919999998</v>
          </cell>
          <cell r="E15">
            <v>6973448</v>
          </cell>
        </row>
        <row r="20">
          <cell r="B20">
            <v>0</v>
          </cell>
          <cell r="C20">
            <v>0</v>
          </cell>
          <cell r="E20">
            <v>0</v>
          </cell>
        </row>
        <row r="21">
          <cell r="B21">
            <v>578276.272</v>
          </cell>
          <cell r="C21">
            <v>437650.25</v>
          </cell>
          <cell r="E21">
            <v>164767</v>
          </cell>
        </row>
        <row r="22">
          <cell r="B22">
            <v>2702692.7919999999</v>
          </cell>
          <cell r="C22">
            <v>2372526.2179999999</v>
          </cell>
          <cell r="E22">
            <v>415142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681579.86000000034</v>
          </cell>
          <cell r="C27">
            <v>598029.21500000032</v>
          </cell>
          <cell r="E27">
            <v>106404</v>
          </cell>
        </row>
        <row r="28">
          <cell r="B28">
            <v>3962548.9240000001</v>
          </cell>
          <cell r="C28">
            <v>3408205.6830000002</v>
          </cell>
          <cell r="E28">
            <v>686313</v>
          </cell>
        </row>
      </sheetData>
      <sheetData sheetId="84"/>
      <sheetData sheetId="85"/>
      <sheetData sheetId="86"/>
      <sheetData sheetId="87"/>
      <sheetData sheetId="88"/>
      <sheetData sheetId="89"/>
      <sheetData sheetId="90">
        <row r="1">
          <cell r="H1">
            <v>43739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13"/>
      <sheetName val="Fev 13"/>
      <sheetName val="Mar 13"/>
      <sheetName val="Abr 13"/>
      <sheetName val="Mai 13"/>
      <sheetName val="Jun 13"/>
      <sheetName val="Jul 13"/>
      <sheetName val="Ago 13"/>
      <sheetName val="Set 13"/>
      <sheetName val="Out 13"/>
      <sheetName val="Nov 13"/>
      <sheetName val="Dez 13"/>
      <sheetName val="2013"/>
      <sheetName val="Jan 14"/>
      <sheetName val="Fev 14"/>
      <sheetName val="Mar 14"/>
      <sheetName val="Abr 14"/>
      <sheetName val="Mai 14"/>
      <sheetName val="Jun 14"/>
      <sheetName val="Jul 14"/>
      <sheetName val="Ago 14"/>
      <sheetName val="Set 14"/>
      <sheetName val="Out 14"/>
      <sheetName val="Nov 14"/>
      <sheetName val="Dez 14"/>
      <sheetName val="2014"/>
      <sheetName val="Jan 15"/>
      <sheetName val="Fev 15"/>
      <sheetName val="Mar 15"/>
      <sheetName val="Abr 15"/>
      <sheetName val="Mai 15"/>
      <sheetName val="Jun 15"/>
      <sheetName val="Jul 15"/>
      <sheetName val="Ago 15"/>
      <sheetName val="Set 15"/>
      <sheetName val="Out 15"/>
      <sheetName val="Nov 15"/>
      <sheetName val="Dez 15"/>
      <sheetName val="2015"/>
      <sheetName val="Jan 16"/>
      <sheetName val="Fev 16"/>
      <sheetName val="Mar 16"/>
      <sheetName val="Abr 16"/>
      <sheetName val="Mai 16"/>
      <sheetName val="Jun 16"/>
      <sheetName val="Jul 16"/>
      <sheetName val="Ago 16"/>
      <sheetName val="Set 16"/>
      <sheetName val="Out 16"/>
      <sheetName val="Nov 16"/>
      <sheetName val="Dez 16"/>
      <sheetName val="2016"/>
      <sheetName val="Jan 17"/>
      <sheetName val="Fev 17"/>
      <sheetName val="Mar 17"/>
      <sheetName val="Abr 17"/>
      <sheetName val="Mai 17"/>
      <sheetName val="Jun 17"/>
      <sheetName val="Jul 17"/>
      <sheetName val="Ago 17"/>
      <sheetName val="Set 17"/>
      <sheetName val="Out 17"/>
      <sheetName val="Nov 17"/>
      <sheetName val="Dez 17"/>
      <sheetName val="2017"/>
      <sheetName val="Jan 18"/>
      <sheetName val="Fev 18"/>
      <sheetName val="Mar 18"/>
      <sheetName val="Abr 18"/>
      <sheetName val="Mai 18"/>
      <sheetName val="Jun 18"/>
      <sheetName val="Jul 18"/>
      <sheetName val="Ago 18"/>
      <sheetName val="Set 18"/>
      <sheetName val="Out 18"/>
      <sheetName val="Nov 18"/>
      <sheetName val="Dez 18"/>
      <sheetName val="2018"/>
      <sheetName val="Jan 19"/>
      <sheetName val="Fev 19"/>
      <sheetName val="Mar 19"/>
      <sheetName val="Abr 19"/>
      <sheetName val="Mai 19"/>
      <sheetName val="Jun 19"/>
      <sheetName val="Jul 19"/>
      <sheetName val="Ago 19"/>
      <sheetName val="Set 19"/>
      <sheetName val="Out 19"/>
      <sheetName val="Nov 19"/>
      <sheetName val="Dez 19"/>
      <sheetName val="No mês"/>
      <sheetName val="No mês p Info"/>
      <sheetName val="Acumulado no Ano"/>
      <sheetName val="Acumulado no ano p Info"/>
      <sheetName val="Acumulado 3 meses"/>
      <sheetName val="Acumulado 6 meses"/>
      <sheetName val="12 Meses"/>
      <sheetName val="JAN18-DEZ18"/>
      <sheetName val="FEV18-JAN19"/>
      <sheetName val="MAR18-FEV19"/>
      <sheetName val="ABR18-MAR19"/>
      <sheetName val="MAI18-ABR19"/>
      <sheetName val="JUN18-MAI19"/>
      <sheetName val="JUL18-JUN19"/>
      <sheetName val="AGO18-JUL19"/>
      <sheetName val="SET18-AGO19"/>
      <sheetName val="OUT18-SET19"/>
      <sheetName val="NOV18-OUT19"/>
      <sheetName val="Resumo Períodos"/>
      <sheetName val="Série Carga - ABEAR"/>
      <sheetName val="Série Carga - TOTAL"/>
      <sheetName val="Gráfico Variações"/>
    </sheetNames>
    <sheetDataSet>
      <sheetData sheetId="0">
        <row r="16">
          <cell r="B16">
            <v>39236737</v>
          </cell>
        </row>
        <row r="30">
          <cell r="B30">
            <v>14160673</v>
          </cell>
        </row>
      </sheetData>
      <sheetData sheetId="1">
        <row r="16">
          <cell r="B16">
            <v>37780999</v>
          </cell>
        </row>
        <row r="30">
          <cell r="B30">
            <v>14369418</v>
          </cell>
        </row>
      </sheetData>
      <sheetData sheetId="2">
        <row r="16">
          <cell r="B16">
            <v>45172255</v>
          </cell>
        </row>
        <row r="30">
          <cell r="B30">
            <v>17752052</v>
          </cell>
        </row>
      </sheetData>
      <sheetData sheetId="3">
        <row r="16">
          <cell r="B16">
            <v>43632315</v>
          </cell>
        </row>
        <row r="30">
          <cell r="B30">
            <v>16497411</v>
          </cell>
        </row>
      </sheetData>
      <sheetData sheetId="4">
        <row r="16">
          <cell r="B16">
            <v>43778585</v>
          </cell>
        </row>
        <row r="30">
          <cell r="B30">
            <v>15723864</v>
          </cell>
        </row>
      </sheetData>
      <sheetData sheetId="5">
        <row r="16">
          <cell r="B16">
            <v>41898994</v>
          </cell>
        </row>
        <row r="30">
          <cell r="B30">
            <v>14078060</v>
          </cell>
        </row>
      </sheetData>
      <sheetData sheetId="6">
        <row r="16">
          <cell r="B16">
            <v>42587230</v>
          </cell>
        </row>
        <row r="30">
          <cell r="B30">
            <v>13384979</v>
          </cell>
        </row>
      </sheetData>
      <sheetData sheetId="7">
        <row r="16">
          <cell r="B16">
            <v>45743629</v>
          </cell>
        </row>
        <row r="30">
          <cell r="B30">
            <v>13860241</v>
          </cell>
        </row>
      </sheetData>
      <sheetData sheetId="8">
        <row r="16">
          <cell r="B16">
            <v>41267534</v>
          </cell>
        </row>
        <row r="30">
          <cell r="B30">
            <v>14192423</v>
          </cell>
        </row>
      </sheetData>
      <sheetData sheetId="9">
        <row r="16">
          <cell r="B16">
            <v>47045962</v>
          </cell>
        </row>
        <row r="30">
          <cell r="B30">
            <v>15141944</v>
          </cell>
        </row>
      </sheetData>
      <sheetData sheetId="10">
        <row r="16">
          <cell r="B16">
            <v>49218861</v>
          </cell>
        </row>
        <row r="30">
          <cell r="B30">
            <v>15082423</v>
          </cell>
        </row>
      </sheetData>
      <sheetData sheetId="11">
        <row r="16">
          <cell r="B16">
            <v>44485480</v>
          </cell>
        </row>
        <row r="30">
          <cell r="B30">
            <v>15389362</v>
          </cell>
        </row>
      </sheetData>
      <sheetData sheetId="12"/>
      <sheetData sheetId="13">
        <row r="16">
          <cell r="B16">
            <v>37606555</v>
          </cell>
        </row>
        <row r="30">
          <cell r="B30">
            <v>14075921</v>
          </cell>
        </row>
      </sheetData>
      <sheetData sheetId="14">
        <row r="16">
          <cell r="B16">
            <v>40468556</v>
          </cell>
        </row>
        <row r="30">
          <cell r="B30">
            <v>12771228</v>
          </cell>
        </row>
      </sheetData>
      <sheetData sheetId="15">
        <row r="16">
          <cell r="B16">
            <v>42192094</v>
          </cell>
        </row>
        <row r="30">
          <cell r="B30">
            <v>15282307</v>
          </cell>
        </row>
      </sheetData>
      <sheetData sheetId="16">
        <row r="16">
          <cell r="B16">
            <v>43771415</v>
          </cell>
        </row>
        <row r="30">
          <cell r="B30">
            <v>14806677</v>
          </cell>
        </row>
      </sheetData>
      <sheetData sheetId="17">
        <row r="16">
          <cell r="B16">
            <v>44992249</v>
          </cell>
        </row>
        <row r="30">
          <cell r="B30">
            <v>14869730</v>
          </cell>
        </row>
      </sheetData>
      <sheetData sheetId="18">
        <row r="16">
          <cell r="B16">
            <v>35833177</v>
          </cell>
        </row>
        <row r="30">
          <cell r="B30">
            <v>12551361</v>
          </cell>
        </row>
      </sheetData>
      <sheetData sheetId="19">
        <row r="16">
          <cell r="B16">
            <v>41809631</v>
          </cell>
        </row>
        <row r="30">
          <cell r="B30">
            <v>12589614</v>
          </cell>
        </row>
      </sheetData>
      <sheetData sheetId="20">
        <row r="16">
          <cell r="B16">
            <v>44100683</v>
          </cell>
        </row>
        <row r="30">
          <cell r="B30">
            <v>14142955</v>
          </cell>
        </row>
      </sheetData>
      <sheetData sheetId="21">
        <row r="16">
          <cell r="B16">
            <v>43144532</v>
          </cell>
        </row>
        <row r="30">
          <cell r="B30">
            <v>14005675</v>
          </cell>
        </row>
      </sheetData>
      <sheetData sheetId="22">
        <row r="16">
          <cell r="B16">
            <v>47710482</v>
          </cell>
        </row>
        <row r="30">
          <cell r="B30">
            <v>16587278</v>
          </cell>
        </row>
      </sheetData>
      <sheetData sheetId="23">
        <row r="16">
          <cell r="B16">
            <v>48249540</v>
          </cell>
        </row>
        <row r="30">
          <cell r="B30">
            <v>16631639</v>
          </cell>
        </row>
      </sheetData>
      <sheetData sheetId="24">
        <row r="16">
          <cell r="B16">
            <v>44982520</v>
          </cell>
        </row>
        <row r="30">
          <cell r="B30">
            <v>16062658</v>
          </cell>
        </row>
      </sheetData>
      <sheetData sheetId="25"/>
      <sheetData sheetId="26">
        <row r="16">
          <cell r="B16">
            <v>35177552</v>
          </cell>
        </row>
        <row r="30">
          <cell r="B30">
            <v>15072723</v>
          </cell>
        </row>
      </sheetData>
      <sheetData sheetId="27">
        <row r="16">
          <cell r="B16">
            <v>32861528</v>
          </cell>
        </row>
        <row r="30">
          <cell r="B30">
            <v>11990531</v>
          </cell>
        </row>
      </sheetData>
      <sheetData sheetId="28">
        <row r="16">
          <cell r="B16">
            <v>41130941</v>
          </cell>
        </row>
        <row r="30">
          <cell r="B30">
            <v>16471070</v>
          </cell>
        </row>
      </sheetData>
      <sheetData sheetId="29">
        <row r="16">
          <cell r="B16">
            <v>37379603</v>
          </cell>
        </row>
        <row r="30">
          <cell r="B30">
            <v>14053854</v>
          </cell>
        </row>
      </sheetData>
      <sheetData sheetId="30">
        <row r="16">
          <cell r="B16">
            <v>40317018</v>
          </cell>
        </row>
        <row r="30">
          <cell r="B30">
            <v>14334075</v>
          </cell>
        </row>
      </sheetData>
      <sheetData sheetId="31">
        <row r="16">
          <cell r="B16">
            <v>35234915</v>
          </cell>
        </row>
        <row r="30">
          <cell r="B30">
            <v>13863722</v>
          </cell>
        </row>
      </sheetData>
      <sheetData sheetId="32">
        <row r="16">
          <cell r="B16">
            <v>37973536</v>
          </cell>
        </row>
        <row r="30">
          <cell r="B30">
            <v>14654048</v>
          </cell>
        </row>
      </sheetData>
      <sheetData sheetId="33">
        <row r="16">
          <cell r="B16">
            <v>37473010</v>
          </cell>
        </row>
        <row r="30">
          <cell r="B30">
            <v>13959734</v>
          </cell>
        </row>
      </sheetData>
      <sheetData sheetId="34">
        <row r="16">
          <cell r="B16">
            <v>37593477</v>
          </cell>
        </row>
        <row r="30">
          <cell r="B30">
            <v>14627665</v>
          </cell>
        </row>
      </sheetData>
      <sheetData sheetId="35">
        <row r="16">
          <cell r="B16">
            <v>40247561</v>
          </cell>
        </row>
        <row r="30">
          <cell r="B30">
            <v>17083743</v>
          </cell>
        </row>
      </sheetData>
      <sheetData sheetId="36">
        <row r="16">
          <cell r="B16">
            <v>40699908</v>
          </cell>
        </row>
        <row r="30">
          <cell r="B30">
            <v>17545246</v>
          </cell>
        </row>
      </sheetData>
      <sheetData sheetId="37">
        <row r="16">
          <cell r="B16">
            <v>39689828</v>
          </cell>
        </row>
        <row r="30">
          <cell r="B30">
            <v>17061884</v>
          </cell>
        </row>
      </sheetData>
      <sheetData sheetId="38"/>
      <sheetData sheetId="39">
        <row r="16">
          <cell r="B16">
            <v>30302386</v>
          </cell>
        </row>
        <row r="30">
          <cell r="B30">
            <v>15904547</v>
          </cell>
        </row>
      </sheetData>
      <sheetData sheetId="40">
        <row r="16">
          <cell r="B16">
            <v>30661295</v>
          </cell>
        </row>
        <row r="30">
          <cell r="B30">
            <v>14807131</v>
          </cell>
        </row>
      </sheetData>
      <sheetData sheetId="41">
        <row r="16">
          <cell r="B16">
            <v>35022459</v>
          </cell>
        </row>
        <row r="30">
          <cell r="B30">
            <v>14853718</v>
          </cell>
        </row>
      </sheetData>
      <sheetData sheetId="42">
        <row r="16">
          <cell r="B16">
            <v>34664064</v>
          </cell>
        </row>
        <row r="30">
          <cell r="B30">
            <v>14654041</v>
          </cell>
        </row>
      </sheetData>
      <sheetData sheetId="43">
        <row r="16">
          <cell r="B16">
            <v>33910868</v>
          </cell>
        </row>
        <row r="30">
          <cell r="B30">
            <v>14378891</v>
          </cell>
        </row>
      </sheetData>
      <sheetData sheetId="44">
        <row r="16">
          <cell r="B16">
            <v>34978304</v>
          </cell>
        </row>
        <row r="30">
          <cell r="B30">
            <v>13165213</v>
          </cell>
        </row>
      </sheetData>
      <sheetData sheetId="45">
        <row r="16">
          <cell r="B16">
            <v>36011231</v>
          </cell>
        </row>
        <row r="30">
          <cell r="B30">
            <v>13261961</v>
          </cell>
        </row>
      </sheetData>
      <sheetData sheetId="46">
        <row r="16">
          <cell r="B16">
            <v>35140323</v>
          </cell>
        </row>
        <row r="30">
          <cell r="B30">
            <v>12972248</v>
          </cell>
        </row>
      </sheetData>
      <sheetData sheetId="47">
        <row r="16">
          <cell r="B16">
            <v>35463659</v>
          </cell>
        </row>
        <row r="30">
          <cell r="B30">
            <v>14259574</v>
          </cell>
        </row>
      </sheetData>
      <sheetData sheetId="48">
        <row r="16">
          <cell r="B16">
            <v>35772314</v>
          </cell>
        </row>
        <row r="30">
          <cell r="B30">
            <v>17876177</v>
          </cell>
        </row>
      </sheetData>
      <sheetData sheetId="49">
        <row r="16">
          <cell r="B16">
            <v>37214990</v>
          </cell>
        </row>
        <row r="30">
          <cell r="B30">
            <v>18407667</v>
          </cell>
        </row>
      </sheetData>
      <sheetData sheetId="50">
        <row r="16">
          <cell r="B16">
            <v>39419649</v>
          </cell>
        </row>
        <row r="30">
          <cell r="B30">
            <v>19133205</v>
          </cell>
        </row>
      </sheetData>
      <sheetData sheetId="51"/>
      <sheetData sheetId="52">
        <row r="16">
          <cell r="B16">
            <v>28153088</v>
          </cell>
        </row>
        <row r="30">
          <cell r="B30">
            <v>16154665</v>
          </cell>
        </row>
      </sheetData>
      <sheetData sheetId="53">
        <row r="16">
          <cell r="B16">
            <v>30648581</v>
          </cell>
        </row>
        <row r="30">
          <cell r="B30">
            <v>16367543</v>
          </cell>
        </row>
      </sheetData>
      <sheetData sheetId="54">
        <row r="16">
          <cell r="B16">
            <v>35496517</v>
          </cell>
        </row>
        <row r="30">
          <cell r="B30">
            <v>18203678</v>
          </cell>
        </row>
      </sheetData>
      <sheetData sheetId="55">
        <row r="16">
          <cell r="B16">
            <v>30092919</v>
          </cell>
        </row>
        <row r="30">
          <cell r="B30">
            <v>14616802</v>
          </cell>
        </row>
      </sheetData>
      <sheetData sheetId="56">
        <row r="16">
          <cell r="B16">
            <v>37428656</v>
          </cell>
        </row>
        <row r="30">
          <cell r="B30">
            <v>18426858</v>
          </cell>
        </row>
      </sheetData>
      <sheetData sheetId="57">
        <row r="16">
          <cell r="B16">
            <v>34796183</v>
          </cell>
        </row>
        <row r="30">
          <cell r="B30">
            <v>18937523</v>
          </cell>
        </row>
      </sheetData>
      <sheetData sheetId="58">
        <row r="16">
          <cell r="B16">
            <v>35592751</v>
          </cell>
        </row>
        <row r="30">
          <cell r="B30">
            <v>19553755</v>
          </cell>
        </row>
      </sheetData>
      <sheetData sheetId="59">
        <row r="16">
          <cell r="B16">
            <v>37865265</v>
          </cell>
        </row>
        <row r="30">
          <cell r="B30">
            <v>20028907</v>
          </cell>
        </row>
      </sheetData>
      <sheetData sheetId="60">
        <row r="16">
          <cell r="B16">
            <v>35759958</v>
          </cell>
        </row>
        <row r="30">
          <cell r="B30">
            <v>19297106</v>
          </cell>
        </row>
      </sheetData>
      <sheetData sheetId="61">
        <row r="16">
          <cell r="B16">
            <v>37819163</v>
          </cell>
        </row>
        <row r="30">
          <cell r="B30">
            <v>21960269</v>
          </cell>
        </row>
      </sheetData>
      <sheetData sheetId="62">
        <row r="16">
          <cell r="B16">
            <v>40092740</v>
          </cell>
        </row>
        <row r="30">
          <cell r="B30">
            <v>19784059</v>
          </cell>
        </row>
      </sheetData>
      <sheetData sheetId="63">
        <row r="16">
          <cell r="B16">
            <v>42525130</v>
          </cell>
        </row>
        <row r="30">
          <cell r="B30">
            <v>23232222</v>
          </cell>
        </row>
      </sheetData>
      <sheetData sheetId="64"/>
      <sheetData sheetId="65">
        <row r="7">
          <cell r="B7">
            <v>3910010</v>
          </cell>
        </row>
        <row r="8">
          <cell r="B8">
            <v>7480460</v>
          </cell>
        </row>
        <row r="9">
          <cell r="B9">
            <v>8563180</v>
          </cell>
        </row>
        <row r="10">
          <cell r="B10">
            <v>2563152</v>
          </cell>
        </row>
        <row r="11">
          <cell r="B11">
            <v>25</v>
          </cell>
        </row>
        <row r="12">
          <cell r="B12">
            <v>538</v>
          </cell>
        </row>
        <row r="13">
          <cell r="B13">
            <v>0</v>
          </cell>
        </row>
        <row r="15">
          <cell r="B15">
            <v>9869760</v>
          </cell>
        </row>
        <row r="16">
          <cell r="B16">
            <v>32387125</v>
          </cell>
        </row>
        <row r="21">
          <cell r="B21">
            <v>2017443</v>
          </cell>
        </row>
        <row r="22">
          <cell r="B22">
            <v>155223</v>
          </cell>
        </row>
        <row r="23">
          <cell r="B23">
            <v>10047540</v>
          </cell>
        </row>
        <row r="24">
          <cell r="B24">
            <v>7381293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2109936</v>
          </cell>
        </row>
        <row r="30">
          <cell r="B30">
            <v>21711435</v>
          </cell>
        </row>
      </sheetData>
      <sheetData sheetId="66">
        <row r="7">
          <cell r="B7">
            <v>4428369</v>
          </cell>
        </row>
        <row r="8">
          <cell r="B8">
            <v>7484692</v>
          </cell>
        </row>
        <row r="9">
          <cell r="B9">
            <v>7932073</v>
          </cell>
        </row>
        <row r="10">
          <cell r="B10">
            <v>2982813</v>
          </cell>
        </row>
        <row r="11">
          <cell r="B11">
            <v>0</v>
          </cell>
        </row>
        <row r="12">
          <cell r="B12">
            <v>509</v>
          </cell>
        </row>
        <row r="13">
          <cell r="B13">
            <v>16837</v>
          </cell>
        </row>
        <row r="15">
          <cell r="B15">
            <v>9009173</v>
          </cell>
        </row>
        <row r="16">
          <cell r="B16">
            <v>31854466</v>
          </cell>
        </row>
        <row r="21">
          <cell r="B21">
            <v>2671044</v>
          </cell>
        </row>
        <row r="22">
          <cell r="B22">
            <v>147378</v>
          </cell>
        </row>
        <row r="23">
          <cell r="B23">
            <v>10138665</v>
          </cell>
        </row>
        <row r="24">
          <cell r="B24">
            <v>7355534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2000956</v>
          </cell>
        </row>
        <row r="30">
          <cell r="B30">
            <v>22313577</v>
          </cell>
        </row>
      </sheetData>
      <sheetData sheetId="67">
        <row r="7">
          <cell r="B7">
            <v>5682642</v>
          </cell>
        </row>
        <row r="8">
          <cell r="B8">
            <v>9344399</v>
          </cell>
        </row>
        <row r="9">
          <cell r="B9">
            <v>10613670</v>
          </cell>
        </row>
        <row r="10">
          <cell r="B10">
            <v>3563809</v>
          </cell>
        </row>
        <row r="11">
          <cell r="B11">
            <v>0</v>
          </cell>
        </row>
        <row r="12">
          <cell r="B12">
            <v>404</v>
          </cell>
        </row>
        <row r="13">
          <cell r="B13">
            <v>112172</v>
          </cell>
        </row>
        <row r="15">
          <cell r="B15">
            <v>11290700</v>
          </cell>
        </row>
        <row r="16">
          <cell r="B16">
            <v>40607796</v>
          </cell>
        </row>
        <row r="21">
          <cell r="B21">
            <v>2742684</v>
          </cell>
        </row>
        <row r="22">
          <cell r="B22">
            <v>209931</v>
          </cell>
        </row>
        <row r="23">
          <cell r="B23">
            <v>11986044</v>
          </cell>
        </row>
        <row r="24">
          <cell r="B24">
            <v>8636308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2289715</v>
          </cell>
        </row>
        <row r="30">
          <cell r="B30">
            <v>25864682</v>
          </cell>
        </row>
      </sheetData>
      <sheetData sheetId="68">
        <row r="7">
          <cell r="B7">
            <v>5420457</v>
          </cell>
        </row>
        <row r="8">
          <cell r="B8">
            <v>8495230</v>
          </cell>
        </row>
        <row r="9">
          <cell r="B9">
            <v>10073818</v>
          </cell>
        </row>
        <row r="10">
          <cell r="B10">
            <v>3469646</v>
          </cell>
        </row>
        <row r="11">
          <cell r="B11">
            <v>0</v>
          </cell>
        </row>
        <row r="12">
          <cell r="B12">
            <v>1780</v>
          </cell>
        </row>
        <row r="13">
          <cell r="B13">
            <v>92898</v>
          </cell>
        </row>
        <row r="15">
          <cell r="B15">
            <v>11074852</v>
          </cell>
        </row>
        <row r="16">
          <cell r="B16">
            <v>38628681</v>
          </cell>
        </row>
        <row r="21">
          <cell r="B21">
            <v>2891264</v>
          </cell>
        </row>
        <row r="22">
          <cell r="B22">
            <v>168898</v>
          </cell>
        </row>
        <row r="23">
          <cell r="B23">
            <v>11447505</v>
          </cell>
        </row>
        <row r="24">
          <cell r="B24">
            <v>7625590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2290229</v>
          </cell>
        </row>
        <row r="30">
          <cell r="B30">
            <v>24423486</v>
          </cell>
        </row>
      </sheetData>
      <sheetData sheetId="69">
        <row r="7">
          <cell r="B7">
            <v>5588890</v>
          </cell>
        </row>
        <row r="8">
          <cell r="B8">
            <v>8928479</v>
          </cell>
        </row>
        <row r="9">
          <cell r="B9">
            <v>10490826</v>
          </cell>
        </row>
        <row r="10">
          <cell r="B10">
            <v>2621743</v>
          </cell>
        </row>
        <row r="11">
          <cell r="B11">
            <v>0</v>
          </cell>
        </row>
        <row r="12">
          <cell r="B12">
            <v>956</v>
          </cell>
        </row>
        <row r="13">
          <cell r="B13">
            <v>111052</v>
          </cell>
        </row>
        <row r="15">
          <cell r="B15">
            <v>12170137</v>
          </cell>
        </row>
        <row r="16">
          <cell r="B16">
            <v>39912083</v>
          </cell>
        </row>
        <row r="21">
          <cell r="B21">
            <v>3076217</v>
          </cell>
        </row>
        <row r="22">
          <cell r="B22">
            <v>167415</v>
          </cell>
        </row>
        <row r="23">
          <cell r="B23">
            <v>11220245</v>
          </cell>
        </row>
        <row r="24">
          <cell r="B24">
            <v>7862787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1912606</v>
          </cell>
        </row>
        <row r="30">
          <cell r="B30">
            <v>24239270</v>
          </cell>
        </row>
      </sheetData>
      <sheetData sheetId="70">
        <row r="7">
          <cell r="B7">
            <v>5896218</v>
          </cell>
        </row>
        <row r="8">
          <cell r="B8">
            <v>9042806</v>
          </cell>
        </row>
        <row r="9">
          <cell r="B9">
            <v>11721074</v>
          </cell>
        </row>
        <row r="10">
          <cell r="B10">
            <v>2793012</v>
          </cell>
        </row>
        <row r="11">
          <cell r="B11">
            <v>0</v>
          </cell>
        </row>
        <row r="12">
          <cell r="B12">
            <v>404</v>
          </cell>
        </row>
        <row r="13">
          <cell r="B13">
            <v>112324</v>
          </cell>
        </row>
        <row r="15">
          <cell r="B15">
            <v>11642832</v>
          </cell>
        </row>
        <row r="16">
          <cell r="B16">
            <v>41208670</v>
          </cell>
        </row>
        <row r="21">
          <cell r="B21">
            <v>2202220</v>
          </cell>
        </row>
        <row r="22">
          <cell r="B22">
            <v>172144</v>
          </cell>
        </row>
        <row r="23">
          <cell r="B23">
            <v>10739159</v>
          </cell>
        </row>
        <row r="24">
          <cell r="B24">
            <v>6795682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2194544</v>
          </cell>
        </row>
        <row r="30">
          <cell r="B30">
            <v>22103749</v>
          </cell>
        </row>
      </sheetData>
      <sheetData sheetId="71">
        <row r="16">
          <cell r="B16">
            <v>37314417</v>
          </cell>
        </row>
        <row r="30">
          <cell r="B30">
            <v>23824383</v>
          </cell>
        </row>
      </sheetData>
      <sheetData sheetId="72">
        <row r="16">
          <cell r="B16">
            <v>42180004</v>
          </cell>
        </row>
        <row r="30">
          <cell r="B30">
            <v>22958761</v>
          </cell>
        </row>
      </sheetData>
      <sheetData sheetId="73">
        <row r="16">
          <cell r="B16">
            <v>38953123</v>
          </cell>
        </row>
        <row r="30">
          <cell r="B30">
            <v>23142435</v>
          </cell>
        </row>
      </sheetData>
      <sheetData sheetId="74">
        <row r="16">
          <cell r="B16">
            <v>41645672</v>
          </cell>
        </row>
        <row r="30">
          <cell r="B30">
            <v>24580587</v>
          </cell>
        </row>
      </sheetData>
      <sheetData sheetId="75">
        <row r="16">
          <cell r="B16">
            <v>43100789</v>
          </cell>
        </row>
        <row r="30">
          <cell r="B30">
            <v>23554511</v>
          </cell>
        </row>
      </sheetData>
      <sheetData sheetId="76">
        <row r="16">
          <cell r="B16">
            <v>43141446</v>
          </cell>
        </row>
        <row r="30">
          <cell r="B30">
            <v>22974292</v>
          </cell>
        </row>
      </sheetData>
      <sheetData sheetId="77"/>
      <sheetData sheetId="78">
        <row r="7">
          <cell r="B7">
            <v>5024446</v>
          </cell>
        </row>
        <row r="8">
          <cell r="B8">
            <v>6557385</v>
          </cell>
        </row>
        <row r="9">
          <cell r="B9">
            <v>8820886</v>
          </cell>
        </row>
        <row r="10">
          <cell r="B10">
            <v>2065064</v>
          </cell>
        </row>
        <row r="11">
          <cell r="B11">
            <v>27</v>
          </cell>
        </row>
        <row r="12">
          <cell r="B12">
            <v>30</v>
          </cell>
        </row>
        <row r="13">
          <cell r="B13">
            <v>119567</v>
          </cell>
        </row>
        <row r="15">
          <cell r="B15">
            <v>11026733</v>
          </cell>
        </row>
        <row r="16">
          <cell r="B16">
            <v>33614138</v>
          </cell>
        </row>
        <row r="21">
          <cell r="B21">
            <v>2494093</v>
          </cell>
        </row>
        <row r="22">
          <cell r="B22">
            <v>114628</v>
          </cell>
        </row>
        <row r="23">
          <cell r="B23">
            <v>11034892</v>
          </cell>
        </row>
        <row r="24">
          <cell r="B24">
            <v>5967042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1917119</v>
          </cell>
        </row>
        <row r="30">
          <cell r="B30">
            <v>21527774</v>
          </cell>
        </row>
      </sheetData>
      <sheetData sheetId="79">
        <row r="7">
          <cell r="B7">
            <v>4983999</v>
          </cell>
        </row>
        <row r="8">
          <cell r="B8">
            <v>7384876</v>
          </cell>
        </row>
        <row r="9">
          <cell r="B9">
            <v>9770668</v>
          </cell>
        </row>
        <row r="10">
          <cell r="B10">
            <v>2638603</v>
          </cell>
        </row>
        <row r="11">
          <cell r="B11">
            <v>0</v>
          </cell>
        </row>
        <row r="12">
          <cell r="B12">
            <v>31</v>
          </cell>
        </row>
        <row r="13">
          <cell r="B13">
            <v>116212</v>
          </cell>
        </row>
        <row r="15">
          <cell r="B15">
            <v>11314945</v>
          </cell>
        </row>
        <row r="16">
          <cell r="B16">
            <v>36209334</v>
          </cell>
        </row>
        <row r="21">
          <cell r="B21">
            <v>2294291</v>
          </cell>
        </row>
        <row r="22">
          <cell r="B22">
            <v>137662</v>
          </cell>
        </row>
        <row r="23">
          <cell r="B23">
            <v>11861834</v>
          </cell>
        </row>
        <row r="24">
          <cell r="B24">
            <v>5104351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1681949</v>
          </cell>
        </row>
        <row r="30">
          <cell r="B30">
            <v>21080087</v>
          </cell>
        </row>
      </sheetData>
      <sheetData sheetId="80">
        <row r="7">
          <cell r="B7">
            <v>2977801</v>
          </cell>
        </row>
        <row r="8">
          <cell r="B8">
            <v>7992343</v>
          </cell>
        </row>
        <row r="9">
          <cell r="B9">
            <v>10869136</v>
          </cell>
        </row>
        <row r="10">
          <cell r="B10">
            <v>3847175</v>
          </cell>
        </row>
        <row r="11">
          <cell r="B11">
            <v>5</v>
          </cell>
        </row>
        <row r="12">
          <cell r="B12">
            <v>0</v>
          </cell>
        </row>
        <row r="13">
          <cell r="B13">
            <v>145175</v>
          </cell>
        </row>
        <row r="15">
          <cell r="B15">
            <v>11132892</v>
          </cell>
        </row>
        <row r="16">
          <cell r="B16">
            <v>36964527</v>
          </cell>
        </row>
        <row r="21">
          <cell r="B21">
            <v>343065</v>
          </cell>
        </row>
        <row r="22">
          <cell r="B22">
            <v>178667</v>
          </cell>
        </row>
        <row r="23">
          <cell r="B23">
            <v>12644227</v>
          </cell>
        </row>
        <row r="24">
          <cell r="B24">
            <v>5976755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1841589</v>
          </cell>
        </row>
        <row r="30">
          <cell r="B30">
            <v>20984303</v>
          </cell>
        </row>
      </sheetData>
      <sheetData sheetId="81">
        <row r="7">
          <cell r="B7">
            <v>1694370</v>
          </cell>
        </row>
        <row r="8">
          <cell r="B8">
            <v>8374180</v>
          </cell>
        </row>
        <row r="9">
          <cell r="B9">
            <v>11154762</v>
          </cell>
        </row>
        <row r="10">
          <cell r="B10">
            <v>3479649</v>
          </cell>
        </row>
        <row r="11">
          <cell r="B11">
            <v>0</v>
          </cell>
        </row>
        <row r="12">
          <cell r="B12">
            <v>11</v>
          </cell>
        </row>
        <row r="13">
          <cell r="B13">
            <v>86156</v>
          </cell>
        </row>
        <row r="15">
          <cell r="B15">
            <v>12099745</v>
          </cell>
        </row>
        <row r="16">
          <cell r="B16">
            <v>36888873</v>
          </cell>
        </row>
        <row r="21">
          <cell r="B21">
            <v>1</v>
          </cell>
        </row>
        <row r="22">
          <cell r="B22">
            <v>155455</v>
          </cell>
        </row>
        <row r="23">
          <cell r="B23">
            <v>9881195</v>
          </cell>
        </row>
        <row r="24">
          <cell r="B24">
            <v>6017144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1903758</v>
          </cell>
        </row>
        <row r="30">
          <cell r="B30">
            <v>17957553</v>
          </cell>
        </row>
      </sheetData>
      <sheetData sheetId="82">
        <row r="7">
          <cell r="B7">
            <v>0</v>
          </cell>
        </row>
        <row r="8">
          <cell r="B8">
            <v>8209596</v>
          </cell>
        </row>
        <row r="9">
          <cell r="B9">
            <v>12717159</v>
          </cell>
        </row>
        <row r="10">
          <cell r="B10">
            <v>3958022</v>
          </cell>
        </row>
        <row r="11">
          <cell r="B11">
            <v>0</v>
          </cell>
        </row>
        <row r="12">
          <cell r="B12">
            <v>45</v>
          </cell>
        </row>
        <row r="13">
          <cell r="B13">
            <v>46345</v>
          </cell>
        </row>
        <row r="15">
          <cell r="B15">
            <v>14210243</v>
          </cell>
        </row>
        <row r="16">
          <cell r="B16">
            <v>39141410</v>
          </cell>
        </row>
        <row r="21">
          <cell r="B21">
            <v>0</v>
          </cell>
        </row>
        <row r="22">
          <cell r="B22">
            <v>176215</v>
          </cell>
        </row>
        <row r="23">
          <cell r="B23">
            <v>9839612</v>
          </cell>
        </row>
        <row r="24">
          <cell r="B24">
            <v>6153029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2022407</v>
          </cell>
        </row>
        <row r="30">
          <cell r="B30">
            <v>18191263</v>
          </cell>
        </row>
      </sheetData>
      <sheetData sheetId="83">
        <row r="7">
          <cell r="B7">
            <v>0</v>
          </cell>
        </row>
        <row r="8">
          <cell r="B8">
            <v>7250766</v>
          </cell>
        </row>
        <row r="9">
          <cell r="B9">
            <v>11035480</v>
          </cell>
        </row>
        <row r="10">
          <cell r="B10">
            <v>3466795</v>
          </cell>
        </row>
        <row r="11">
          <cell r="B11">
            <v>5</v>
          </cell>
        </row>
        <row r="12">
          <cell r="B12">
            <v>179</v>
          </cell>
        </row>
        <row r="13">
          <cell r="B13">
            <v>9057</v>
          </cell>
        </row>
        <row r="15">
          <cell r="B15">
            <v>12601141</v>
          </cell>
        </row>
        <row r="16">
          <cell r="B16">
            <v>34363423</v>
          </cell>
        </row>
        <row r="21">
          <cell r="B21">
            <v>0</v>
          </cell>
        </row>
        <row r="22">
          <cell r="B22">
            <v>181215</v>
          </cell>
        </row>
        <row r="23">
          <cell r="B23">
            <v>9016410</v>
          </cell>
        </row>
        <row r="24">
          <cell r="B24">
            <v>5312843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1681615</v>
          </cell>
        </row>
        <row r="30">
          <cell r="B30">
            <v>16192083</v>
          </cell>
        </row>
      </sheetData>
      <sheetData sheetId="84"/>
      <sheetData sheetId="85"/>
      <sheetData sheetId="86"/>
      <sheetData sheetId="87"/>
      <sheetData sheetId="88"/>
      <sheetData sheetId="89"/>
      <sheetData sheetId="90">
        <row r="1">
          <cell r="H1">
            <v>43739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4"/>
  <sheetViews>
    <sheetView showGridLines="0" tabSelected="1" zoomScale="40" zoomScaleNormal="40" zoomScalePageLayoutView="80" workbookViewId="0">
      <selection activeCell="A4" sqref="A4:A6"/>
    </sheetView>
  </sheetViews>
  <sheetFormatPr defaultColWidth="8.88671875" defaultRowHeight="13.2" x14ac:dyDescent="0.25"/>
  <cols>
    <col min="1" max="1" width="27.77734375" customWidth="1"/>
    <col min="2" max="4" width="18.6640625" customWidth="1"/>
    <col min="5" max="5" width="31.109375" customWidth="1"/>
    <col min="6" max="8" width="18.6640625" customWidth="1"/>
    <col min="9" max="9" width="30.44140625" customWidth="1"/>
    <col min="10" max="17" width="18.6640625" customWidth="1"/>
    <col min="19" max="19" width="9.33203125" bestFit="1" customWidth="1"/>
  </cols>
  <sheetData>
    <row r="1" spans="1:20" s="1" customFormat="1" ht="15.9" customHeight="1" x14ac:dyDescent="0.25">
      <c r="A1" s="10" t="str">
        <f>"DADOS COMPARATIVOS - "&amp;UPPER(TEXT($H$1,"mmmmmmmmmm"))&amp;"/"&amp;TEXT($H$1,"aaaa")&amp;" - ASSOCIAÇÃO BRASILEIRA DAS EMPRESAS AÉREAS"</f>
        <v>DADOS COMPARATIVOS - JUNHO/2019 - ASSOCIAÇÃO BRASILEIRA DAS EMPRESAS AÉREAS</v>
      </c>
      <c r="B1" s="10"/>
      <c r="C1" s="10"/>
      <c r="D1" s="10"/>
      <c r="E1" s="10"/>
      <c r="F1" s="10"/>
      <c r="G1" s="10"/>
      <c r="H1" s="11">
        <v>43617</v>
      </c>
      <c r="I1" s="10"/>
      <c r="J1" s="10"/>
      <c r="K1" s="10"/>
      <c r="L1" s="10"/>
      <c r="M1" s="10"/>
      <c r="N1" s="10"/>
      <c r="O1" s="10"/>
      <c r="P1" s="10"/>
      <c r="Q1" s="10"/>
    </row>
    <row r="2" spans="1:20" s="1" customFormat="1" ht="15.9" customHeight="1" thickBot="1" x14ac:dyDescent="0.3">
      <c r="A2" s="32" t="s">
        <v>4</v>
      </c>
      <c r="B2" s="32"/>
      <c r="C2" s="32"/>
      <c r="D2" s="32"/>
      <c r="E2" s="32"/>
      <c r="F2" s="32"/>
      <c r="G2" s="32"/>
      <c r="H2" s="11">
        <v>43252</v>
      </c>
      <c r="I2" s="32"/>
      <c r="J2" s="32"/>
      <c r="K2" s="32"/>
      <c r="L2" s="32"/>
      <c r="M2" s="32"/>
      <c r="N2" s="32"/>
      <c r="O2" s="32"/>
      <c r="P2" s="32"/>
      <c r="Q2" s="32"/>
    </row>
    <row r="3" spans="1:20" s="1" customFormat="1" ht="15.9" customHeight="1" thickBot="1" x14ac:dyDescent="0.3">
      <c r="A3" s="157" t="s">
        <v>5</v>
      </c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9"/>
      <c r="T3" s="2"/>
    </row>
    <row r="4" spans="1:20" s="1" customFormat="1" ht="24.9" customHeight="1" x14ac:dyDescent="0.25">
      <c r="A4" s="140"/>
      <c r="B4" s="142" t="str">
        <f>""&amp;UPPER(TEXT($H$2,"mmmmmmmmmm"))&amp;"/"&amp;TEXT($H$2,"aaaa")&amp;""</f>
        <v>JUNHO/2018</v>
      </c>
      <c r="C4" s="143"/>
      <c r="D4" s="143"/>
      <c r="E4" s="144"/>
      <c r="F4" s="142" t="str">
        <f>""&amp;UPPER(TEXT($H$1,"mmmmmmmmmm"))&amp;"/"&amp;TEXT($H$1,"aaaa")&amp;""</f>
        <v>JUNHO/2019</v>
      </c>
      <c r="G4" s="143"/>
      <c r="H4" s="143"/>
      <c r="I4" s="144"/>
      <c r="J4" s="145" t="s">
        <v>8</v>
      </c>
      <c r="K4" s="146"/>
      <c r="L4" s="146"/>
      <c r="M4" s="147"/>
      <c r="N4" s="145" t="s">
        <v>12</v>
      </c>
      <c r="O4" s="146"/>
      <c r="P4" s="146"/>
      <c r="Q4" s="147"/>
    </row>
    <row r="5" spans="1:20" s="1" customFormat="1" ht="24.9" customHeight="1" x14ac:dyDescent="0.25">
      <c r="A5" s="141"/>
      <c r="B5" s="148" t="s">
        <v>0</v>
      </c>
      <c r="C5" s="149" t="s">
        <v>1</v>
      </c>
      <c r="D5" s="149" t="s">
        <v>7</v>
      </c>
      <c r="E5" s="150" t="s">
        <v>13</v>
      </c>
      <c r="F5" s="148" t="s">
        <v>0</v>
      </c>
      <c r="G5" s="149" t="s">
        <v>1</v>
      </c>
      <c r="H5" s="149" t="s">
        <v>7</v>
      </c>
      <c r="I5" s="150" t="s">
        <v>13</v>
      </c>
      <c r="J5" s="151"/>
      <c r="K5" s="152"/>
      <c r="L5" s="152"/>
      <c r="M5" s="153"/>
      <c r="N5" s="151" t="s">
        <v>2</v>
      </c>
      <c r="O5" s="152"/>
      <c r="P5" s="152" t="s">
        <v>3</v>
      </c>
      <c r="Q5" s="153"/>
    </row>
    <row r="6" spans="1:20" s="1" customFormat="1" ht="24.9" customHeight="1" x14ac:dyDescent="0.25">
      <c r="A6" s="141"/>
      <c r="B6" s="148"/>
      <c r="C6" s="149"/>
      <c r="D6" s="149"/>
      <c r="E6" s="150"/>
      <c r="F6" s="148"/>
      <c r="G6" s="149"/>
      <c r="H6" s="149"/>
      <c r="I6" s="150"/>
      <c r="J6" s="35" t="s">
        <v>9</v>
      </c>
      <c r="K6" s="36" t="s">
        <v>10</v>
      </c>
      <c r="L6" s="36" t="s">
        <v>11</v>
      </c>
      <c r="M6" s="34" t="s">
        <v>14</v>
      </c>
      <c r="N6" s="27" t="str">
        <f>""&amp;UPPER(TEXT($H$2,"mmm"))&amp;"/"&amp;TEXT($H$2,"aaaa")&amp;""</f>
        <v>JUN/2018</v>
      </c>
      <c r="O6" s="37" t="str">
        <f>""&amp;UPPER(TEXT($H$1,"mmm"))&amp;"/"&amp;TEXT($H$1,"aaaa")&amp;""</f>
        <v>JUN/2019</v>
      </c>
      <c r="P6" s="37" t="str">
        <f>""&amp;UPPER(TEXT($H$2,"mmm"))&amp;"/"&amp;TEXT($H$2,"aaaa")&amp;""</f>
        <v>JUN/2018</v>
      </c>
      <c r="Q6" s="39" t="str">
        <f>""&amp;UPPER(TEXT($H$1,"mmm"))&amp;"/"&amp;TEXT($H$1,"aaaa")&amp;""</f>
        <v>JUN/2019</v>
      </c>
    </row>
    <row r="7" spans="1:20" s="1" customFormat="1" ht="39.9" customHeight="1" x14ac:dyDescent="0.25">
      <c r="A7" s="173" t="s">
        <v>47</v>
      </c>
      <c r="B7" s="41">
        <f>SUM('[1]Jun 18'!B7)</f>
        <v>1246733.7239999999</v>
      </c>
      <c r="C7" s="41">
        <f>SUM('[1]Jun 18'!C7)</f>
        <v>1000412.049</v>
      </c>
      <c r="D7" s="24">
        <f t="shared" ref="D7:D15" si="0">IFERROR(C7/B7*100, 0)</f>
        <v>80.242639606338273</v>
      </c>
      <c r="E7" s="41">
        <f>SUM('[1]Jun 18'!E7)</f>
        <v>908861</v>
      </c>
      <c r="F7" s="41">
        <f>SUM('[1]Jun 19'!B7)</f>
        <v>0</v>
      </c>
      <c r="G7" s="23">
        <f>SUM('[1]Jun 19'!C7)</f>
        <v>0</v>
      </c>
      <c r="H7" s="28">
        <f t="shared" ref="H7:H15" si="1">IFERROR(G7/F7*100, 0)</f>
        <v>0</v>
      </c>
      <c r="I7" s="40">
        <f>SUM('[1]Jun 19'!E7)</f>
        <v>0</v>
      </c>
      <c r="J7" s="26">
        <f t="shared" ref="J7:J13" si="2">IFERROR((F7-B7)/B7*100, 0)</f>
        <v>-100</v>
      </c>
      <c r="K7" s="24">
        <f t="shared" ref="K7:K13" si="3">IFERROR((G7-C7)/C7*100, 0)</f>
        <v>-100</v>
      </c>
      <c r="L7" s="24">
        <f>H7-D7</f>
        <v>-80.242639606338273</v>
      </c>
      <c r="M7" s="7">
        <f t="shared" ref="M7:M13" si="4">IFERROR((I7-E7)/E7*100, 0)</f>
        <v>-100</v>
      </c>
      <c r="N7" s="26">
        <f>B7/$B$15*100</f>
        <v>13.302144833163268</v>
      </c>
      <c r="O7" s="24">
        <f>F7/$F$15*100</f>
        <v>0</v>
      </c>
      <c r="P7" s="24">
        <f>C7/$C$15*100</f>
        <v>13.698863650866782</v>
      </c>
      <c r="Q7" s="8">
        <f>G7/$G$15*100</f>
        <v>0</v>
      </c>
      <c r="R7" s="17"/>
      <c r="S7" s="2"/>
      <c r="T7" s="2"/>
    </row>
    <row r="8" spans="1:20" s="1" customFormat="1" ht="39.9" customHeight="1" x14ac:dyDescent="0.35">
      <c r="A8" s="58"/>
      <c r="B8" s="41">
        <f>SUM('[1]Jun 18'!B8)</f>
        <v>3303487.9139999999</v>
      </c>
      <c r="C8" s="41">
        <f>SUM('[1]Jun 18'!C8)</f>
        <v>2613084.216</v>
      </c>
      <c r="D8" s="24">
        <f t="shared" si="0"/>
        <v>79.100765131480983</v>
      </c>
      <c r="E8" s="41">
        <f>SUM('[1]Jun 18'!E8)</f>
        <v>2416260</v>
      </c>
      <c r="F8" s="41">
        <f>SUM('[1]Jun 19'!B8)</f>
        <v>3302406.5460000001</v>
      </c>
      <c r="G8" s="23">
        <f>SUM('[1]Jun 19'!C8)</f>
        <v>2784371.5720000002</v>
      </c>
      <c r="H8" s="28">
        <f t="shared" si="1"/>
        <v>84.313410030407567</v>
      </c>
      <c r="I8" s="40">
        <f>SUM('[1]Jun 19'!E8)</f>
        <v>2627890</v>
      </c>
      <c r="J8" s="26">
        <f t="shared" si="2"/>
        <v>-3.2734129143230879E-2</v>
      </c>
      <c r="K8" s="24">
        <f t="shared" si="3"/>
        <v>6.5549879698175078</v>
      </c>
      <c r="L8" s="24">
        <f t="shared" ref="L8:L13" si="5">H8-D8</f>
        <v>5.2126448989265839</v>
      </c>
      <c r="M8" s="7">
        <f t="shared" si="4"/>
        <v>8.7585773054224294</v>
      </c>
      <c r="N8" s="26">
        <f t="shared" ref="N8:N12" si="6">B8/$B$15*100</f>
        <v>35.246880581400234</v>
      </c>
      <c r="O8" s="24">
        <f t="shared" ref="O8:O12" si="7">F8/$F$15*100</f>
        <v>38.807281899949771</v>
      </c>
      <c r="P8" s="24">
        <f t="shared" ref="P8:P12" si="8">C8/$C$15*100</f>
        <v>35.781540635178935</v>
      </c>
      <c r="Q8" s="8">
        <f t="shared" ref="Q8:Q12" si="9">G8/$G$15*100</f>
        <v>40.018956093946692</v>
      </c>
      <c r="R8" s="17"/>
      <c r="S8" s="2"/>
      <c r="T8" s="2"/>
    </row>
    <row r="9" spans="1:20" s="1" customFormat="1" ht="39.9" customHeight="1" x14ac:dyDescent="0.35">
      <c r="A9" s="58"/>
      <c r="B9" s="41">
        <f>SUM('[1]Jun 18'!B9)</f>
        <v>2985516.986</v>
      </c>
      <c r="C9" s="41">
        <f>SUM('[1]Jun 18'!C9)</f>
        <v>2285308.1740000001</v>
      </c>
      <c r="D9" s="24">
        <f t="shared" si="0"/>
        <v>76.546480382342736</v>
      </c>
      <c r="E9" s="41">
        <f>SUM('[1]Jun 18'!E9)</f>
        <v>2116062</v>
      </c>
      <c r="F9" s="41">
        <f>SUM('[1]Jun 19'!B9)</f>
        <v>3012745.281</v>
      </c>
      <c r="G9" s="23">
        <f>SUM('[1]Jun 19'!C9)</f>
        <v>2373897.1830000002</v>
      </c>
      <c r="H9" s="28">
        <f t="shared" si="1"/>
        <v>78.795150654490399</v>
      </c>
      <c r="I9" s="40">
        <f>SUM('[1]Jun 19'!E9)</f>
        <v>2266621</v>
      </c>
      <c r="J9" s="26">
        <f t="shared" si="2"/>
        <v>0.91201273105065916</v>
      </c>
      <c r="K9" s="24">
        <f t="shared" si="3"/>
        <v>3.8764578890444241</v>
      </c>
      <c r="L9" s="24">
        <f t="shared" si="5"/>
        <v>2.2486702721476632</v>
      </c>
      <c r="M9" s="7">
        <f t="shared" si="4"/>
        <v>7.1150561751026205</v>
      </c>
      <c r="N9" s="26">
        <f t="shared" si="6"/>
        <v>31.854259321889554</v>
      </c>
      <c r="O9" s="24">
        <f t="shared" si="7"/>
        <v>35.403410750297851</v>
      </c>
      <c r="P9" s="24">
        <f t="shared" si="8"/>
        <v>31.293230731407697</v>
      </c>
      <c r="Q9" s="8">
        <f t="shared" si="9"/>
        <v>34.119328071498046</v>
      </c>
      <c r="R9" s="17"/>
      <c r="S9" s="2"/>
      <c r="T9" s="2"/>
    </row>
    <row r="10" spans="1:20" s="15" customFormat="1" ht="39.9" customHeight="1" x14ac:dyDescent="0.35">
      <c r="A10" s="58"/>
      <c r="B10" s="41">
        <f>SUM('[1]Jun 18'!B10)</f>
        <v>8845.4339999999993</v>
      </c>
      <c r="C10" s="41">
        <f>SUM('[1]Jun 18'!C10)</f>
        <v>5754.64</v>
      </c>
      <c r="D10" s="24">
        <f t="shared" si="0"/>
        <v>65.057746177293282</v>
      </c>
      <c r="E10" s="41">
        <f>SUM('[1]Jun 18'!E10)</f>
        <v>9648</v>
      </c>
      <c r="F10" s="64">
        <f>SUM('[1]Jun 19'!B10)</f>
        <v>11286.736000000001</v>
      </c>
      <c r="G10" s="38">
        <f>SUM('[1]Jun 19'!C10)</f>
        <v>6886.402</v>
      </c>
      <c r="H10" s="24">
        <f t="shared" si="1"/>
        <v>61.013228270777311</v>
      </c>
      <c r="I10" s="23">
        <f>SUM('[1]Jun 19'!E10)</f>
        <v>13122</v>
      </c>
      <c r="J10" s="26">
        <f t="shared" si="2"/>
        <v>27.599572841762221</v>
      </c>
      <c r="K10" s="24">
        <f t="shared" si="3"/>
        <v>19.666947020143738</v>
      </c>
      <c r="L10" s="24">
        <f t="shared" si="5"/>
        <v>-4.0445179065159707</v>
      </c>
      <c r="M10" s="7">
        <f t="shared" si="4"/>
        <v>36.007462686567166</v>
      </c>
      <c r="N10" s="26">
        <f t="shared" si="6"/>
        <v>9.4377204943713142E-2</v>
      </c>
      <c r="O10" s="24">
        <f t="shared" si="7"/>
        <v>0.13263283595802061</v>
      </c>
      <c r="P10" s="24">
        <f t="shared" si="8"/>
        <v>7.8799559440156264E-2</v>
      </c>
      <c r="Q10" s="8">
        <f t="shared" si="9"/>
        <v>9.8976236524823527E-2</v>
      </c>
      <c r="R10" s="17"/>
      <c r="S10" s="16"/>
      <c r="T10" s="16"/>
    </row>
    <row r="11" spans="1:20" s="15" customFormat="1" ht="39.9" customHeight="1" x14ac:dyDescent="0.35">
      <c r="A11" s="58"/>
      <c r="B11" s="41">
        <f>SUM('[1]Jun 18'!B11)</f>
        <v>37353.624000000003</v>
      </c>
      <c r="C11" s="41">
        <f>SUM('[1]Jun 18'!C11)</f>
        <v>21438.848000000002</v>
      </c>
      <c r="D11" s="24">
        <f t="shared" ref="D11" si="10">IFERROR(C11/B11*100, 0)</f>
        <v>57.394291916629022</v>
      </c>
      <c r="E11" s="41">
        <f>SUM('[1]Jun 18'!E11)</f>
        <v>36208</v>
      </c>
      <c r="F11" s="41">
        <f>SUM('[1]Jun 19'!B11)</f>
        <v>31171.608</v>
      </c>
      <c r="G11" s="23">
        <f>SUM('[1]Jun 19'!C11)</f>
        <v>21468.550999999999</v>
      </c>
      <c r="H11" s="28">
        <f t="shared" ref="H11" si="11">IFERROR(G11/F11*100, 0)</f>
        <v>68.872131973429148</v>
      </c>
      <c r="I11" s="40">
        <f>SUM('[1]Jun 19'!E11)</f>
        <v>33590</v>
      </c>
      <c r="J11" s="26">
        <f t="shared" ref="J11" si="12">IFERROR((F11-B11)/B11*100, 0)</f>
        <v>-16.549976516334809</v>
      </c>
      <c r="K11" s="24">
        <f t="shared" ref="K11" si="13">IFERROR((G11-C11)/C11*100, 0)</f>
        <v>0.13854755628659571</v>
      </c>
      <c r="L11" s="24">
        <f t="shared" ref="L11" si="14">H11-D11</f>
        <v>11.477840056800126</v>
      </c>
      <c r="M11" s="7">
        <f t="shared" ref="M11" si="15">IFERROR((I11-E11)/E11*100, 0)</f>
        <v>-7.2304463102076886</v>
      </c>
      <c r="N11" s="26">
        <f t="shared" si="6"/>
        <v>0.39854806758361461</v>
      </c>
      <c r="O11" s="24">
        <f t="shared" si="7"/>
        <v>0.36630419728181141</v>
      </c>
      <c r="P11" s="24">
        <f t="shared" si="8"/>
        <v>0.29356689163952487</v>
      </c>
      <c r="Q11" s="8">
        <f t="shared" si="9"/>
        <v>0.30856118792095438</v>
      </c>
      <c r="R11" s="17"/>
      <c r="S11" s="16"/>
      <c r="T11" s="16"/>
    </row>
    <row r="12" spans="1:20" s="15" customFormat="1" ht="39.9" customHeight="1" x14ac:dyDescent="0.35">
      <c r="A12" s="58"/>
      <c r="B12" s="41">
        <f>SUM('[1]Jun 18'!B12)</f>
        <v>602.78399999999999</v>
      </c>
      <c r="C12" s="41">
        <f>SUM('[1]Jun 18'!C12)</f>
        <v>325.18200000000002</v>
      </c>
      <c r="D12" s="24">
        <f t="shared" si="0"/>
        <v>53.946687370600422</v>
      </c>
      <c r="E12" s="41">
        <f>SUM('[1]Jun 18'!E12)</f>
        <v>1263</v>
      </c>
      <c r="F12" s="41">
        <f>SUM('[1]Jun 19'!B12)</f>
        <v>282.91500000000002</v>
      </c>
      <c r="G12" s="23">
        <f>SUM('[1]Jun 19'!C12)</f>
        <v>121.245</v>
      </c>
      <c r="H12" s="28">
        <f t="shared" si="1"/>
        <v>42.855628015481678</v>
      </c>
      <c r="I12" s="40">
        <f>SUM('[1]Jun 19'!E12)</f>
        <v>492</v>
      </c>
      <c r="J12" s="26">
        <f t="shared" si="2"/>
        <v>-53.06527711419016</v>
      </c>
      <c r="K12" s="24">
        <f t="shared" si="3"/>
        <v>-62.714725907338043</v>
      </c>
      <c r="L12" s="24">
        <f t="shared" si="5"/>
        <v>-11.091059355118745</v>
      </c>
      <c r="M12" s="7">
        <f t="shared" si="4"/>
        <v>-61.045130641330168</v>
      </c>
      <c r="N12" s="26">
        <f t="shared" si="6"/>
        <v>6.4314615998255359E-3</v>
      </c>
      <c r="O12" s="24">
        <f t="shared" si="7"/>
        <v>3.3245943543876106E-3</v>
      </c>
      <c r="P12" s="24">
        <f t="shared" si="8"/>
        <v>4.45278911241518E-3</v>
      </c>
      <c r="Q12" s="8">
        <f t="shared" si="9"/>
        <v>1.7426188301891507E-3</v>
      </c>
      <c r="R12" s="17"/>
      <c r="S12" s="16"/>
      <c r="T12" s="16"/>
    </row>
    <row r="13" spans="1:20" s="1" customFormat="1" ht="60" customHeight="1" x14ac:dyDescent="0.25">
      <c r="A13" s="59" t="s">
        <v>19</v>
      </c>
      <c r="B13" s="45">
        <f>SUM(B7:B12)</f>
        <v>7582540.466</v>
      </c>
      <c r="C13" s="42">
        <f>SUM(C7:C12)</f>
        <v>5926323.1090000002</v>
      </c>
      <c r="D13" s="43">
        <f t="shared" si="0"/>
        <v>78.157487395860869</v>
      </c>
      <c r="E13" s="44">
        <f>SUM(E7:E12)</f>
        <v>5488302</v>
      </c>
      <c r="F13" s="45">
        <f>SUM(F7:F12)</f>
        <v>6357893.0859999992</v>
      </c>
      <c r="G13" s="42">
        <f>SUM(G7:G12)</f>
        <v>5186744.9530000007</v>
      </c>
      <c r="H13" s="43">
        <f t="shared" si="1"/>
        <v>81.579618953032536</v>
      </c>
      <c r="I13" s="44">
        <f>SUM(I7:I12)</f>
        <v>4941715</v>
      </c>
      <c r="J13" s="46">
        <f t="shared" si="2"/>
        <v>-16.150884858330816</v>
      </c>
      <c r="K13" s="43">
        <f t="shared" si="3"/>
        <v>-12.479544945445859</v>
      </c>
      <c r="L13" s="43">
        <f t="shared" si="5"/>
        <v>3.4221315571716673</v>
      </c>
      <c r="M13" s="47">
        <f t="shared" si="4"/>
        <v>-9.9591276136043536</v>
      </c>
      <c r="N13" s="46">
        <f>SUM(N7:N12)</f>
        <v>80.902641470580221</v>
      </c>
      <c r="O13" s="43">
        <f>SUM(O7:O12)</f>
        <v>74.712954277841831</v>
      </c>
      <c r="P13" s="43">
        <f>SUM(P7:P12)</f>
        <v>81.150454257645521</v>
      </c>
      <c r="Q13" s="47">
        <f>SUM(Q7:Q12)</f>
        <v>74.547564208720701</v>
      </c>
      <c r="R13" s="2"/>
      <c r="S13" s="2"/>
    </row>
    <row r="14" spans="1:20" s="15" customFormat="1" ht="39.9" customHeight="1" x14ac:dyDescent="0.25">
      <c r="A14" s="60" t="s">
        <v>17</v>
      </c>
      <c r="B14" s="61">
        <f>SUM('[1]Jun 18'!B14)</f>
        <v>1789885.8579999991</v>
      </c>
      <c r="C14" s="55">
        <f>SUM('[1]Jun 18'!C14)</f>
        <v>1376560.3599999994</v>
      </c>
      <c r="D14" s="56">
        <f t="shared" si="0"/>
        <v>76.907717542288111</v>
      </c>
      <c r="E14" s="57">
        <f>SUM('[1]Jun 18'!E14)</f>
        <v>1676357</v>
      </c>
      <c r="F14" s="61">
        <f>SUM('[1]Jun 19'!B14)</f>
        <v>2151866.898</v>
      </c>
      <c r="G14" s="55">
        <f>SUM('[1]Jun 19'!C14)</f>
        <v>1770886.7389999991</v>
      </c>
      <c r="H14" s="56">
        <f t="shared" si="1"/>
        <v>82.295365974814999</v>
      </c>
      <c r="I14" s="57">
        <f>SUM('[1]Jun 19'!E14)</f>
        <v>2031733</v>
      </c>
      <c r="J14" s="62">
        <f t="shared" ref="J14:J15" si="16">IFERROR((F14-B14)/B14*100, 0)</f>
        <v>20.223694063065846</v>
      </c>
      <c r="K14" s="56">
        <f t="shared" ref="K14:K15" si="17">IFERROR((G14-C14)/C14*100, 0)</f>
        <v>28.64577467565606</v>
      </c>
      <c r="L14" s="56">
        <f t="shared" ref="L14:L15" si="18">H14-D14</f>
        <v>5.3876484325268876</v>
      </c>
      <c r="M14" s="63">
        <f t="shared" ref="M14:M15" si="19">IFERROR((I14-E14)/E14*100, 0)</f>
        <v>21.199303012425158</v>
      </c>
      <c r="N14" s="62">
        <f t="shared" ref="N14" si="20">B14/$B$15*100</f>
        <v>19.097358529419786</v>
      </c>
      <c r="O14" s="56">
        <f t="shared" ref="O14" si="21">F14/$F$15*100</f>
        <v>25.287045722158176</v>
      </c>
      <c r="P14" s="56">
        <f>C14/$C$15*100</f>
        <v>18.849545742354493</v>
      </c>
      <c r="Q14" s="63">
        <f>G14/$G$15*100</f>
        <v>25.452435791279292</v>
      </c>
      <c r="R14" s="16"/>
      <c r="S14" s="16"/>
    </row>
    <row r="15" spans="1:20" s="15" customFormat="1" ht="60" customHeight="1" thickBot="1" x14ac:dyDescent="0.3">
      <c r="A15" s="48" t="s">
        <v>18</v>
      </c>
      <c r="B15" s="52">
        <f>SUM(B13+B14)</f>
        <v>9372426.3239999991</v>
      </c>
      <c r="C15" s="49">
        <f>SUM(C13+C14)</f>
        <v>7302883.4689999996</v>
      </c>
      <c r="D15" s="50">
        <f t="shared" si="0"/>
        <v>77.918814366131471</v>
      </c>
      <c r="E15" s="51">
        <f>SUM(E13+E14)</f>
        <v>7164659</v>
      </c>
      <c r="F15" s="52">
        <f>SUM(F13+F14)</f>
        <v>8509759.9839999992</v>
      </c>
      <c r="G15" s="49">
        <f>SUM(G13+G14)</f>
        <v>6957631.6919999998</v>
      </c>
      <c r="H15" s="50">
        <f t="shared" si="1"/>
        <v>81.760610229685653</v>
      </c>
      <c r="I15" s="51">
        <f>SUM(I13+I14)</f>
        <v>6973448</v>
      </c>
      <c r="J15" s="53">
        <f t="shared" si="16"/>
        <v>-9.2043011081449375</v>
      </c>
      <c r="K15" s="50">
        <f t="shared" si="17"/>
        <v>-4.7276090117767673</v>
      </c>
      <c r="L15" s="50">
        <f t="shared" si="18"/>
        <v>3.8417958635541822</v>
      </c>
      <c r="M15" s="54">
        <f t="shared" si="19"/>
        <v>-2.6688081037771654</v>
      </c>
      <c r="N15" s="53">
        <f>SUM(N13+N14)</f>
        <v>100</v>
      </c>
      <c r="O15" s="50">
        <f>SUM(O13+O14)</f>
        <v>100</v>
      </c>
      <c r="P15" s="50">
        <f t="shared" ref="P15:Q15" si="22">SUM(P13+P14)</f>
        <v>100.00000000000001</v>
      </c>
      <c r="Q15" s="54">
        <f t="shared" si="22"/>
        <v>100</v>
      </c>
      <c r="R15" s="16"/>
      <c r="S15" s="16"/>
    </row>
    <row r="16" spans="1:20" s="1" customFormat="1" ht="15.9" customHeight="1" thickBot="1" x14ac:dyDescent="0.3">
      <c r="A16" s="154" t="s">
        <v>6</v>
      </c>
      <c r="B16" s="155"/>
      <c r="C16" s="155"/>
      <c r="D16" s="155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6"/>
      <c r="R16" s="2"/>
      <c r="S16" s="2"/>
    </row>
    <row r="17" spans="1:20" s="1" customFormat="1" ht="24.9" customHeight="1" x14ac:dyDescent="0.25">
      <c r="A17" s="140"/>
      <c r="B17" s="142" t="str">
        <f>""&amp;UPPER(TEXT($H$2,"mmmmmmmmmm"))&amp;"/"&amp;TEXT($H$2,"aaaa")&amp;""</f>
        <v>JUNHO/2018</v>
      </c>
      <c r="C17" s="143"/>
      <c r="D17" s="143"/>
      <c r="E17" s="144"/>
      <c r="F17" s="142" t="str">
        <f>""&amp;UPPER(TEXT($H$1,"mmmmmmmmmm"))&amp;"/"&amp;TEXT($H$1,"aaaa")&amp;""</f>
        <v>JUNHO/2019</v>
      </c>
      <c r="G17" s="143"/>
      <c r="H17" s="143"/>
      <c r="I17" s="144"/>
      <c r="J17" s="145" t="s">
        <v>8</v>
      </c>
      <c r="K17" s="146"/>
      <c r="L17" s="146"/>
      <c r="M17" s="147"/>
      <c r="N17" s="145" t="s">
        <v>12</v>
      </c>
      <c r="O17" s="146"/>
      <c r="P17" s="146"/>
      <c r="Q17" s="147"/>
      <c r="R17" s="2"/>
      <c r="S17" s="2"/>
    </row>
    <row r="18" spans="1:20" s="1" customFormat="1" ht="24.9" customHeight="1" x14ac:dyDescent="0.25">
      <c r="A18" s="141"/>
      <c r="B18" s="148" t="s">
        <v>0</v>
      </c>
      <c r="C18" s="149" t="s">
        <v>1</v>
      </c>
      <c r="D18" s="149" t="s">
        <v>7</v>
      </c>
      <c r="E18" s="150" t="s">
        <v>13</v>
      </c>
      <c r="F18" s="148" t="s">
        <v>0</v>
      </c>
      <c r="G18" s="149" t="s">
        <v>1</v>
      </c>
      <c r="H18" s="149" t="s">
        <v>7</v>
      </c>
      <c r="I18" s="150" t="s">
        <v>13</v>
      </c>
      <c r="J18" s="151"/>
      <c r="K18" s="152"/>
      <c r="L18" s="152"/>
      <c r="M18" s="153"/>
      <c r="N18" s="151" t="s">
        <v>2</v>
      </c>
      <c r="O18" s="152"/>
      <c r="P18" s="152" t="s">
        <v>3</v>
      </c>
      <c r="Q18" s="153"/>
      <c r="R18" s="2"/>
      <c r="S18" s="2"/>
    </row>
    <row r="19" spans="1:20" s="1" customFormat="1" ht="24.9" customHeight="1" x14ac:dyDescent="0.25">
      <c r="A19" s="141"/>
      <c r="B19" s="148"/>
      <c r="C19" s="149"/>
      <c r="D19" s="149"/>
      <c r="E19" s="150"/>
      <c r="F19" s="148"/>
      <c r="G19" s="149"/>
      <c r="H19" s="149"/>
      <c r="I19" s="150"/>
      <c r="J19" s="35" t="s">
        <v>9</v>
      </c>
      <c r="K19" s="36" t="s">
        <v>10</v>
      </c>
      <c r="L19" s="36" t="s">
        <v>11</v>
      </c>
      <c r="M19" s="34" t="s">
        <v>14</v>
      </c>
      <c r="N19" s="27" t="str">
        <f>""&amp;UPPER(TEXT($H$2,"mmm"))&amp;"/"&amp;TEXT($H$2,"aaaa")&amp;""</f>
        <v>JUN/2018</v>
      </c>
      <c r="O19" s="37" t="str">
        <f>""&amp;UPPER(TEXT($H$1,"mmm"))&amp;"/"&amp;TEXT($H$1,"aaaa")&amp;""</f>
        <v>JUN/2019</v>
      </c>
      <c r="P19" s="37" t="str">
        <f>""&amp;UPPER(TEXT($H$2,"mmm"))&amp;"/"&amp;TEXT($H$2,"aaaa")&amp;""</f>
        <v>JUN/2018</v>
      </c>
      <c r="Q19" s="39" t="str">
        <f>""&amp;UPPER(TEXT($H$1,"mmm"))&amp;"/"&amp;TEXT($H$1,"aaaa")&amp;""</f>
        <v>JUN/2019</v>
      </c>
      <c r="R19" s="2"/>
      <c r="S19" s="2"/>
    </row>
    <row r="20" spans="1:20" s="1" customFormat="1" ht="39.9" customHeight="1" x14ac:dyDescent="0.25">
      <c r="A20" s="173" t="s">
        <v>47</v>
      </c>
      <c r="B20" s="41">
        <f>SUM('[1]Jun 18'!B20)</f>
        <v>285561.10800000001</v>
      </c>
      <c r="C20" s="38">
        <f>SUM('[1]Jun 18'!C20)</f>
        <v>222894.16500000001</v>
      </c>
      <c r="D20" s="24">
        <f t="shared" ref="D20:D24" si="23">IFERROR(C20/B20*100, 0)</f>
        <v>78.054804647977477</v>
      </c>
      <c r="E20" s="40">
        <f>SUM('[1]Jun 18'!E20)</f>
        <v>46508</v>
      </c>
      <c r="F20" s="41">
        <f>SUM('[1]Jun 19'!B20)</f>
        <v>0</v>
      </c>
      <c r="G20" s="38">
        <f>SUM('[1]Jun 19'!C20)</f>
        <v>0</v>
      </c>
      <c r="H20" s="24">
        <f t="shared" ref="H20:H28" si="24">IFERROR(G20/F20*100, 0)</f>
        <v>0</v>
      </c>
      <c r="I20" s="40">
        <f>SUM('[1]Jun 19'!E20)</f>
        <v>0</v>
      </c>
      <c r="J20" s="26">
        <f t="shared" ref="J20" si="25">IFERROR((F20-B20)/B20*100, 0)</f>
        <v>-100</v>
      </c>
      <c r="K20" s="24">
        <f t="shared" ref="K20:K25" si="26">IFERROR((G20-C20)/C20*100, 0)</f>
        <v>-100</v>
      </c>
      <c r="L20" s="24">
        <f t="shared" ref="L20:L26" si="27">H20-D20</f>
        <v>-78.054804647977477</v>
      </c>
      <c r="M20" s="7">
        <f t="shared" ref="M20:M25" si="28">IFERROR((I20-E20)/E20*100, 0)</f>
        <v>-100</v>
      </c>
      <c r="N20" s="26">
        <f>B20/$B$28*100</f>
        <v>6.920429734752374</v>
      </c>
      <c r="O20" s="24">
        <f>F20/$F$28*100</f>
        <v>0</v>
      </c>
      <c r="P20" s="24">
        <f>C20/$C$28*100</f>
        <v>6.7509884553133874</v>
      </c>
      <c r="Q20" s="8">
        <f>G20/$G$28*100</f>
        <v>0</v>
      </c>
      <c r="R20" s="18"/>
      <c r="S20" s="2"/>
      <c r="T20" s="2"/>
    </row>
    <row r="21" spans="1:20" s="1" customFormat="1" ht="39.9" customHeight="1" x14ac:dyDescent="0.35">
      <c r="A21" s="58"/>
      <c r="B21" s="41">
        <f>SUM('[1]Jun 18'!B21)</f>
        <v>325515.636</v>
      </c>
      <c r="C21" s="38">
        <f>SUM('[1]Jun 18'!C21)</f>
        <v>202105.761</v>
      </c>
      <c r="D21" s="24">
        <f t="shared" si="23"/>
        <v>62.087881087223721</v>
      </c>
      <c r="E21" s="40">
        <f>SUM('[1]Jun 18'!E21)</f>
        <v>91226</v>
      </c>
      <c r="F21" s="41">
        <f>SUM('[1]Jun 19'!B21)</f>
        <v>578276.272</v>
      </c>
      <c r="G21" s="38">
        <f>SUM('[1]Jun 19'!C21)</f>
        <v>437650.25</v>
      </c>
      <c r="H21" s="24">
        <f t="shared" si="24"/>
        <v>75.68186197340637</v>
      </c>
      <c r="I21" s="40">
        <f>SUM('[1]Jun 19'!E21)</f>
        <v>164767</v>
      </c>
      <c r="J21" s="26">
        <f t="shared" ref="J21:J25" si="29">IFERROR((F21-B21)/B21*100, 0)</f>
        <v>77.649307144188924</v>
      </c>
      <c r="K21" s="24">
        <f t="shared" si="26"/>
        <v>116.54516320294303</v>
      </c>
      <c r="L21" s="24">
        <f t="shared" si="27"/>
        <v>13.593980886182649</v>
      </c>
      <c r="M21" s="7">
        <f t="shared" si="28"/>
        <v>80.614079319492248</v>
      </c>
      <c r="N21" s="26">
        <f t="shared" ref="N21:N25" si="30">B21/$B$28*100</f>
        <v>7.888707612456912</v>
      </c>
      <c r="O21" s="24">
        <f t="shared" ref="O21:O25" si="31">F21/$F$28*100</f>
        <v>14.593542769845685</v>
      </c>
      <c r="P21" s="24">
        <f t="shared" ref="P21:P25" si="32">C21/$C$28*100</f>
        <v>6.1213520742605656</v>
      </c>
      <c r="Q21" s="8">
        <f t="shared" ref="Q21:Q25" si="33">G21/$G$28*100</f>
        <v>12.841075061372697</v>
      </c>
      <c r="R21" s="18"/>
      <c r="S21" s="2"/>
      <c r="T21" s="2"/>
    </row>
    <row r="22" spans="1:20" s="1" customFormat="1" ht="39.9" customHeight="1" x14ac:dyDescent="0.35">
      <c r="A22" s="58"/>
      <c r="B22" s="41">
        <f>SUM('[1]Jun 18'!B22)</f>
        <v>2836254.2110000001</v>
      </c>
      <c r="C22" s="38">
        <f>SUM('[1]Jun 18'!C22)</f>
        <v>2306631.7059999998</v>
      </c>
      <c r="D22" s="24">
        <f t="shared" si="23"/>
        <v>81.326691276616302</v>
      </c>
      <c r="E22" s="40">
        <f>SUM('[1]Jun 18'!E22)</f>
        <v>415627</v>
      </c>
      <c r="F22" s="41">
        <f>SUM('[1]Jun 19'!B22)</f>
        <v>2702692.7919999999</v>
      </c>
      <c r="G22" s="38">
        <f>SUM('[1]Jun 19'!C22)</f>
        <v>2372526.2179999999</v>
      </c>
      <c r="H22" s="24">
        <f t="shared" si="24"/>
        <v>87.783791965653791</v>
      </c>
      <c r="I22" s="40">
        <f>SUM('[1]Jun 19'!E22)</f>
        <v>415142</v>
      </c>
      <c r="J22" s="26">
        <f t="shared" si="29"/>
        <v>-4.7090778563501701</v>
      </c>
      <c r="K22" s="24">
        <f t="shared" si="26"/>
        <v>2.8567417949122786</v>
      </c>
      <c r="L22" s="24">
        <f t="shared" si="27"/>
        <v>6.4571006890374889</v>
      </c>
      <c r="M22" s="7">
        <f t="shared" si="28"/>
        <v>-0.11669116780189931</v>
      </c>
      <c r="N22" s="26">
        <f t="shared" si="30"/>
        <v>68.735193369263143</v>
      </c>
      <c r="O22" s="24">
        <f t="shared" si="31"/>
        <v>68.205916036281096</v>
      </c>
      <c r="P22" s="24">
        <f t="shared" si="32"/>
        <v>69.862950507770464</v>
      </c>
      <c r="Q22" s="8">
        <f t="shared" si="33"/>
        <v>69.612178332841538</v>
      </c>
      <c r="R22" s="18"/>
      <c r="S22" s="2"/>
      <c r="T22" s="2"/>
    </row>
    <row r="23" spans="1:20" s="15" customFormat="1" ht="39.9" customHeight="1" x14ac:dyDescent="0.35">
      <c r="A23" s="58"/>
      <c r="B23" s="41">
        <f>SUM('[1]Jun 18'!B23)</f>
        <v>0</v>
      </c>
      <c r="C23" s="38">
        <f>SUM('[1]Jun 18'!C23)</f>
        <v>0</v>
      </c>
      <c r="D23" s="24">
        <f t="shared" si="23"/>
        <v>0</v>
      </c>
      <c r="E23" s="40">
        <f>SUM('[1]Jun 18'!E23)</f>
        <v>0</v>
      </c>
      <c r="F23" s="41">
        <f>SUM('[1]Jun 19'!B23)</f>
        <v>0</v>
      </c>
      <c r="G23" s="38">
        <f>SUM('[1]Jun 19'!C23)</f>
        <v>0</v>
      </c>
      <c r="H23" s="24">
        <f t="shared" si="24"/>
        <v>0</v>
      </c>
      <c r="I23" s="40">
        <f>SUM('[1]Jun 19'!E23)</f>
        <v>0</v>
      </c>
      <c r="J23" s="26">
        <f t="shared" si="29"/>
        <v>0</v>
      </c>
      <c r="K23" s="24">
        <f t="shared" si="26"/>
        <v>0</v>
      </c>
      <c r="L23" s="24">
        <f t="shared" si="27"/>
        <v>0</v>
      </c>
      <c r="M23" s="7">
        <f t="shared" si="28"/>
        <v>0</v>
      </c>
      <c r="N23" s="26">
        <f t="shared" si="30"/>
        <v>0</v>
      </c>
      <c r="O23" s="24">
        <f t="shared" si="31"/>
        <v>0</v>
      </c>
      <c r="P23" s="24">
        <f t="shared" si="32"/>
        <v>0</v>
      </c>
      <c r="Q23" s="8">
        <f t="shared" si="33"/>
        <v>0</v>
      </c>
      <c r="R23" s="18"/>
      <c r="S23" s="16"/>
      <c r="T23" s="16"/>
    </row>
    <row r="24" spans="1:20" s="15" customFormat="1" ht="39.9" customHeight="1" x14ac:dyDescent="0.35">
      <c r="A24" s="58"/>
      <c r="B24" s="41">
        <f>SUM('[1]Jun 18'!B24)</f>
        <v>0</v>
      </c>
      <c r="C24" s="38">
        <f>SUM('[1]Jun 18'!C24)</f>
        <v>0</v>
      </c>
      <c r="D24" s="24">
        <f t="shared" si="23"/>
        <v>0</v>
      </c>
      <c r="E24" s="40">
        <f>SUM('[1]Jun 18'!E24)</f>
        <v>0</v>
      </c>
      <c r="F24" s="41">
        <f>SUM('[1]Jun 19'!B24)</f>
        <v>0</v>
      </c>
      <c r="G24" s="38">
        <f>SUM('[1]Jun 19'!C24)</f>
        <v>0</v>
      </c>
      <c r="H24" s="24">
        <f t="shared" si="24"/>
        <v>0</v>
      </c>
      <c r="I24" s="40">
        <f>SUM('[1]Jun 19'!E24)</f>
        <v>0</v>
      </c>
      <c r="J24" s="26">
        <f t="shared" si="29"/>
        <v>0</v>
      </c>
      <c r="K24" s="24">
        <f t="shared" si="26"/>
        <v>0</v>
      </c>
      <c r="L24" s="24">
        <f t="shared" si="27"/>
        <v>0</v>
      </c>
      <c r="M24" s="7">
        <f t="shared" si="28"/>
        <v>0</v>
      </c>
      <c r="N24" s="26">
        <f t="shared" si="30"/>
        <v>0</v>
      </c>
      <c r="O24" s="24">
        <f t="shared" si="31"/>
        <v>0</v>
      </c>
      <c r="P24" s="24">
        <f t="shared" si="32"/>
        <v>0</v>
      </c>
      <c r="Q24" s="8">
        <f t="shared" si="33"/>
        <v>0</v>
      </c>
      <c r="R24" s="18"/>
      <c r="S24" s="16"/>
      <c r="T24" s="16"/>
    </row>
    <row r="25" spans="1:20" s="15" customFormat="1" ht="42" customHeight="1" x14ac:dyDescent="0.35">
      <c r="A25" s="58"/>
      <c r="B25" s="41">
        <f>SUM('[1]Jun 18'!B25)</f>
        <v>0</v>
      </c>
      <c r="C25" s="38">
        <f>SUM('[1]Jun 18'!C25)</f>
        <v>0</v>
      </c>
      <c r="D25" s="24">
        <f>IFERROR(C25/B25*100, 0)</f>
        <v>0</v>
      </c>
      <c r="E25" s="40">
        <f>SUM('[1]Jun 18'!E25)</f>
        <v>0</v>
      </c>
      <c r="F25" s="41">
        <f>SUM('[1]Jun 19'!B25)</f>
        <v>0</v>
      </c>
      <c r="G25" s="38">
        <f>SUM('[1]Jun 19'!C25)</f>
        <v>0</v>
      </c>
      <c r="H25" s="24">
        <f t="shared" si="24"/>
        <v>0</v>
      </c>
      <c r="I25" s="40">
        <f>SUM('[1]Jun 19'!E25)</f>
        <v>0</v>
      </c>
      <c r="J25" s="26">
        <f t="shared" si="29"/>
        <v>0</v>
      </c>
      <c r="K25" s="24">
        <f t="shared" si="26"/>
        <v>0</v>
      </c>
      <c r="L25" s="24">
        <f t="shared" si="27"/>
        <v>0</v>
      </c>
      <c r="M25" s="7">
        <f t="shared" si="28"/>
        <v>0</v>
      </c>
      <c r="N25" s="26">
        <f t="shared" si="30"/>
        <v>0</v>
      </c>
      <c r="O25" s="24">
        <f t="shared" si="31"/>
        <v>0</v>
      </c>
      <c r="P25" s="24">
        <f t="shared" si="32"/>
        <v>0</v>
      </c>
      <c r="Q25" s="8">
        <f t="shared" si="33"/>
        <v>0</v>
      </c>
      <c r="R25" s="18"/>
      <c r="S25" s="16"/>
      <c r="T25" s="16"/>
    </row>
    <row r="26" spans="1:20" s="1" customFormat="1" ht="60" customHeight="1" x14ac:dyDescent="0.25">
      <c r="A26" s="59" t="s">
        <v>19</v>
      </c>
      <c r="B26" s="45">
        <f>SUM(B20:B25)</f>
        <v>3447330.9550000001</v>
      </c>
      <c r="C26" s="42">
        <f>SUM(C20:C25)</f>
        <v>2731631.6319999998</v>
      </c>
      <c r="D26" s="43">
        <f t="shared" ref="D26:D28" si="34">IFERROR(C26/B26*100, 0)</f>
        <v>79.239030648857437</v>
      </c>
      <c r="E26" s="44">
        <f>SUM(E20:E25)</f>
        <v>553361</v>
      </c>
      <c r="F26" s="45">
        <f>SUM(F20:F25)</f>
        <v>3280969.0639999998</v>
      </c>
      <c r="G26" s="42">
        <f>SUM(G20:G25)</f>
        <v>2810176.4679999999</v>
      </c>
      <c r="H26" s="43">
        <f t="shared" si="24"/>
        <v>85.650806611811447</v>
      </c>
      <c r="I26" s="44">
        <f>SUM(I20:I25)</f>
        <v>579909</v>
      </c>
      <c r="J26" s="46">
        <f t="shared" ref="J26:J28" si="35">IFERROR((F26-B26)/B26*100, 0)</f>
        <v>-4.8258172241545143</v>
      </c>
      <c r="K26" s="43">
        <f t="shared" ref="K26:K28" si="36">IFERROR((G26-C26)/C26*100, 0)</f>
        <v>2.8753816978789524</v>
      </c>
      <c r="L26" s="43">
        <f t="shared" si="27"/>
        <v>6.4117759629540103</v>
      </c>
      <c r="M26" s="47">
        <f t="shared" ref="M26:M28" si="37">IFERROR((I26-E26)/E26*100, 0)</f>
        <v>4.7975914457289184</v>
      </c>
      <c r="N26" s="46">
        <f>SUM(N20:N25)</f>
        <v>83.54433071647243</v>
      </c>
      <c r="O26" s="43">
        <f>SUM(O20:O25)</f>
        <v>82.799458806126779</v>
      </c>
      <c r="P26" s="43">
        <f>SUM(P20:P25)</f>
        <v>82.73529103734441</v>
      </c>
      <c r="Q26" s="47">
        <f>SUM(Q20:Q25)</f>
        <v>82.453253394214229</v>
      </c>
      <c r="R26" s="2"/>
      <c r="S26" s="5"/>
    </row>
    <row r="27" spans="1:20" s="15" customFormat="1" ht="39.9" customHeight="1" x14ac:dyDescent="0.25">
      <c r="A27" s="60" t="s">
        <v>17</v>
      </c>
      <c r="B27" s="61">
        <f>SUM('[1]Jun 18'!B27)</f>
        <v>679018.4040000001</v>
      </c>
      <c r="C27" s="55">
        <f>SUM('[1]Jun 18'!C27)</f>
        <v>570020.65900000045</v>
      </c>
      <c r="D27" s="56">
        <f t="shared" si="34"/>
        <v>83.947748049550711</v>
      </c>
      <c r="E27" s="57">
        <f>SUM('[1]Jun 18'!E27)</f>
        <v>102997</v>
      </c>
      <c r="F27" s="61">
        <f>SUM('[1]Jun 19'!B27)</f>
        <v>681579.86000000034</v>
      </c>
      <c r="G27" s="55">
        <f>SUM('[1]Jun 19'!C27)</f>
        <v>598029.21500000032</v>
      </c>
      <c r="H27" s="56">
        <f t="shared" si="24"/>
        <v>87.741620622416875</v>
      </c>
      <c r="I27" s="57">
        <f>SUM('[1]Jun 19'!E27)</f>
        <v>106404</v>
      </c>
      <c r="J27" s="62">
        <f t="shared" si="35"/>
        <v>0.37722924517377854</v>
      </c>
      <c r="K27" s="56">
        <f t="shared" si="36"/>
        <v>4.9136036664242804</v>
      </c>
      <c r="L27" s="56">
        <f t="shared" ref="L27:L28" si="38">H27-D27</f>
        <v>3.7938725728661638</v>
      </c>
      <c r="M27" s="63">
        <f t="shared" si="37"/>
        <v>3.3078633358253153</v>
      </c>
      <c r="N27" s="62">
        <f t="shared" ref="N27" si="39">B27/$B$28*100</f>
        <v>16.455669283527577</v>
      </c>
      <c r="O27" s="56">
        <f t="shared" ref="O27" si="40">F27/$F$28*100</f>
        <v>17.200541193873228</v>
      </c>
      <c r="P27" s="56">
        <f t="shared" ref="P27" si="41">C27/$C$28*100</f>
        <v>17.264708962655583</v>
      </c>
      <c r="Q27" s="63">
        <f t="shared" ref="Q27" si="42">G27/$G$28*100</f>
        <v>17.546746605785771</v>
      </c>
      <c r="R27" s="16"/>
      <c r="S27" s="5"/>
    </row>
    <row r="28" spans="1:20" s="15" customFormat="1" ht="70.05" customHeight="1" thickBot="1" x14ac:dyDescent="0.3">
      <c r="A28" s="48" t="s">
        <v>20</v>
      </c>
      <c r="B28" s="52">
        <f>SUM(B26+B27)</f>
        <v>4126349.3590000002</v>
      </c>
      <c r="C28" s="49">
        <f>SUM(C26+C27)</f>
        <v>3301652.2910000002</v>
      </c>
      <c r="D28" s="50">
        <f t="shared" si="34"/>
        <v>80.013881611811428</v>
      </c>
      <c r="E28" s="51">
        <f>SUM(E26+E27)</f>
        <v>656358</v>
      </c>
      <c r="F28" s="52">
        <f>SUM(F26+F27)</f>
        <v>3962548.9240000001</v>
      </c>
      <c r="G28" s="49">
        <f>SUM(G26+G27)</f>
        <v>3408205.6830000002</v>
      </c>
      <c r="H28" s="50">
        <f t="shared" si="24"/>
        <v>86.010437936992901</v>
      </c>
      <c r="I28" s="51">
        <f>SUM(I26+I27)</f>
        <v>686313</v>
      </c>
      <c r="J28" s="53">
        <f t="shared" si="35"/>
        <v>-3.9696211044935916</v>
      </c>
      <c r="K28" s="50">
        <f t="shared" si="36"/>
        <v>3.2272747887612128</v>
      </c>
      <c r="L28" s="50">
        <f t="shared" si="38"/>
        <v>5.9965563251814729</v>
      </c>
      <c r="M28" s="54">
        <f t="shared" si="37"/>
        <v>4.5638203541360047</v>
      </c>
      <c r="N28" s="53">
        <f>SUM(N26+N27)</f>
        <v>100</v>
      </c>
      <c r="O28" s="50">
        <f>SUM(O26+O27)</f>
        <v>100</v>
      </c>
      <c r="P28" s="50">
        <f t="shared" ref="P28" si="43">SUM(P26+P27)</f>
        <v>100</v>
      </c>
      <c r="Q28" s="54">
        <f t="shared" ref="Q28" si="44">SUM(Q26+Q27)</f>
        <v>100</v>
      </c>
      <c r="R28" s="16"/>
      <c r="S28" s="5"/>
    </row>
    <row r="29" spans="1:20" x14ac:dyDescent="0.25">
      <c r="N29" s="33"/>
    </row>
    <row r="30" spans="1:20" x14ac:dyDescent="0.25">
      <c r="A30" s="13"/>
      <c r="B30" s="13"/>
      <c r="C30" s="13"/>
      <c r="D30" s="13"/>
      <c r="E30" s="13"/>
      <c r="F30" s="13"/>
    </row>
    <row r="31" spans="1:20" x14ac:dyDescent="0.25">
      <c r="A31" s="13"/>
      <c r="B31" s="13"/>
      <c r="C31" s="13"/>
      <c r="D31" s="13"/>
      <c r="E31" s="13"/>
      <c r="F31" s="13"/>
    </row>
    <row r="32" spans="1:20" x14ac:dyDescent="0.25">
      <c r="A32" s="13"/>
      <c r="B32" s="13"/>
      <c r="C32" s="13"/>
      <c r="D32" s="13"/>
      <c r="E32" s="13"/>
      <c r="F32" s="13"/>
    </row>
    <row r="33" spans="1:6" ht="17.25" customHeight="1" x14ac:dyDescent="0.25">
      <c r="A33" s="13"/>
      <c r="B33" s="13"/>
      <c r="C33" s="13"/>
      <c r="D33" s="13"/>
      <c r="E33" s="13"/>
      <c r="F33" s="13"/>
    </row>
    <row r="34" spans="1:6" ht="15" customHeight="1" x14ac:dyDescent="0.25">
      <c r="A34" s="13"/>
      <c r="B34" s="13"/>
      <c r="C34" s="13"/>
      <c r="D34" s="13"/>
      <c r="E34" s="13"/>
      <c r="F34" s="13"/>
    </row>
    <row r="35" spans="1:6" ht="15" customHeight="1" x14ac:dyDescent="0.25">
      <c r="A35" s="13"/>
      <c r="B35" s="13"/>
      <c r="C35" s="13"/>
      <c r="D35" s="13"/>
      <c r="E35" s="13"/>
      <c r="F35" s="13"/>
    </row>
    <row r="36" spans="1:6" ht="15" customHeight="1" x14ac:dyDescent="0.25">
      <c r="A36" s="13"/>
      <c r="B36" s="13"/>
      <c r="C36" s="13"/>
      <c r="D36" s="13"/>
      <c r="E36" s="13"/>
      <c r="F36" s="13"/>
    </row>
    <row r="37" spans="1:6" ht="15" customHeight="1" x14ac:dyDescent="0.25">
      <c r="A37" s="13"/>
      <c r="B37" s="13"/>
      <c r="C37" s="13"/>
      <c r="D37" s="13"/>
      <c r="E37" s="13"/>
      <c r="F37" s="13"/>
    </row>
    <row r="38" spans="1:6" ht="15" customHeight="1" x14ac:dyDescent="0.25">
      <c r="A38" s="13"/>
      <c r="B38" s="13"/>
      <c r="C38" s="13"/>
      <c r="D38" s="13"/>
      <c r="E38" s="13"/>
      <c r="F38" s="13"/>
    </row>
    <row r="39" spans="1:6" ht="15" customHeight="1" x14ac:dyDescent="0.25">
      <c r="A39" s="13"/>
      <c r="B39" s="13"/>
      <c r="C39" s="13"/>
      <c r="D39" s="13"/>
      <c r="E39" s="13"/>
      <c r="F39" s="13"/>
    </row>
    <row r="40" spans="1:6" ht="15" customHeight="1" x14ac:dyDescent="0.25">
      <c r="A40" s="13"/>
      <c r="B40" s="13"/>
      <c r="C40" s="13"/>
      <c r="D40" s="13"/>
      <c r="E40" s="13"/>
      <c r="F40" s="13"/>
    </row>
    <row r="41" spans="1:6" ht="15" customHeight="1" x14ac:dyDescent="0.25">
      <c r="A41" s="13"/>
      <c r="B41" s="13"/>
      <c r="C41" s="13"/>
      <c r="D41" s="13"/>
      <c r="E41" s="13"/>
      <c r="F41" s="13"/>
    </row>
    <row r="42" spans="1:6" ht="15" customHeight="1" x14ac:dyDescent="0.25">
      <c r="A42" s="13"/>
      <c r="B42" s="13"/>
      <c r="C42" s="13"/>
      <c r="D42" s="13"/>
      <c r="E42" s="13"/>
      <c r="F42" s="13"/>
    </row>
    <row r="43" spans="1:6" x14ac:dyDescent="0.25">
      <c r="A43" s="13"/>
      <c r="B43" s="13"/>
      <c r="C43" s="13"/>
      <c r="D43" s="13"/>
      <c r="E43" s="13"/>
      <c r="F43" s="13"/>
    </row>
    <row r="44" spans="1:6" x14ac:dyDescent="0.25">
      <c r="A44" s="13"/>
      <c r="B44" s="13"/>
      <c r="C44" s="13"/>
      <c r="D44" s="13"/>
      <c r="E44" s="13"/>
      <c r="F44" s="13"/>
    </row>
  </sheetData>
  <mergeCells count="34">
    <mergeCell ref="A3:Q3"/>
    <mergeCell ref="A4:A6"/>
    <mergeCell ref="B4:E4"/>
    <mergeCell ref="F4:I4"/>
    <mergeCell ref="J4:M4"/>
    <mergeCell ref="N4:Q4"/>
    <mergeCell ref="B5:B6"/>
    <mergeCell ref="C5:C6"/>
    <mergeCell ref="N5:O5"/>
    <mergeCell ref="P5:Q5"/>
    <mergeCell ref="I5:I6"/>
    <mergeCell ref="J5:M5"/>
    <mergeCell ref="A16:Q16"/>
    <mergeCell ref="D5:D6"/>
    <mergeCell ref="E5:E6"/>
    <mergeCell ref="F5:F6"/>
    <mergeCell ref="G5:G6"/>
    <mergeCell ref="H5:H6"/>
    <mergeCell ref="A17:A19"/>
    <mergeCell ref="B17:E17"/>
    <mergeCell ref="F17:I17"/>
    <mergeCell ref="J17:M17"/>
    <mergeCell ref="N17:Q17"/>
    <mergeCell ref="B18:B19"/>
    <mergeCell ref="C18:C19"/>
    <mergeCell ref="D18:D19"/>
    <mergeCell ref="E18:E19"/>
    <mergeCell ref="N18:O18"/>
    <mergeCell ref="P18:Q18"/>
    <mergeCell ref="F18:F19"/>
    <mergeCell ref="G18:G19"/>
    <mergeCell ref="H18:H19"/>
    <mergeCell ref="I18:I19"/>
    <mergeCell ref="J18:M18"/>
  </mergeCells>
  <pageMargins left="0.25" right="0.25" top="0.75" bottom="0.75" header="0.3" footer="0.3"/>
  <pageSetup paperSize="9" scale="40" orientation="landscape" r:id="rId1"/>
  <headerFooter alignWithMargins="0"/>
  <ignoredErrors>
    <ignoredError sqref="O19:P19 O6:P6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5"/>
  <sheetViews>
    <sheetView showGridLines="0" zoomScale="50" zoomScaleNormal="50" zoomScalePageLayoutView="80" workbookViewId="0">
      <selection activeCell="A21" sqref="A21"/>
    </sheetView>
  </sheetViews>
  <sheetFormatPr defaultColWidth="8.88671875" defaultRowHeight="13.2" x14ac:dyDescent="0.25"/>
  <cols>
    <col min="1" max="1" width="27.77734375" customWidth="1"/>
    <col min="2" max="4" width="25.6640625" customWidth="1"/>
    <col min="5" max="6" width="18.6640625" customWidth="1"/>
    <col min="7" max="7" width="0.44140625" customWidth="1"/>
    <col min="8" max="8" width="9.33203125" customWidth="1"/>
    <col min="9" max="9" width="16.88671875" customWidth="1"/>
    <col min="10" max="10" width="23.5546875" customWidth="1"/>
    <col min="11" max="11" width="27.6640625" customWidth="1"/>
    <col min="12" max="12" width="9.109375" customWidth="1"/>
    <col min="13" max="13" width="45.5546875" customWidth="1"/>
    <col min="14" max="14" width="12.88671875" customWidth="1"/>
  </cols>
  <sheetData>
    <row r="1" spans="1:14" s="1" customFormat="1" ht="15.9" customHeight="1" x14ac:dyDescent="0.25">
      <c r="A1" s="10" t="str">
        <f>"DADOS COMPARATIVOS - "&amp;UPPER(TEXT('ASK, RPK, PAX'!H1,"mmmmmmmmmm"))&amp;"/"&amp;TEXT('ASK, RPK, PAX'!H1,"aaaa")&amp;" - ASSOCIAÇÃO BRASILEIRA DAS EMPRESAS AÉREAS"</f>
        <v>DADOS COMPARATIVOS - JUNHO/2019 - ASSOCIAÇÃO BRASILEIRA DAS EMPRESAS AÉREAS</v>
      </c>
      <c r="B1" s="10"/>
      <c r="C1" s="10"/>
      <c r="D1" s="10"/>
      <c r="E1" s="10"/>
      <c r="F1" s="10"/>
      <c r="G1" s="10"/>
      <c r="H1" s="12"/>
      <c r="I1" s="10"/>
      <c r="J1" s="10"/>
      <c r="K1" s="10"/>
      <c r="L1" s="10"/>
      <c r="M1" s="10"/>
      <c r="N1" s="10"/>
    </row>
    <row r="2" spans="1:14" s="1" customFormat="1" ht="15.9" customHeight="1" thickBot="1" x14ac:dyDescent="0.3">
      <c r="A2" s="10" t="s">
        <v>16</v>
      </c>
      <c r="B2" s="10"/>
      <c r="C2" s="10"/>
      <c r="D2" s="10"/>
      <c r="E2" s="10"/>
      <c r="F2" s="10"/>
      <c r="G2" s="10"/>
      <c r="H2" s="12"/>
      <c r="I2" s="10"/>
      <c r="J2" s="10"/>
      <c r="K2" s="10"/>
      <c r="L2" s="10"/>
      <c r="M2" s="10"/>
      <c r="N2" s="10"/>
    </row>
    <row r="3" spans="1:14" s="1" customFormat="1" ht="15.9" customHeight="1" thickBot="1" x14ac:dyDescent="0.3">
      <c r="A3" s="157" t="s">
        <v>5</v>
      </c>
      <c r="B3" s="158"/>
      <c r="C3" s="158"/>
      <c r="D3" s="158"/>
      <c r="E3" s="158"/>
      <c r="F3" s="159"/>
      <c r="I3" s="16"/>
      <c r="J3" s="13"/>
      <c r="K3" s="13"/>
      <c r="L3" s="14"/>
      <c r="M3" s="13"/>
      <c r="N3" s="13"/>
    </row>
    <row r="4" spans="1:14" s="1" customFormat="1" ht="24.9" customHeight="1" x14ac:dyDescent="0.25">
      <c r="A4" s="160"/>
      <c r="B4" s="81" t="str">
        <f>""&amp;UPPER(TEXT('ASK, RPK, PAX'!H2,"mmmmmmmmmm"))&amp;"/"&amp;TEXT('ASK, RPK, PAX'!H2,"aaaa")&amp;""</f>
        <v>JUNHO/2018</v>
      </c>
      <c r="C4" s="82" t="str">
        <f>""&amp;UPPER(TEXT('ASK, RPK, PAX'!H1,"mmmmmmmmmm"))&amp;"/"&amp;TEXT('ASK, RPK, PAX'!H1,"aaaa")&amp;""</f>
        <v>JUNHO/2019</v>
      </c>
      <c r="D4" s="170" t="s">
        <v>15</v>
      </c>
      <c r="E4" s="166" t="s">
        <v>12</v>
      </c>
      <c r="F4" s="167"/>
      <c r="I4" s="13"/>
      <c r="J4" s="13"/>
      <c r="K4" s="13"/>
      <c r="L4" s="14"/>
      <c r="M4" s="13"/>
      <c r="N4" s="13"/>
    </row>
    <row r="5" spans="1:14" s="1" customFormat="1" ht="24.9" customHeight="1" x14ac:dyDescent="0.25">
      <c r="A5" s="161"/>
      <c r="B5" s="163" t="s">
        <v>45</v>
      </c>
      <c r="C5" s="163" t="s">
        <v>45</v>
      </c>
      <c r="D5" s="171"/>
      <c r="E5" s="168"/>
      <c r="F5" s="169"/>
      <c r="G5" s="29"/>
      <c r="I5" s="13"/>
      <c r="J5" s="13"/>
      <c r="K5" s="13"/>
      <c r="L5" s="14"/>
      <c r="M5" s="13"/>
      <c r="N5" s="13"/>
    </row>
    <row r="6" spans="1:14" s="1" customFormat="1" ht="24.9" customHeight="1" thickBot="1" x14ac:dyDescent="0.3">
      <c r="A6" s="162"/>
      <c r="B6" s="164"/>
      <c r="C6" s="164"/>
      <c r="D6" s="171"/>
      <c r="E6" s="80" t="str">
        <f>""&amp;UPPER(TEXT('ASK, RPK, PAX'!H2,"mmm"))&amp;"/"&amp;TEXT('ASK, RPK, PAX'!H2,"aaaa")&amp;""</f>
        <v>JUN/2018</v>
      </c>
      <c r="F6" s="79" t="str">
        <f>""&amp;UPPER(TEXT('ASK, RPK, PAX'!$H$1,"mmm"))&amp;"/"&amp;TEXT('ASK, RPK, PAX'!$H$1,"aaaa")&amp;""</f>
        <v>JUN/2019</v>
      </c>
      <c r="G6" s="29"/>
      <c r="I6" s="13"/>
      <c r="J6" s="13"/>
      <c r="K6" s="13"/>
      <c r="L6" s="15"/>
      <c r="M6" s="13"/>
      <c r="N6" s="13"/>
    </row>
    <row r="7" spans="1:14" s="1" customFormat="1" ht="39.9" customHeight="1" x14ac:dyDescent="0.25">
      <c r="A7" s="173" t="s">
        <v>47</v>
      </c>
      <c r="B7" s="86">
        <f>'[2]Jun 18'!B7</f>
        <v>5896218</v>
      </c>
      <c r="C7" s="86">
        <f>'[2]Jun 19'!B7</f>
        <v>0</v>
      </c>
      <c r="D7" s="74">
        <f>IFERROR((C7-B7)/B7*100, 0)</f>
        <v>-100</v>
      </c>
      <c r="E7" s="75">
        <f>B7/$B$16*100</f>
        <v>14.308197765179026</v>
      </c>
      <c r="F7" s="76">
        <f>C7/$C$16*100</f>
        <v>0</v>
      </c>
      <c r="G7" s="30"/>
      <c r="H7" s="2"/>
      <c r="I7" s="13"/>
      <c r="J7" s="13"/>
      <c r="K7" s="13"/>
      <c r="L7" s="14"/>
      <c r="M7" s="13"/>
      <c r="N7" s="13"/>
    </row>
    <row r="8" spans="1:14" s="1" customFormat="1" ht="39.9" customHeight="1" x14ac:dyDescent="0.35">
      <c r="A8" s="21"/>
      <c r="B8" s="87">
        <f>'[2]Jun 18'!B8</f>
        <v>9042806</v>
      </c>
      <c r="C8" s="87">
        <f>'[2]Jun 19'!B8</f>
        <v>7250766</v>
      </c>
      <c r="D8" s="9">
        <f t="shared" ref="D8:D16" si="0">IFERROR((C8-B8)/B8*100, 0)</f>
        <v>-19.81730007256597</v>
      </c>
      <c r="E8" s="25">
        <f t="shared" ref="E8:E13" si="1">B8/$B$16*100</f>
        <v>21.943940437776806</v>
      </c>
      <c r="F8" s="7">
        <f t="shared" ref="F8:F13" si="2">C8/$C$16*100</f>
        <v>21.100243709714249</v>
      </c>
      <c r="G8" s="30"/>
      <c r="H8" s="2"/>
      <c r="I8" s="13"/>
      <c r="J8" s="13"/>
      <c r="K8" s="13"/>
      <c r="L8" s="14"/>
      <c r="M8" s="13"/>
      <c r="N8" s="13"/>
    </row>
    <row r="9" spans="1:14" s="1" customFormat="1" ht="39.9" customHeight="1" x14ac:dyDescent="0.35">
      <c r="A9" s="21"/>
      <c r="B9" s="87">
        <f>'[2]Jun 18'!B9</f>
        <v>11721074</v>
      </c>
      <c r="C9" s="87">
        <f>'[2]Jun 19'!B9</f>
        <v>11035480</v>
      </c>
      <c r="D9" s="9">
        <f t="shared" si="0"/>
        <v>-5.8492421428275261</v>
      </c>
      <c r="E9" s="25">
        <f t="shared" si="1"/>
        <v>28.443223234333942</v>
      </c>
      <c r="F9" s="7">
        <f t="shared" si="2"/>
        <v>32.114030083673562</v>
      </c>
      <c r="G9" s="30"/>
      <c r="H9" s="2"/>
      <c r="I9" s="13"/>
      <c r="J9" s="13"/>
      <c r="K9" s="13"/>
    </row>
    <row r="10" spans="1:14" s="15" customFormat="1" ht="39.9" customHeight="1" x14ac:dyDescent="0.35">
      <c r="A10" s="21"/>
      <c r="B10" s="87">
        <f>'[2]Jun 18'!B10</f>
        <v>2793012</v>
      </c>
      <c r="C10" s="87">
        <f>'[2]Jun 19'!B10</f>
        <v>3466795</v>
      </c>
      <c r="D10" s="9">
        <f t="shared" si="0"/>
        <v>24.12388489558942</v>
      </c>
      <c r="E10" s="25">
        <f t="shared" si="1"/>
        <v>6.7777290555603953</v>
      </c>
      <c r="F10" s="7">
        <f t="shared" si="2"/>
        <v>10.08861951849209</v>
      </c>
      <c r="G10" s="30"/>
      <c r="H10" s="16"/>
      <c r="I10" s="13"/>
      <c r="J10" s="13"/>
      <c r="K10" s="13"/>
    </row>
    <row r="11" spans="1:14" s="15" customFormat="1" ht="39.9" customHeight="1" x14ac:dyDescent="0.35">
      <c r="A11" s="22"/>
      <c r="B11" s="87">
        <f>'[2]Jun 18'!B11</f>
        <v>0</v>
      </c>
      <c r="C11" s="87">
        <f>'[2]Jun 19'!B11</f>
        <v>5</v>
      </c>
      <c r="D11" s="9">
        <f t="shared" ref="D11:D12" si="3">IFERROR((C11-B11)/B11*100, 0)</f>
        <v>0</v>
      </c>
      <c r="E11" s="25">
        <f t="shared" si="1"/>
        <v>0</v>
      </c>
      <c r="F11" s="7">
        <f t="shared" si="2"/>
        <v>1.4550354893341097E-5</v>
      </c>
      <c r="G11" s="30"/>
      <c r="H11" s="16"/>
      <c r="I11" s="13"/>
      <c r="J11" s="13"/>
      <c r="K11" s="13"/>
    </row>
    <row r="12" spans="1:14" s="15" customFormat="1" ht="39.9" customHeight="1" x14ac:dyDescent="0.35">
      <c r="A12" s="22"/>
      <c r="B12" s="87">
        <f>'[2]Jun 18'!B12</f>
        <v>404</v>
      </c>
      <c r="C12" s="87">
        <f>'[2]Jun 19'!B12</f>
        <v>179</v>
      </c>
      <c r="D12" s="9">
        <f t="shared" si="3"/>
        <v>-55.693069306930695</v>
      </c>
      <c r="E12" s="25">
        <f t="shared" si="1"/>
        <v>9.8037621694657944E-4</v>
      </c>
      <c r="F12" s="7">
        <f t="shared" si="2"/>
        <v>5.2090270518161119E-4</v>
      </c>
      <c r="G12" s="30"/>
      <c r="H12" s="16"/>
      <c r="I12" s="13"/>
      <c r="J12" s="13"/>
      <c r="K12" s="13"/>
    </row>
    <row r="13" spans="1:14" s="15" customFormat="1" ht="39.9" customHeight="1" thickBot="1" x14ac:dyDescent="0.4">
      <c r="A13" s="22"/>
      <c r="B13" s="88">
        <f>'[2]Jun 18'!B13</f>
        <v>112324</v>
      </c>
      <c r="C13" s="88">
        <f>'[2]Jun 19'!B13</f>
        <v>9057</v>
      </c>
      <c r="D13" s="73">
        <f t="shared" si="0"/>
        <v>-91.936718777821298</v>
      </c>
      <c r="E13" s="77">
        <f t="shared" si="1"/>
        <v>0.27257370839680101</v>
      </c>
      <c r="F13" s="78">
        <f t="shared" si="2"/>
        <v>2.6356512853798062E-2</v>
      </c>
      <c r="G13" s="30"/>
      <c r="H13" s="16"/>
      <c r="I13" s="13"/>
      <c r="J13" s="13"/>
      <c r="K13" s="13"/>
    </row>
    <row r="14" spans="1:14" s="1" customFormat="1" ht="60" customHeight="1" thickBot="1" x14ac:dyDescent="0.3">
      <c r="A14" s="83" t="s">
        <v>19</v>
      </c>
      <c r="B14" s="71">
        <f>SUM(B7:B13)</f>
        <v>29565838</v>
      </c>
      <c r="C14" s="71">
        <f>SUM(C7:C13)</f>
        <v>21762282</v>
      </c>
      <c r="D14" s="72">
        <f t="shared" si="0"/>
        <v>-26.39382655076443</v>
      </c>
      <c r="E14" s="72">
        <f>SUM(E7:E13)</f>
        <v>71.746644577463925</v>
      </c>
      <c r="F14" s="72">
        <f>SUM(F7:F13)</f>
        <v>63.329785277793768</v>
      </c>
      <c r="G14" s="65"/>
      <c r="H14" s="2"/>
      <c r="I14" s="13"/>
      <c r="J14" s="13"/>
      <c r="K14" s="13"/>
    </row>
    <row r="15" spans="1:14" s="15" customFormat="1" ht="39.9" customHeight="1" thickBot="1" x14ac:dyDescent="0.3">
      <c r="A15" s="84" t="s">
        <v>17</v>
      </c>
      <c r="B15" s="70">
        <f>'[2]Jun 18'!B15</f>
        <v>11642832</v>
      </c>
      <c r="C15" s="70">
        <f>'[2]Jun 19'!B15</f>
        <v>12601141</v>
      </c>
      <c r="D15" s="69">
        <f t="shared" ref="D15" si="4">IFERROR((C15-B15)/B15*100, 0)</f>
        <v>8.230892621314128</v>
      </c>
      <c r="E15" s="69">
        <f>B15/$B$16*100</f>
        <v>28.253355422536082</v>
      </c>
      <c r="F15" s="69">
        <f>C15/$C$16*100</f>
        <v>36.670214722206225</v>
      </c>
      <c r="G15" s="65"/>
      <c r="H15" s="16"/>
      <c r="I15" s="66"/>
      <c r="J15" s="66"/>
      <c r="K15" s="66"/>
    </row>
    <row r="16" spans="1:14" s="15" customFormat="1" ht="70.05" customHeight="1" thickBot="1" x14ac:dyDescent="0.3">
      <c r="A16" s="85" t="s">
        <v>18</v>
      </c>
      <c r="B16" s="67">
        <f>SUM(B14+B15)</f>
        <v>41208670</v>
      </c>
      <c r="C16" s="67">
        <f t="shared" ref="C16" si="5">SUM(C14+C15)</f>
        <v>34363423</v>
      </c>
      <c r="D16" s="68">
        <f t="shared" si="0"/>
        <v>-16.611181579022087</v>
      </c>
      <c r="E16" s="68">
        <f t="shared" ref="E16" si="6">SUM(E14+E15)</f>
        <v>100</v>
      </c>
      <c r="F16" s="68">
        <f t="shared" ref="F16" si="7">SUM(F14+F15)</f>
        <v>100</v>
      </c>
      <c r="G16" s="65"/>
      <c r="H16" s="16"/>
      <c r="I16" s="13"/>
      <c r="J16" s="13"/>
      <c r="K16" s="13"/>
    </row>
    <row r="17" spans="1:14" s="1" customFormat="1" ht="15.9" customHeight="1" thickBot="1" x14ac:dyDescent="0.3">
      <c r="A17" s="165" t="s">
        <v>6</v>
      </c>
      <c r="B17" s="165"/>
      <c r="C17" s="165"/>
      <c r="D17" s="165"/>
      <c r="E17" s="165"/>
      <c r="F17" s="165"/>
      <c r="G17" s="31"/>
      <c r="H17" s="2"/>
      <c r="I17" s="13"/>
      <c r="J17" s="13"/>
      <c r="K17" s="13"/>
    </row>
    <row r="18" spans="1:14" s="1" customFormat="1" ht="24.9" customHeight="1" x14ac:dyDescent="0.25">
      <c r="A18" s="160"/>
      <c r="B18" s="81" t="str">
        <f>""&amp;UPPER(TEXT('ASK, RPK, PAX'!H2,"mmmmmmmmmm"))&amp;"/"&amp;TEXT('ASK, RPK, PAX'!H2,"aaaa")&amp;""</f>
        <v>JUNHO/2018</v>
      </c>
      <c r="C18" s="82" t="str">
        <f>""&amp;UPPER(TEXT('ASK, RPK, PAX'!H1,"mmmmmmmmmm"))&amp;"/"&amp;TEXT('ASK, RPK, PAX'!H1,"aaaa")&amp;""</f>
        <v>JUNHO/2019</v>
      </c>
      <c r="D18" s="170" t="s">
        <v>15</v>
      </c>
      <c r="E18" s="166" t="s">
        <v>12</v>
      </c>
      <c r="F18" s="167"/>
      <c r="G18" s="31"/>
      <c r="H18" s="2"/>
      <c r="I18" s="13"/>
      <c r="J18" s="13"/>
      <c r="K18" s="13"/>
    </row>
    <row r="19" spans="1:14" s="1" customFormat="1" ht="24.9" customHeight="1" x14ac:dyDescent="0.25">
      <c r="A19" s="161"/>
      <c r="B19" s="163" t="s">
        <v>45</v>
      </c>
      <c r="C19" s="163" t="s">
        <v>45</v>
      </c>
      <c r="D19" s="171"/>
      <c r="E19" s="168"/>
      <c r="F19" s="169"/>
      <c r="G19" s="31"/>
      <c r="H19" s="2"/>
      <c r="I19" s="13"/>
      <c r="J19" s="13"/>
      <c r="K19" s="13"/>
      <c r="M19" s="13"/>
      <c r="N19" s="13"/>
    </row>
    <row r="20" spans="1:14" s="1" customFormat="1" ht="24.9" customHeight="1" thickBot="1" x14ac:dyDescent="0.3">
      <c r="A20" s="162"/>
      <c r="B20" s="164"/>
      <c r="C20" s="164"/>
      <c r="D20" s="171"/>
      <c r="E20" s="80" t="str">
        <f>""&amp;UPPER(TEXT('ASK, RPK, PAX'!H2,"mmm"))&amp;"/"&amp;TEXT('ASK, RPK, PAX'!H2,"aaaa")&amp;""</f>
        <v>JUN/2018</v>
      </c>
      <c r="F20" s="79" t="str">
        <f>""&amp;UPPER(TEXT('ASK, RPK, PAX'!$H$1,"mmm"))&amp;"/"&amp;TEXT('ASK, RPK, PAX'!$H$1,"aaaa")&amp;""</f>
        <v>JUN/2019</v>
      </c>
      <c r="G20" s="31"/>
      <c r="H20" s="2"/>
      <c r="I20" s="13"/>
      <c r="J20" s="13"/>
      <c r="K20" s="13"/>
      <c r="M20" s="13"/>
      <c r="N20" s="13"/>
    </row>
    <row r="21" spans="1:14" s="1" customFormat="1" ht="39.9" customHeight="1" x14ac:dyDescent="0.25">
      <c r="A21" s="173" t="s">
        <v>47</v>
      </c>
      <c r="B21" s="86">
        <f>'[2]Jun 18'!B21</f>
        <v>2202220</v>
      </c>
      <c r="C21" s="86">
        <f>'[2]Jun 19'!B21</f>
        <v>0</v>
      </c>
      <c r="D21" s="74">
        <f>IFERROR((C21-B21)/B21*100, 0)</f>
        <v>-100</v>
      </c>
      <c r="E21" s="75">
        <f>B21/$B$30*100</f>
        <v>9.9631062585808401</v>
      </c>
      <c r="F21" s="76">
        <f>C21/$C$30*100</f>
        <v>0</v>
      </c>
      <c r="G21" s="31"/>
      <c r="H21" s="2"/>
      <c r="I21" s="13"/>
      <c r="J21" s="13"/>
      <c r="K21" s="13"/>
      <c r="M21" s="13"/>
      <c r="N21" s="13"/>
    </row>
    <row r="22" spans="1:14" s="1" customFormat="1" ht="39.9" customHeight="1" x14ac:dyDescent="0.35">
      <c r="A22" s="21"/>
      <c r="B22" s="87">
        <f>'[2]Jun 18'!B22</f>
        <v>172144</v>
      </c>
      <c r="C22" s="87">
        <f>'[2]Jun 19'!B22</f>
        <v>181215</v>
      </c>
      <c r="D22" s="9">
        <f t="shared" ref="D22:D30" si="8">IFERROR((C22-B22)/B22*100, 0)</f>
        <v>5.2694255971744584</v>
      </c>
      <c r="E22" s="25">
        <f t="shared" ref="E22:E27" si="9">B22/$B$30*100</f>
        <v>0.77880001261324494</v>
      </c>
      <c r="F22" s="7">
        <f t="shared" ref="F22:F27" si="10">C22/$C$30*100</f>
        <v>1.1191580477940979</v>
      </c>
      <c r="G22" s="31"/>
      <c r="H22" s="6"/>
      <c r="I22" s="13"/>
      <c r="J22" s="13"/>
      <c r="K22" s="13"/>
      <c r="L22" s="13"/>
      <c r="M22" s="13"/>
      <c r="N22" s="13"/>
    </row>
    <row r="23" spans="1:14" s="1" customFormat="1" ht="39.9" customHeight="1" x14ac:dyDescent="0.35">
      <c r="A23" s="21"/>
      <c r="B23" s="87">
        <f>'[2]Jun 18'!B23</f>
        <v>10739159</v>
      </c>
      <c r="C23" s="87">
        <f>'[2]Jun 19'!B23</f>
        <v>9016410</v>
      </c>
      <c r="D23" s="9">
        <f t="shared" si="8"/>
        <v>-16.041749637937198</v>
      </c>
      <c r="E23" s="25">
        <f t="shared" si="9"/>
        <v>48.585237735010473</v>
      </c>
      <c r="F23" s="7">
        <f t="shared" si="10"/>
        <v>55.684064860586503</v>
      </c>
      <c r="G23" s="31"/>
      <c r="H23" s="6"/>
      <c r="I23" s="13"/>
      <c r="J23" s="13"/>
      <c r="K23" s="13"/>
      <c r="L23" s="13"/>
      <c r="M23" s="13"/>
      <c r="N23" s="13"/>
    </row>
    <row r="24" spans="1:14" s="15" customFormat="1" ht="39.9" customHeight="1" x14ac:dyDescent="0.35">
      <c r="A24" s="21"/>
      <c r="B24" s="87">
        <f>'[2]Jun 18'!B24</f>
        <v>6795682</v>
      </c>
      <c r="C24" s="87">
        <f>'[2]Jun 19'!B24</f>
        <v>5312843</v>
      </c>
      <c r="D24" s="9">
        <f t="shared" si="8"/>
        <v>-21.820311780333455</v>
      </c>
      <c r="E24" s="25">
        <f t="shared" si="9"/>
        <v>30.744476875845812</v>
      </c>
      <c r="F24" s="7">
        <f t="shared" si="10"/>
        <v>32.811362194721951</v>
      </c>
      <c r="G24" s="31"/>
      <c r="H24" s="6"/>
      <c r="I24" s="13"/>
      <c r="J24" s="13"/>
      <c r="K24" s="13"/>
      <c r="L24" s="13"/>
      <c r="M24" s="13"/>
      <c r="N24" s="13"/>
    </row>
    <row r="25" spans="1:14" s="15" customFormat="1" ht="39.9" customHeight="1" x14ac:dyDescent="0.35">
      <c r="A25" s="22"/>
      <c r="B25" s="87">
        <f>'[2]Jun 18'!B25</f>
        <v>0</v>
      </c>
      <c r="C25" s="87">
        <f>'[2]Jun 19'!B25</f>
        <v>0</v>
      </c>
      <c r="D25" s="9">
        <f t="shared" si="8"/>
        <v>0</v>
      </c>
      <c r="E25" s="25">
        <f t="shared" si="9"/>
        <v>0</v>
      </c>
      <c r="F25" s="7">
        <f t="shared" si="10"/>
        <v>0</v>
      </c>
      <c r="G25" s="31"/>
      <c r="H25" s="6"/>
      <c r="I25" s="13"/>
      <c r="J25" s="13"/>
      <c r="K25" s="13"/>
      <c r="L25" s="13"/>
      <c r="M25" s="13"/>
      <c r="N25" s="13"/>
    </row>
    <row r="26" spans="1:14" s="15" customFormat="1" ht="39.9" customHeight="1" x14ac:dyDescent="0.35">
      <c r="A26" s="22"/>
      <c r="B26" s="87">
        <f>'[2]Jun 18'!B26</f>
        <v>0</v>
      </c>
      <c r="C26" s="87">
        <f>'[2]Jun 19'!B26</f>
        <v>0</v>
      </c>
      <c r="D26" s="9">
        <f t="shared" si="8"/>
        <v>0</v>
      </c>
      <c r="E26" s="25">
        <f t="shared" si="9"/>
        <v>0</v>
      </c>
      <c r="F26" s="7">
        <f t="shared" si="10"/>
        <v>0</v>
      </c>
      <c r="G26" s="31"/>
      <c r="H26" s="6"/>
      <c r="I26" s="13"/>
      <c r="J26" s="13"/>
      <c r="K26" s="13"/>
      <c r="L26" s="13"/>
      <c r="M26" s="13"/>
      <c r="N26" s="13"/>
    </row>
    <row r="27" spans="1:14" s="15" customFormat="1" ht="39.9" customHeight="1" thickBot="1" x14ac:dyDescent="0.4">
      <c r="A27" s="22"/>
      <c r="B27" s="88">
        <f>'[2]Jun 18'!B27</f>
        <v>0</v>
      </c>
      <c r="C27" s="88">
        <f>'[2]Jun 19'!B27</f>
        <v>0</v>
      </c>
      <c r="D27" s="73">
        <f t="shared" si="8"/>
        <v>0</v>
      </c>
      <c r="E27" s="77">
        <f t="shared" si="9"/>
        <v>0</v>
      </c>
      <c r="F27" s="78">
        <f t="shared" si="10"/>
        <v>0</v>
      </c>
      <c r="G27" s="31"/>
      <c r="H27" s="6"/>
      <c r="I27" s="13"/>
      <c r="J27" s="13"/>
      <c r="K27" s="13"/>
      <c r="L27" s="13"/>
      <c r="M27" s="13"/>
      <c r="N27" s="13"/>
    </row>
    <row r="28" spans="1:14" s="1" customFormat="1" ht="60" customHeight="1" thickBot="1" x14ac:dyDescent="0.3">
      <c r="A28" s="83" t="s">
        <v>19</v>
      </c>
      <c r="B28" s="71">
        <f>SUM(B21:B27)</f>
        <v>19909205</v>
      </c>
      <c r="C28" s="71">
        <f>SUM(C21:C27)</f>
        <v>14510468</v>
      </c>
      <c r="D28" s="72">
        <f t="shared" si="8"/>
        <v>-27.116788440321955</v>
      </c>
      <c r="E28" s="72">
        <f>SUM(E21:E27)</f>
        <v>90.071620882050368</v>
      </c>
      <c r="F28" s="72">
        <f>SUM(F21:F27)</f>
        <v>89.614585103102542</v>
      </c>
      <c r="G28" s="31"/>
      <c r="H28" s="5"/>
      <c r="I28" s="13"/>
      <c r="J28" s="13"/>
      <c r="K28" s="13"/>
      <c r="L28" s="13"/>
      <c r="M28" s="13"/>
      <c r="N28" s="13"/>
    </row>
    <row r="29" spans="1:14" s="15" customFormat="1" ht="39.9" customHeight="1" thickBot="1" x14ac:dyDescent="0.3">
      <c r="A29" s="84" t="s">
        <v>17</v>
      </c>
      <c r="B29" s="70">
        <f>'[2]Jun 18'!B29</f>
        <v>2194544</v>
      </c>
      <c r="C29" s="70">
        <f>'[2]Jun 19'!B29</f>
        <v>1681615</v>
      </c>
      <c r="D29" s="69">
        <f t="shared" si="8"/>
        <v>-23.372919385530661</v>
      </c>
      <c r="E29" s="69">
        <f>B29/$B$30*100</f>
        <v>9.9283791179496284</v>
      </c>
      <c r="F29" s="69">
        <f>C29/$C$30*100</f>
        <v>10.385414896897453</v>
      </c>
      <c r="G29" s="65"/>
      <c r="H29" s="5"/>
      <c r="I29" s="13"/>
      <c r="J29" s="13"/>
      <c r="K29" s="13"/>
      <c r="L29" s="13"/>
      <c r="M29" s="13"/>
      <c r="N29" s="13"/>
    </row>
    <row r="30" spans="1:14" s="15" customFormat="1" ht="70.05" customHeight="1" thickBot="1" x14ac:dyDescent="0.3">
      <c r="A30" s="85" t="s">
        <v>18</v>
      </c>
      <c r="B30" s="67">
        <f>SUM(B28+B29)</f>
        <v>22103749</v>
      </c>
      <c r="C30" s="67">
        <f t="shared" ref="C30" si="11">SUM(C28+C29)</f>
        <v>16192083</v>
      </c>
      <c r="D30" s="68">
        <f t="shared" si="8"/>
        <v>-26.745082926882674</v>
      </c>
      <c r="E30" s="68">
        <f t="shared" ref="E30" si="12">SUM(E28+E29)</f>
        <v>100</v>
      </c>
      <c r="F30" s="68">
        <f t="shared" ref="F30" si="13">SUM(F28+F29)</f>
        <v>100</v>
      </c>
      <c r="G30" s="65"/>
      <c r="H30" s="5"/>
      <c r="I30" s="13"/>
      <c r="J30" s="13"/>
      <c r="K30" s="13"/>
      <c r="L30" s="13"/>
      <c r="M30" s="13"/>
      <c r="N30" s="13"/>
    </row>
    <row r="31" spans="1:14" x14ac:dyDescent="0.25">
      <c r="A31" s="4"/>
      <c r="B31" s="4"/>
      <c r="C31" s="4"/>
      <c r="D31" s="4"/>
      <c r="E31" s="4"/>
      <c r="F31" s="4"/>
      <c r="G31" s="4"/>
      <c r="H31" s="4"/>
    </row>
    <row r="33" spans="1:15" ht="12.75" customHeight="1" x14ac:dyDescent="0.25"/>
    <row r="34" spans="1:15" ht="12.75" customHeight="1" x14ac:dyDescent="0.25"/>
    <row r="35" spans="1:15" s="3" customFormat="1" ht="17.25" customHeigh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ht="15" customHeight="1" x14ac:dyDescent="0.25"/>
    <row r="37" spans="1:15" ht="15" customHeight="1" x14ac:dyDescent="0.25"/>
    <row r="38" spans="1:15" ht="15" customHeight="1" x14ac:dyDescent="0.25"/>
    <row r="39" spans="1:15" ht="15" customHeight="1" x14ac:dyDescent="0.25"/>
    <row r="40" spans="1:15" ht="15" customHeight="1" x14ac:dyDescent="0.25"/>
    <row r="41" spans="1:15" ht="15" customHeight="1" x14ac:dyDescent="0.25"/>
    <row r="42" spans="1:15" ht="15" customHeight="1" x14ac:dyDescent="0.25"/>
    <row r="43" spans="1:15" ht="15" customHeight="1" x14ac:dyDescent="0.25"/>
    <row r="44" spans="1:15" ht="15" customHeight="1" x14ac:dyDescent="0.25"/>
    <row r="45" spans="1:15" ht="13.5" customHeight="1" x14ac:dyDescent="0.25"/>
  </sheetData>
  <mergeCells count="12">
    <mergeCell ref="A3:F3"/>
    <mergeCell ref="A4:A6"/>
    <mergeCell ref="B5:B6"/>
    <mergeCell ref="C5:C6"/>
    <mergeCell ref="B19:B20"/>
    <mergeCell ref="C19:C20"/>
    <mergeCell ref="A17:F17"/>
    <mergeCell ref="A18:A20"/>
    <mergeCell ref="E4:F5"/>
    <mergeCell ref="D4:D6"/>
    <mergeCell ref="D18:D20"/>
    <mergeCell ref="E18:F19"/>
  </mergeCells>
  <pageMargins left="0.25" right="0.25" top="0.75" bottom="0.75" header="0.3" footer="0.3"/>
  <pageSetup paperSize="9" scale="5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4"/>
  <sheetViews>
    <sheetView showGridLines="0" zoomScale="50" zoomScaleNormal="50" zoomScalePageLayoutView="80" workbookViewId="0">
      <selection activeCell="A20" sqref="A20"/>
    </sheetView>
  </sheetViews>
  <sheetFormatPr defaultColWidth="8.88671875" defaultRowHeight="13.2" x14ac:dyDescent="0.25"/>
  <cols>
    <col min="1" max="1" width="27.77734375" customWidth="1"/>
    <col min="2" max="4" width="18.6640625" customWidth="1"/>
    <col min="5" max="5" width="31.109375" customWidth="1"/>
    <col min="6" max="8" width="18.6640625" customWidth="1"/>
    <col min="9" max="9" width="30.44140625" customWidth="1"/>
    <col min="10" max="17" width="18.6640625" customWidth="1"/>
    <col min="19" max="19" width="9.33203125" bestFit="1" customWidth="1"/>
  </cols>
  <sheetData>
    <row r="1" spans="1:20" s="15" customFormat="1" ht="15.9" customHeight="1" x14ac:dyDescent="0.25">
      <c r="A1" s="10" t="str">
        <f>"DADOS COMPARATIVOS - JANEIRO A "&amp;UPPER(TEXT('ASK, RPK, PAX'!H1,"mmmmmmmmmm"))&amp;"/"&amp;TEXT('ASK, RPK, PAX'!H1,"aaaa")&amp;" - ASSOCIAÇÃO BRASILEIRA DAS EMPRESAS AÉREAS"</f>
        <v>DADOS COMPARATIVOS - JANEIRO A JUNHO/2019 - ASSOCIAÇÃO BRASILEIRA DAS EMPRESAS AÉREAS</v>
      </c>
      <c r="B1" s="10"/>
      <c r="C1" s="10"/>
      <c r="D1" s="10"/>
      <c r="E1" s="10"/>
      <c r="F1" s="10"/>
      <c r="G1" s="10"/>
      <c r="H1" s="11">
        <v>43617</v>
      </c>
      <c r="I1" s="10"/>
      <c r="J1" s="10"/>
      <c r="K1" s="10"/>
      <c r="L1" s="10"/>
      <c r="M1" s="10"/>
      <c r="N1" s="10"/>
      <c r="O1" s="10"/>
      <c r="P1" s="10"/>
      <c r="Q1" s="10"/>
    </row>
    <row r="2" spans="1:20" s="15" customFormat="1" ht="15.9" customHeight="1" thickBot="1" x14ac:dyDescent="0.3">
      <c r="A2" s="32" t="s">
        <v>4</v>
      </c>
      <c r="B2" s="32"/>
      <c r="C2" s="32"/>
      <c r="D2" s="32"/>
      <c r="E2" s="32"/>
      <c r="F2" s="32"/>
      <c r="G2" s="32"/>
      <c r="H2" s="11">
        <v>43252</v>
      </c>
      <c r="I2" s="32"/>
      <c r="J2" s="32"/>
      <c r="K2" s="32"/>
      <c r="L2" s="32"/>
      <c r="M2" s="32"/>
      <c r="N2" s="32"/>
      <c r="O2" s="32"/>
      <c r="P2" s="32"/>
      <c r="Q2" s="32"/>
    </row>
    <row r="3" spans="1:20" s="15" customFormat="1" ht="15.9" customHeight="1" thickBot="1" x14ac:dyDescent="0.3">
      <c r="A3" s="157" t="s">
        <v>5</v>
      </c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9"/>
      <c r="T3" s="16"/>
    </row>
    <row r="4" spans="1:20" s="15" customFormat="1" ht="24.9" customHeight="1" x14ac:dyDescent="0.25">
      <c r="A4" s="140"/>
      <c r="B4" s="142" t="str">
        <f>"JANEIRO A "&amp;UPPER(TEXT('ASK, RPK, PAX'!$H$2,"mmmmmmmmmm"))&amp;"/"&amp;TEXT('ASK, RPK, PAX'!$H$2,"aaaa")</f>
        <v>JANEIRO A JUNHO/2018</v>
      </c>
      <c r="C4" s="143"/>
      <c r="D4" s="143"/>
      <c r="E4" s="144"/>
      <c r="F4" s="142" t="str">
        <f>"JANEIRO A "&amp;UPPER(TEXT('ASK, RPK, PAX'!$H$1,"mmmmmmmmmm"))&amp;"/"&amp;TEXT('ASK, RPK, PAX'!$H$1,"aaaa")</f>
        <v>JANEIRO A JUNHO/2019</v>
      </c>
      <c r="G4" s="143"/>
      <c r="H4" s="143"/>
      <c r="I4" s="144"/>
      <c r="J4" s="145" t="s">
        <v>8</v>
      </c>
      <c r="K4" s="146"/>
      <c r="L4" s="146"/>
      <c r="M4" s="147"/>
      <c r="N4" s="145" t="s">
        <v>12</v>
      </c>
      <c r="O4" s="146"/>
      <c r="P4" s="146"/>
      <c r="Q4" s="147"/>
    </row>
    <row r="5" spans="1:20" s="15" customFormat="1" ht="24.9" customHeight="1" x14ac:dyDescent="0.25">
      <c r="A5" s="141"/>
      <c r="B5" s="148" t="s">
        <v>0</v>
      </c>
      <c r="C5" s="149" t="s">
        <v>1</v>
      </c>
      <c r="D5" s="149" t="s">
        <v>7</v>
      </c>
      <c r="E5" s="150" t="s">
        <v>13</v>
      </c>
      <c r="F5" s="148" t="s">
        <v>0</v>
      </c>
      <c r="G5" s="149" t="s">
        <v>1</v>
      </c>
      <c r="H5" s="149" t="s">
        <v>7</v>
      </c>
      <c r="I5" s="150" t="s">
        <v>13</v>
      </c>
      <c r="J5" s="151"/>
      <c r="K5" s="152"/>
      <c r="L5" s="152"/>
      <c r="M5" s="153"/>
      <c r="N5" s="151" t="s">
        <v>2</v>
      </c>
      <c r="O5" s="152"/>
      <c r="P5" s="152" t="s">
        <v>3</v>
      </c>
      <c r="Q5" s="153"/>
    </row>
    <row r="6" spans="1:20" s="15" customFormat="1" ht="24.9" customHeight="1" x14ac:dyDescent="0.25">
      <c r="A6" s="141"/>
      <c r="B6" s="148"/>
      <c r="C6" s="149"/>
      <c r="D6" s="149"/>
      <c r="E6" s="150"/>
      <c r="F6" s="148"/>
      <c r="G6" s="149"/>
      <c r="H6" s="149"/>
      <c r="I6" s="150"/>
      <c r="J6" s="35" t="s">
        <v>9</v>
      </c>
      <c r="K6" s="36" t="s">
        <v>10</v>
      </c>
      <c r="L6" s="36" t="s">
        <v>11</v>
      </c>
      <c r="M6" s="34" t="s">
        <v>14</v>
      </c>
      <c r="N6" s="27" t="str">
        <f>"JAN-"&amp;UPPER(TEXT($H$2,"mmm"))&amp;"/"&amp;TEXT($H$2,"aaaa")&amp;""</f>
        <v>JAN-JUN/2018</v>
      </c>
      <c r="O6" s="37" t="str">
        <f>"JAN-"&amp;UPPER(TEXT($H$1,"mmm"))&amp;"/"&amp;TEXT($H$1,"aaaa")&amp;""</f>
        <v>JAN-JUN/2019</v>
      </c>
      <c r="P6" s="37" t="str">
        <f>"JAN-"&amp;UPPER(TEXT($H$2,"mmm"))&amp;"/"&amp;TEXT($H$2,"aaaa")&amp;""</f>
        <v>JAN-JUN/2018</v>
      </c>
      <c r="Q6" s="39" t="str">
        <f>"JAN-"&amp;UPPER(TEXT($H$1,"mmm"))&amp;"/"&amp;TEXT($H$1,"aaaa")&amp;""</f>
        <v>JAN-JUN/2019</v>
      </c>
    </row>
    <row r="7" spans="1:20" s="15" customFormat="1" ht="39.9" customHeight="1" x14ac:dyDescent="0.25">
      <c r="A7" s="173" t="s">
        <v>47</v>
      </c>
      <c r="B7" s="41">
        <f>SUM('[1]Jan 18'!B7+'[1]Fev 18'!B7+'[1]Mar 18'!B7+'[1]Abr 18'!B7+'[1]Mai 18'!B7+'[1]Jun 18'!B7)</f>
        <v>7561217.3169999998</v>
      </c>
      <c r="C7" s="38">
        <f>SUM('[1]Jan 18'!C7+'[1]Fev 18'!C7+'[1]Mar 18'!C7+'[1]Abr 18'!C7+'[1]Mai 18'!C7+'[1]Jun 18'!C7)</f>
        <v>6332922.4629999995</v>
      </c>
      <c r="D7" s="24">
        <f t="shared" ref="D7:D15" si="0">IFERROR(C7/B7*100, 0)</f>
        <v>83.7553293007674</v>
      </c>
      <c r="E7" s="40">
        <f>SUM('[1]Jan 18'!E7+'[1]Fev 18'!E7+'[1]Mar 18'!E7+'[1]Abr 18'!E7+'[1]Mai 18'!E7+'[1]Jun 18'!E7)</f>
        <v>5751438</v>
      </c>
      <c r="F7" s="41">
        <f>SUM('[1]Jan 19'!B7+'[1]Fev 19'!B7+'[1]Mar 19'!B7+'[1]Abr 19'!B7+'[1]Mai 19'!B7+'[1]Jun 19'!B7)</f>
        <v>4160184.8080000002</v>
      </c>
      <c r="G7" s="23">
        <f>SUM('[1]Jan 19'!C7+'[1]Fev 19'!C7+'[1]Mar 19'!C7+'[1]Abr 19'!C7+'[1]Mai 19'!C7+'[1]Jun 19'!C7)</f>
        <v>3553713.4740000004</v>
      </c>
      <c r="H7" s="28">
        <f t="shared" ref="H7:H15" si="1">IFERROR(G7/F7*100, 0)</f>
        <v>85.422009790676583</v>
      </c>
      <c r="I7" s="40">
        <f>SUM('[1]Jan 19'!E7+'[1]Fev 19'!E7+'[1]Mar 19'!E7+'[1]Abr 19'!E7+'[1]Mai 19'!E7+'[1]Jun 19'!E7)</f>
        <v>3125612</v>
      </c>
      <c r="J7" s="26">
        <f t="shared" ref="J7:K15" si="2">IFERROR((F7-B7)/B7*100, 0)</f>
        <v>-44.97995979236579</v>
      </c>
      <c r="K7" s="24">
        <f t="shared" si="2"/>
        <v>-43.885094207887185</v>
      </c>
      <c r="L7" s="24">
        <f>H7-D7</f>
        <v>1.6666804899091829</v>
      </c>
      <c r="M7" s="7">
        <f t="shared" ref="M7:M15" si="3">IFERROR((I7-E7)/E7*100, 0)</f>
        <v>-45.655121380079208</v>
      </c>
      <c r="N7" s="26">
        <f>B7/$B$15*100</f>
        <v>13.214662764227208</v>
      </c>
      <c r="O7" s="24">
        <f>F7/$F$15*100</f>
        <v>7.3760906897356318</v>
      </c>
      <c r="P7" s="24">
        <f>C7/$C$15*100</f>
        <v>13.802343267775067</v>
      </c>
      <c r="Q7" s="8">
        <f>G7/$G$15*100</f>
        <v>7.661997279618407</v>
      </c>
      <c r="R7" s="17"/>
      <c r="S7" s="16"/>
      <c r="T7" s="16"/>
    </row>
    <row r="8" spans="1:20" s="15" customFormat="1" ht="39.9" customHeight="1" x14ac:dyDescent="0.35">
      <c r="A8" s="58"/>
      <c r="B8" s="41">
        <f>SUM('[1]Jan 18'!B8+'[1]Fev 18'!B8+'[1]Mar 18'!B8+'[1]Abr 18'!B8+'[1]Mai 18'!B8+'[1]Jun 18'!B8)</f>
        <v>20398397.732999999</v>
      </c>
      <c r="C8" s="38">
        <f>SUM('[1]Jan 18'!C8+'[1]Fev 18'!C8+'[1]Mar 18'!C8+'[1]Abr 18'!C8+'[1]Mai 18'!C8+'[1]Jun 18'!C8)</f>
        <v>16318478.488</v>
      </c>
      <c r="D8" s="24">
        <f t="shared" si="0"/>
        <v>79.998824915549065</v>
      </c>
      <c r="E8" s="40">
        <f>SUM('[1]Jan 18'!E8+'[1]Fev 18'!E8+'[1]Mar 18'!E8+'[1]Abr 18'!E8+'[1]Mai 18'!E8+'[1]Jun 18'!E8)</f>
        <v>14881606</v>
      </c>
      <c r="F8" s="41">
        <f>SUM('[1]Jan 19'!B8+'[1]Fev 19'!B8+'[1]Mar 19'!B8+'[1]Abr 19'!B8+'[1]Mai 19'!B8+'[1]Jun 19'!B8)</f>
        <v>20768226.345999997</v>
      </c>
      <c r="G8" s="23">
        <f>SUM('[1]Jan 19'!C8+'[1]Fev 19'!C8+'[1]Mar 19'!C8+'[1]Abr 19'!C8+'[1]Mai 19'!C8+'[1]Jun 19'!C8)</f>
        <v>17165459.954</v>
      </c>
      <c r="H8" s="28">
        <f t="shared" si="1"/>
        <v>82.652508057367655</v>
      </c>
      <c r="I8" s="40">
        <f>SUM('[1]Jan 19'!E8+'[1]Fev 19'!E8+'[1]Mar 19'!E8+'[1]Abr 19'!E8+'[1]Mai 19'!E8+'[1]Jun 19'!E8)</f>
        <v>15912547</v>
      </c>
      <c r="J8" s="26">
        <f t="shared" si="2"/>
        <v>1.8130277575757772</v>
      </c>
      <c r="K8" s="24">
        <f t="shared" si="2"/>
        <v>5.1903213073623169</v>
      </c>
      <c r="L8" s="24">
        <f t="shared" ref="L8:L15" si="4">H8-D8</f>
        <v>2.6536831418185898</v>
      </c>
      <c r="M8" s="7">
        <f t="shared" si="3"/>
        <v>6.9276192367947385</v>
      </c>
      <c r="N8" s="26">
        <f t="shared" ref="N8:N12" si="5">B8/$B$15*100</f>
        <v>35.650072689502068</v>
      </c>
      <c r="O8" s="24">
        <f t="shared" ref="O8:O12" si="6">F8/$F$15*100</f>
        <v>36.822479784665575</v>
      </c>
      <c r="P8" s="24">
        <f t="shared" ref="P8:P12" si="7">C8/$C$15*100</f>
        <v>35.565450708594767</v>
      </c>
      <c r="Q8" s="8">
        <f t="shared" ref="Q8:Q12" si="8">G8/$G$15*100</f>
        <v>37.009654389189699</v>
      </c>
      <c r="R8" s="17"/>
      <c r="S8" s="16"/>
      <c r="T8" s="16"/>
    </row>
    <row r="9" spans="1:20" s="15" customFormat="1" ht="39.9" customHeight="1" x14ac:dyDescent="0.35">
      <c r="A9" s="58"/>
      <c r="B9" s="41">
        <f>SUM('[1]Jan 18'!B9+'[1]Fev 18'!B9+'[1]Mar 18'!B9+'[1]Abr 18'!B9+'[1]Mai 18'!B9+'[1]Jun 18'!B9)</f>
        <v>18300459.066000003</v>
      </c>
      <c r="C9" s="38">
        <f>SUM('[1]Jan 18'!C9+'[1]Fev 18'!C9+'[1]Mar 18'!C9+'[1]Abr 18'!C9+'[1]Mai 18'!C9+'[1]Jun 18'!C9)</f>
        <v>14596144.594000001</v>
      </c>
      <c r="D9" s="24">
        <f t="shared" si="0"/>
        <v>79.758352188649937</v>
      </c>
      <c r="E9" s="40">
        <f>SUM('[1]Jan 18'!E9+'[1]Fev 18'!E9+'[1]Mar 18'!E9+'[1]Abr 18'!E9+'[1]Mai 18'!E9+'[1]Jun 18'!E9)</f>
        <v>13612341</v>
      </c>
      <c r="F9" s="41">
        <f>SUM('[1]Jan 19'!B9+'[1]Fev 19'!B9+'[1]Mar 19'!B9+'[1]Abr 19'!B9+'[1]Mai 19'!B9+'[1]Jun 19'!B9)</f>
        <v>18544580.737</v>
      </c>
      <c r="G9" s="23">
        <f>SUM('[1]Jan 19'!C9+'[1]Fev 19'!C9+'[1]Mar 19'!C9+'[1]Abr 19'!C9+'[1]Mai 19'!C9+'[1]Jun 19'!C9)</f>
        <v>15047296.633000001</v>
      </c>
      <c r="H9" s="28">
        <f t="shared" si="1"/>
        <v>81.141206945583605</v>
      </c>
      <c r="I9" s="40">
        <f>SUM('[1]Jan 19'!E9+'[1]Fev 19'!E9+'[1]Mar 19'!E9+'[1]Abr 19'!E9+'[1]Mai 19'!E9+'[1]Jun 19'!E9)</f>
        <v>14230350</v>
      </c>
      <c r="J9" s="26">
        <f t="shared" si="2"/>
        <v>1.333964738914907</v>
      </c>
      <c r="K9" s="24">
        <f t="shared" si="2"/>
        <v>3.0908986691283857</v>
      </c>
      <c r="L9" s="24">
        <f t="shared" si="4"/>
        <v>1.3828547569336678</v>
      </c>
      <c r="M9" s="7">
        <f t="shared" si="3"/>
        <v>4.5400640492329716</v>
      </c>
      <c r="N9" s="26">
        <f t="shared" si="5"/>
        <v>31.983526573692643</v>
      </c>
      <c r="O9" s="24">
        <f t="shared" si="6"/>
        <v>32.879911742429599</v>
      </c>
      <c r="P9" s="24">
        <f t="shared" si="7"/>
        <v>31.811695034875299</v>
      </c>
      <c r="Q9" s="8">
        <f t="shared" si="8"/>
        <v>32.442780407359649</v>
      </c>
      <c r="R9" s="17"/>
      <c r="S9" s="16"/>
      <c r="T9" s="16"/>
    </row>
    <row r="10" spans="1:20" s="15" customFormat="1" ht="39.9" customHeight="1" x14ac:dyDescent="0.35">
      <c r="A10" s="58"/>
      <c r="B10" s="41">
        <f>SUM('[1]Jan 18'!B10+'[1]Fev 18'!B10+'[1]Mar 18'!B10+'[1]Abr 18'!B10+'[1]Mai 18'!B10+'[1]Jun 18'!B10)</f>
        <v>53703.72</v>
      </c>
      <c r="C10" s="38">
        <f>SUM('[1]Jan 18'!C10+'[1]Fev 18'!C10+'[1]Mar 18'!C10+'[1]Abr 18'!C10+'[1]Mai 18'!C10+'[1]Jun 18'!C10)</f>
        <v>35370.937000000005</v>
      </c>
      <c r="D10" s="24">
        <f t="shared" si="0"/>
        <v>65.863104082920159</v>
      </c>
      <c r="E10" s="40">
        <f>SUM('[1]Jan 18'!E10+'[1]Fev 18'!E10+'[1]Mar 18'!E10+'[1]Abr 18'!E10+'[1]Mai 18'!E10+'[1]Jun 18'!E10)</f>
        <v>57111</v>
      </c>
      <c r="F10" s="64">
        <f>SUM('[1]Jan 19'!B10+'[1]Fev 19'!B10+'[1]Mar 19'!B10+'[1]Abr 19'!B10+'[1]Mai 19'!B10+'[1]Jun 19'!B10)</f>
        <v>60034.004000000001</v>
      </c>
      <c r="G10" s="38">
        <f>SUM('[1]Jan 19'!C10+'[1]Fev 19'!C10+'[1]Mar 19'!C10+'[1]Abr 19'!C10+'[1]Mai 19'!C10+'[1]Jun 19'!C10)</f>
        <v>38087.879000000001</v>
      </c>
      <c r="H10" s="24">
        <f t="shared" si="1"/>
        <v>63.443842592941159</v>
      </c>
      <c r="I10" s="23">
        <f>SUM('[1]Jan 19'!E10+'[1]Fev 19'!E10+'[1]Mar 19'!E10+'[1]Abr 19'!E10+'[1]Mai 19'!E10+'[1]Jun 19'!E10)</f>
        <v>65852</v>
      </c>
      <c r="J10" s="26">
        <f t="shared" si="2"/>
        <v>11.787421802437521</v>
      </c>
      <c r="K10" s="24">
        <f t="shared" si="2"/>
        <v>7.6812836482109441</v>
      </c>
      <c r="L10" s="24">
        <f t="shared" si="4"/>
        <v>-2.4192614899790001</v>
      </c>
      <c r="M10" s="7">
        <f t="shared" si="3"/>
        <v>15.305282695102521</v>
      </c>
      <c r="N10" s="26">
        <f t="shared" si="5"/>
        <v>9.3857446391457031E-2</v>
      </c>
      <c r="O10" s="24">
        <f t="shared" si="6"/>
        <v>0.10644148719557356</v>
      </c>
      <c r="P10" s="24">
        <f t="shared" si="7"/>
        <v>7.7089498099677925E-2</v>
      </c>
      <c r="Q10" s="8">
        <f t="shared" si="8"/>
        <v>8.2119514535862942E-2</v>
      </c>
      <c r="R10" s="17"/>
      <c r="S10" s="16"/>
      <c r="T10" s="16"/>
    </row>
    <row r="11" spans="1:20" s="15" customFormat="1" ht="39.9" customHeight="1" x14ac:dyDescent="0.35">
      <c r="A11" s="58"/>
      <c r="B11" s="41">
        <f>SUM('[1]Jan 18'!B11+'[1]Fev 18'!B11+'[1]Mar 18'!B11+'[1]Abr 18'!B11+'[1]Mai 18'!B11+'[1]Jun 18'!B11)</f>
        <v>235651.28</v>
      </c>
      <c r="C11" s="38">
        <f>SUM('[1]Jan 18'!C11+'[1]Fev 18'!C11+'[1]Mar 18'!C11+'[1]Abr 18'!C11+'[1]Mai 18'!C11+'[1]Jun 18'!C11)</f>
        <v>135598.81299999999</v>
      </c>
      <c r="D11" s="24">
        <f t="shared" si="0"/>
        <v>57.54214999383835</v>
      </c>
      <c r="E11" s="40">
        <f>SUM('[1]Jan 18'!E11+'[1]Fev 18'!E11+'[1]Mar 18'!E11+'[1]Abr 18'!E11+'[1]Mai 18'!E11+'[1]Jun 18'!E11)</f>
        <v>239336</v>
      </c>
      <c r="F11" s="41">
        <f>SUM('[1]Jan 19'!B11+'[1]Fev 19'!B11+'[1]Mar 19'!B11+'[1]Abr 19'!B11+'[1]Mai 19'!B11+'[1]Jun 19'!B11)</f>
        <v>178113.11600000001</v>
      </c>
      <c r="G11" s="23">
        <f>SUM('[1]Jan 19'!C11+'[1]Fev 19'!C11+'[1]Mar 19'!C11+'[1]Abr 19'!C11+'[1]Mai 19'!C11+'[1]Jun 19'!C11)</f>
        <v>115463.5</v>
      </c>
      <c r="H11" s="28">
        <f t="shared" si="1"/>
        <v>64.825939039772905</v>
      </c>
      <c r="I11" s="40">
        <f>SUM('[1]Jan 19'!E11+'[1]Fev 19'!E11+'[1]Mar 19'!E11+'[1]Abr 19'!E11+'[1]Mai 19'!E11+'[1]Jun 19'!E11)</f>
        <v>180714</v>
      </c>
      <c r="J11" s="26">
        <f t="shared" si="2"/>
        <v>-24.416656680158916</v>
      </c>
      <c r="K11" s="24">
        <f t="shared" si="2"/>
        <v>-14.849180870041979</v>
      </c>
      <c r="L11" s="24">
        <f t="shared" si="4"/>
        <v>7.2837890459345545</v>
      </c>
      <c r="M11" s="7">
        <f t="shared" si="3"/>
        <v>-24.493598957114685</v>
      </c>
      <c r="N11" s="26">
        <f t="shared" si="5"/>
        <v>0.41184535037197101</v>
      </c>
      <c r="O11" s="24">
        <f t="shared" si="6"/>
        <v>0.31579810928615903</v>
      </c>
      <c r="P11" s="24">
        <f t="shared" si="7"/>
        <v>0.2955320193265471</v>
      </c>
      <c r="Q11" s="8">
        <f t="shared" si="8"/>
        <v>0.2489455127341591</v>
      </c>
      <c r="R11" s="17"/>
      <c r="S11" s="16"/>
      <c r="T11" s="16"/>
    </row>
    <row r="12" spans="1:20" s="15" customFormat="1" ht="39.9" customHeight="1" x14ac:dyDescent="0.35">
      <c r="A12" s="58"/>
      <c r="B12" s="41">
        <f>SUM('[1]Jan 18'!B12+'[1]Fev 18'!B12+'[1]Mar 18'!B12+'[1]Abr 18'!B12+'[1]Mai 18'!B12+'[1]Jun 18'!B12)</f>
        <v>2422.3139999999999</v>
      </c>
      <c r="C12" s="38">
        <f>SUM('[1]Jan 18'!C12+'[1]Fev 18'!C12+'[1]Mar 18'!C12+'[1]Abr 18'!C12+'[1]Mai 18'!C12+'[1]Jun 18'!C12)</f>
        <v>1335.9079999999999</v>
      </c>
      <c r="D12" s="24">
        <f t="shared" si="0"/>
        <v>55.150075506313378</v>
      </c>
      <c r="E12" s="40">
        <f>SUM('[1]Jan 18'!E12+'[1]Fev 18'!E12+'[1]Mar 18'!E12+'[1]Abr 18'!E12+'[1]Mai 18'!E12+'[1]Jun 18'!E12)</f>
        <v>5228</v>
      </c>
      <c r="F12" s="41">
        <f>SUM('[1]Jan 19'!B12+'[1]Fev 19'!B12+'[1]Mar 19'!B12+'[1]Abr 19'!B12+'[1]Mai 19'!B12+'[1]Jun 19'!B12)</f>
        <v>4153.7070000000003</v>
      </c>
      <c r="G12" s="23">
        <f>SUM('[1]Jan 19'!C12+'[1]Fev 19'!C12+'[1]Mar 19'!C12+'[1]Abr 19'!C12+'[1]Mai 19'!C12+'[1]Jun 19'!C12)</f>
        <v>1839.9319999999998</v>
      </c>
      <c r="H12" s="28">
        <f t="shared" si="1"/>
        <v>44.296143180055779</v>
      </c>
      <c r="I12" s="40">
        <f>SUM('[1]Jan 19'!E12+'[1]Fev 19'!E12+'[1]Mar 19'!E12+'[1]Abr 19'!E12+'[1]Mai 19'!E12+'[1]Jun 19'!E12)</f>
        <v>7981</v>
      </c>
      <c r="J12" s="26">
        <f t="shared" si="2"/>
        <v>71.476819272811071</v>
      </c>
      <c r="K12" s="24">
        <f t="shared" si="2"/>
        <v>37.728945406420195</v>
      </c>
      <c r="L12" s="24">
        <f t="shared" si="4"/>
        <v>-10.853932326257599</v>
      </c>
      <c r="M12" s="7">
        <f t="shared" si="3"/>
        <v>52.658760520275436</v>
      </c>
      <c r="N12" s="26">
        <f t="shared" si="5"/>
        <v>4.2334535931268045E-3</v>
      </c>
      <c r="O12" s="24">
        <f t="shared" si="6"/>
        <v>7.3646054068734835E-3</v>
      </c>
      <c r="P12" s="24">
        <f t="shared" si="7"/>
        <v>2.9115563782589221E-3</v>
      </c>
      <c r="Q12" s="8">
        <f t="shared" si="8"/>
        <v>3.9669922974445325E-3</v>
      </c>
      <c r="R12" s="17"/>
      <c r="S12" s="16"/>
      <c r="T12" s="16"/>
    </row>
    <row r="13" spans="1:20" s="15" customFormat="1" ht="60" customHeight="1" x14ac:dyDescent="0.25">
      <c r="A13" s="59" t="s">
        <v>19</v>
      </c>
      <c r="B13" s="45">
        <f>SUM(B7:B12)</f>
        <v>46551851.43</v>
      </c>
      <c r="C13" s="42">
        <f>SUM(C7:C12)</f>
        <v>37419851.203000002</v>
      </c>
      <c r="D13" s="43">
        <f t="shared" si="0"/>
        <v>80.383164264193056</v>
      </c>
      <c r="E13" s="44">
        <f>SUM(E7:E12)</f>
        <v>34547060</v>
      </c>
      <c r="F13" s="45">
        <f>SUM(F7:F12)</f>
        <v>43715292.718000002</v>
      </c>
      <c r="G13" s="42">
        <f>SUM(G7:G12)</f>
        <v>35921861.372000001</v>
      </c>
      <c r="H13" s="43">
        <f t="shared" si="1"/>
        <v>82.172299757263161</v>
      </c>
      <c r="I13" s="44">
        <f>SUM(I7:I12)</f>
        <v>33523056</v>
      </c>
      <c r="J13" s="46">
        <f t="shared" si="2"/>
        <v>-6.0933316825547301</v>
      </c>
      <c r="K13" s="43">
        <f t="shared" si="2"/>
        <v>-4.0031955842729383</v>
      </c>
      <c r="L13" s="43">
        <f t="shared" si="4"/>
        <v>1.7891354930701056</v>
      </c>
      <c r="M13" s="47">
        <f t="shared" si="3"/>
        <v>-2.9640843533429475</v>
      </c>
      <c r="N13" s="46">
        <f>SUM(N7:N12)</f>
        <v>81.358198277778484</v>
      </c>
      <c r="O13" s="43">
        <f>SUM(O7:O12)</f>
        <v>77.508086418719415</v>
      </c>
      <c r="P13" s="43">
        <f>SUM(P7:P12)</f>
        <v>81.555022085049615</v>
      </c>
      <c r="Q13" s="47">
        <f>SUM(Q7:Q12)</f>
        <v>77.449464095735223</v>
      </c>
      <c r="R13" s="16"/>
      <c r="S13" s="16"/>
    </row>
    <row r="14" spans="1:20" s="15" customFormat="1" ht="39.9" customHeight="1" x14ac:dyDescent="0.25">
      <c r="A14" s="60" t="s">
        <v>17</v>
      </c>
      <c r="B14" s="61">
        <f>SUM('[1]Jan 18'!B14+'[1]Fev 18'!B14+'[1]Mar 18'!B14+'[1]Abr 18'!B14+'[1]Mai 18'!B14+'[1]Jun 18'!B14)</f>
        <v>10666538.868000003</v>
      </c>
      <c r="C14" s="55">
        <f>SUM('[1]Jan 18'!C14+'[1]Fev 18'!C14+'[1]Mar 18'!C14+'[1]Abr 18'!C14+'[1]Mai 18'!C14+'[1]Jun 18'!C14)</f>
        <v>8463100.2650000006</v>
      </c>
      <c r="D14" s="56">
        <f t="shared" si="0"/>
        <v>79.342515596972163</v>
      </c>
      <c r="E14" s="57">
        <f>SUM('[1]Jan 18'!E14+'[1]Fev 18'!E14+'[1]Mar 18'!E14+'[1]Abr 18'!E14+'[1]Mai 18'!E14+'[1]Jun 18'!E14)</f>
        <v>10289964</v>
      </c>
      <c r="F14" s="61">
        <f>SUM('[1]Jan 19'!B14+'[1]Fev 19'!B14+'[1]Mar 19'!B14+'[1]Abr 19'!B14+'[1]Mai 19'!B14+'[1]Jun 19'!B14)</f>
        <v>12685651.670999996</v>
      </c>
      <c r="G14" s="55">
        <f>SUM('[1]Jan 19'!C14+'[1]Fev 19'!C14+'[1]Mar 19'!C14+'[1]Abr 19'!C14+'[1]Mai 19'!C14+'[1]Jun 19'!C14)</f>
        <v>10459171.462000001</v>
      </c>
      <c r="H14" s="56">
        <f t="shared" si="1"/>
        <v>82.448830641552021</v>
      </c>
      <c r="I14" s="57">
        <f>SUM('[1]Jan 19'!E14+'[1]Fev 19'!E14+'[1]Mar 19'!E14+'[1]Abr 19'!E14+'[1]Mai 19'!E14+'[1]Jun 19'!E14)</f>
        <v>12005246</v>
      </c>
      <c r="J14" s="62">
        <f t="shared" si="2"/>
        <v>18.92940932374422</v>
      </c>
      <c r="K14" s="56">
        <f t="shared" si="2"/>
        <v>23.585578978131135</v>
      </c>
      <c r="L14" s="56">
        <f t="shared" si="4"/>
        <v>3.1063150445798584</v>
      </c>
      <c r="M14" s="63">
        <f t="shared" si="3"/>
        <v>16.669465510277782</v>
      </c>
      <c r="N14" s="62">
        <f t="shared" ref="N14" si="9">B14/$B$15*100</f>
        <v>18.641801722221533</v>
      </c>
      <c r="O14" s="56">
        <f t="shared" ref="O14" si="10">F14/$F$15*100</f>
        <v>22.491913581280578</v>
      </c>
      <c r="P14" s="56">
        <f>C14/$C$15*100</f>
        <v>18.444977914950378</v>
      </c>
      <c r="Q14" s="63">
        <f>G14/$G$15*100</f>
        <v>22.550535904264766</v>
      </c>
      <c r="R14" s="16"/>
      <c r="S14" s="16"/>
    </row>
    <row r="15" spans="1:20" s="15" customFormat="1" ht="60" customHeight="1" thickBot="1" x14ac:dyDescent="0.3">
      <c r="A15" s="48" t="s">
        <v>18</v>
      </c>
      <c r="B15" s="52">
        <f>SUM(B13+B14)</f>
        <v>57218390.298</v>
      </c>
      <c r="C15" s="49">
        <f>SUM(C13+C14)</f>
        <v>45882951.468000002</v>
      </c>
      <c r="D15" s="50">
        <f t="shared" si="0"/>
        <v>80.189168603024797</v>
      </c>
      <c r="E15" s="51">
        <f>SUM(E13+E14)</f>
        <v>44837024</v>
      </c>
      <c r="F15" s="52">
        <f>SUM(F13+F14)</f>
        <v>56400944.388999999</v>
      </c>
      <c r="G15" s="49">
        <f>SUM(G13+G14)</f>
        <v>46381032.834000006</v>
      </c>
      <c r="H15" s="50">
        <f t="shared" si="1"/>
        <v>82.234496844782981</v>
      </c>
      <c r="I15" s="51">
        <f>SUM(I13+I14)</f>
        <v>45528302</v>
      </c>
      <c r="J15" s="53">
        <f t="shared" si="2"/>
        <v>-1.428641918695456</v>
      </c>
      <c r="K15" s="50">
        <f t="shared" si="2"/>
        <v>1.0855477907679487</v>
      </c>
      <c r="L15" s="50">
        <f t="shared" si="4"/>
        <v>2.0453282417581846</v>
      </c>
      <c r="M15" s="54">
        <f t="shared" si="3"/>
        <v>1.5417570978841058</v>
      </c>
      <c r="N15" s="53">
        <f>SUM(N13+N14)</f>
        <v>100.00000000000001</v>
      </c>
      <c r="O15" s="50">
        <f>SUM(O13+O14)</f>
        <v>100</v>
      </c>
      <c r="P15" s="50">
        <f t="shared" ref="P15:Q15" si="11">SUM(P13+P14)</f>
        <v>100</v>
      </c>
      <c r="Q15" s="54">
        <f t="shared" si="11"/>
        <v>99.999999999999986</v>
      </c>
      <c r="R15" s="16"/>
      <c r="S15" s="16"/>
    </row>
    <row r="16" spans="1:20" s="15" customFormat="1" ht="15.9" customHeight="1" thickBot="1" x14ac:dyDescent="0.3">
      <c r="A16" s="154" t="s">
        <v>6</v>
      </c>
      <c r="B16" s="155"/>
      <c r="C16" s="155"/>
      <c r="D16" s="155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6"/>
      <c r="R16" s="16"/>
      <c r="S16" s="16"/>
    </row>
    <row r="17" spans="1:20" s="15" customFormat="1" ht="24.9" customHeight="1" x14ac:dyDescent="0.25">
      <c r="A17" s="140"/>
      <c r="B17" s="142" t="str">
        <f>"JANEIRO A "&amp;UPPER(TEXT('ASK, RPK, PAX'!$H$2,"mmmmmmmmmm"))&amp;"/"&amp;TEXT('ASK, RPK, PAX'!$H$2,"aaaa")</f>
        <v>JANEIRO A JUNHO/2018</v>
      </c>
      <c r="C17" s="143"/>
      <c r="D17" s="143"/>
      <c r="E17" s="144"/>
      <c r="F17" s="142" t="str">
        <f>"JANEIRO A "&amp;UPPER(TEXT('ASK, RPK, PAX'!$H$1,"mmmmmmmmmm"))&amp;"/"&amp;TEXT('ASK, RPK, PAX'!$H$1,"aaaa")</f>
        <v>JANEIRO A JUNHO/2019</v>
      </c>
      <c r="G17" s="143"/>
      <c r="H17" s="143"/>
      <c r="I17" s="144"/>
      <c r="J17" s="145" t="s">
        <v>8</v>
      </c>
      <c r="K17" s="146"/>
      <c r="L17" s="146"/>
      <c r="M17" s="147"/>
      <c r="N17" s="145" t="s">
        <v>12</v>
      </c>
      <c r="O17" s="146"/>
      <c r="P17" s="146"/>
      <c r="Q17" s="147"/>
      <c r="R17" s="16"/>
      <c r="S17" s="16"/>
    </row>
    <row r="18" spans="1:20" s="15" customFormat="1" ht="24.9" customHeight="1" x14ac:dyDescent="0.25">
      <c r="A18" s="141"/>
      <c r="B18" s="148" t="s">
        <v>0</v>
      </c>
      <c r="C18" s="149" t="s">
        <v>1</v>
      </c>
      <c r="D18" s="149" t="s">
        <v>7</v>
      </c>
      <c r="E18" s="150" t="s">
        <v>13</v>
      </c>
      <c r="F18" s="148" t="s">
        <v>0</v>
      </c>
      <c r="G18" s="149" t="s">
        <v>1</v>
      </c>
      <c r="H18" s="149" t="s">
        <v>7</v>
      </c>
      <c r="I18" s="150" t="s">
        <v>13</v>
      </c>
      <c r="J18" s="151"/>
      <c r="K18" s="152"/>
      <c r="L18" s="152"/>
      <c r="M18" s="153"/>
      <c r="N18" s="151" t="s">
        <v>2</v>
      </c>
      <c r="O18" s="152"/>
      <c r="P18" s="152" t="s">
        <v>3</v>
      </c>
      <c r="Q18" s="153"/>
      <c r="R18" s="16"/>
      <c r="S18" s="16"/>
    </row>
    <row r="19" spans="1:20" s="15" customFormat="1" ht="24.9" customHeight="1" x14ac:dyDescent="0.25">
      <c r="A19" s="141"/>
      <c r="B19" s="148"/>
      <c r="C19" s="149"/>
      <c r="D19" s="149"/>
      <c r="E19" s="150"/>
      <c r="F19" s="148"/>
      <c r="G19" s="149"/>
      <c r="H19" s="149"/>
      <c r="I19" s="150"/>
      <c r="J19" s="35" t="s">
        <v>9</v>
      </c>
      <c r="K19" s="36" t="s">
        <v>10</v>
      </c>
      <c r="L19" s="36" t="s">
        <v>11</v>
      </c>
      <c r="M19" s="34" t="s">
        <v>14</v>
      </c>
      <c r="N19" s="27" t="str">
        <f>"JAN-"&amp;UPPER(TEXT($H$2,"mmm"))&amp;"/"&amp;TEXT($H$2,"aaaa")&amp;""</f>
        <v>JAN-JUN/2018</v>
      </c>
      <c r="O19" s="37" t="str">
        <f>"JAN-"&amp;UPPER(TEXT($H$1,"mmm"))&amp;"/"&amp;TEXT($H$1,"aaaa")&amp;""</f>
        <v>JAN-JUN/2019</v>
      </c>
      <c r="P19" s="37" t="str">
        <f>"JAN-"&amp;UPPER(TEXT($H$2,"mmm"))&amp;"/"&amp;TEXT($H$2,"aaaa")&amp;""</f>
        <v>JAN-JUN/2018</v>
      </c>
      <c r="Q19" s="39" t="str">
        <f>"JAN-"&amp;UPPER(TEXT($H$1,"mmm"))&amp;"/"&amp;TEXT($H$1,"aaaa")&amp;""</f>
        <v>JAN-JUN/2019</v>
      </c>
      <c r="R19" s="16"/>
      <c r="S19" s="16"/>
    </row>
    <row r="20" spans="1:20" s="15" customFormat="1" ht="39.9" customHeight="1" x14ac:dyDescent="0.25">
      <c r="A20" s="173" t="s">
        <v>47</v>
      </c>
      <c r="B20" s="41">
        <f>SUM('[1]Jan 18'!B20+'[1]Fev 18'!B20+'[1]Mar 18'!B20+'[1]Abr 18'!B20+'[1]Mai 18'!B20+'[1]Jun 18'!B20)</f>
        <v>1692021.58</v>
      </c>
      <c r="C20" s="38">
        <f>SUM('[1]Jan 18'!C20+'[1]Fev 18'!C20+'[1]Mar 18'!C20+'[1]Abr 18'!C20+'[1]Mai 18'!C20+'[1]Jun 18'!C20)</f>
        <v>1274969.7750000001</v>
      </c>
      <c r="D20" s="24">
        <f t="shared" ref="D20:D24" si="12">IFERROR(C20/B20*100, 0)</f>
        <v>75.351862533573595</v>
      </c>
      <c r="E20" s="40">
        <f>SUM('[1]Jan 18'!E20+'[1]Fev 18'!E20+'[1]Mar 18'!E20+'[1]Abr 18'!E20+'[1]Mai 18'!E20+'[1]Jun 18'!E20)</f>
        <v>260631</v>
      </c>
      <c r="F20" s="41">
        <f>SUM('[1]Jan 19'!B20+'[1]Fev 19'!B20+'[1]Mar 19'!B20+'[1]Abr 19'!B20+'[1]Mai 19'!B20+'[1]Jun 19'!B20)</f>
        <v>856741.56</v>
      </c>
      <c r="G20" s="38">
        <f>SUM('[1]Jan 19'!C20+'[1]Fev 19'!C20+'[1]Mar 19'!C20+'[1]Abr 19'!C20+'[1]Mai 19'!C20+'[1]Jun 19'!C20)</f>
        <v>657666.96199999994</v>
      </c>
      <c r="H20" s="24">
        <f t="shared" ref="H20:H28" si="13">IFERROR(G20/F20*100, 0)</f>
        <v>76.763751486504276</v>
      </c>
      <c r="I20" s="40">
        <f>SUM('[1]Jan 19'!E20+'[1]Fev 19'!E20+'[1]Mar 19'!E20+'[1]Abr 19'!E20+'[1]Mai 19'!E20+'[1]Jun 19'!E20)</f>
        <v>129262</v>
      </c>
      <c r="J20" s="26">
        <f t="shared" ref="J20:K28" si="14">IFERROR((F20-B20)/B20*100, 0)</f>
        <v>-49.365801823875081</v>
      </c>
      <c r="K20" s="24">
        <f t="shared" si="14"/>
        <v>-48.417054670962699</v>
      </c>
      <c r="L20" s="24">
        <f t="shared" ref="L20:L28" si="15">H20-D20</f>
        <v>1.4118889529306813</v>
      </c>
      <c r="M20" s="7">
        <f t="shared" ref="M20:M28" si="16">IFERROR((I20-E20)/E20*100, 0)</f>
        <v>-50.404211317916904</v>
      </c>
      <c r="N20" s="26">
        <f>B20/$B$28*100</f>
        <v>6.8536959432185478</v>
      </c>
      <c r="O20" s="24">
        <f>F20/$F$28*100</f>
        <v>3.2748637926524244</v>
      </c>
      <c r="P20" s="24">
        <f>C20/$C$28*100</f>
        <v>6.252024100331294</v>
      </c>
      <c r="Q20" s="8">
        <f>G20/$G$28*100</f>
        <v>3.0074744287733859</v>
      </c>
      <c r="R20" s="18"/>
      <c r="S20" s="16"/>
      <c r="T20" s="16"/>
    </row>
    <row r="21" spans="1:20" s="15" customFormat="1" ht="39.9" customHeight="1" x14ac:dyDescent="0.35">
      <c r="A21" s="58"/>
      <c r="B21" s="41">
        <f>SUM('[1]Jan 18'!B21+'[1]Fev 18'!B21+'[1]Mar 18'!B21+'[1]Abr 18'!B21+'[1]Mai 18'!B21+'[1]Jun 18'!B21)</f>
        <v>2695576.2629999998</v>
      </c>
      <c r="C21" s="38">
        <f>SUM('[1]Jan 18'!C21+'[1]Fev 18'!C21+'[1]Mar 18'!C21+'[1]Abr 18'!C21+'[1]Mai 18'!C21+'[1]Jun 18'!C21)</f>
        <v>2022314.8539999998</v>
      </c>
      <c r="D21" s="24">
        <f t="shared" si="12"/>
        <v>75.023470185528936</v>
      </c>
      <c r="E21" s="40">
        <f>SUM('[1]Jan 18'!E21+'[1]Fev 18'!E21+'[1]Mar 18'!E21+'[1]Abr 18'!E21+'[1]Mai 18'!E21+'[1]Jun 18'!E21)</f>
        <v>934950</v>
      </c>
      <c r="F21" s="41">
        <f>SUM('[1]Jan 19'!B21+'[1]Fev 19'!B21+'[1]Mar 19'!B21+'[1]Abr 19'!B21+'[1]Mai 19'!B21+'[1]Jun 19'!B21)</f>
        <v>3635585.9919999996</v>
      </c>
      <c r="G21" s="38">
        <f>SUM('[1]Jan 19'!C21+'[1]Fev 19'!C21+'[1]Mar 19'!C21+'[1]Abr 19'!C21+'[1]Mai 19'!C21+'[1]Jun 19'!C21)</f>
        <v>2776304.7140000002</v>
      </c>
      <c r="H21" s="24">
        <f t="shared" si="13"/>
        <v>76.364710396320618</v>
      </c>
      <c r="I21" s="40">
        <f>SUM('[1]Jan 19'!E21+'[1]Fev 19'!E21+'[1]Mar 19'!E21+'[1]Abr 19'!E21+'[1]Mai 19'!E21+'[1]Jun 19'!E21)</f>
        <v>1049778</v>
      </c>
      <c r="J21" s="26">
        <f t="shared" si="14"/>
        <v>34.87231067815646</v>
      </c>
      <c r="K21" s="24">
        <f t="shared" si="14"/>
        <v>37.28350501449664</v>
      </c>
      <c r="L21" s="24">
        <f t="shared" si="15"/>
        <v>1.3412402107916819</v>
      </c>
      <c r="M21" s="7">
        <f t="shared" si="16"/>
        <v>12.281726295523825</v>
      </c>
      <c r="N21" s="26">
        <f t="shared" ref="N21:N25" si="17">B21/$B$28*100</f>
        <v>10.918690586889152</v>
      </c>
      <c r="O21" s="24">
        <f t="shared" ref="O21:O25" si="18">F21/$F$28*100</f>
        <v>13.896896667736236</v>
      </c>
      <c r="P21" s="24">
        <f t="shared" ref="P21:P25" si="19">C21/$C$28*100</f>
        <v>9.9167536780751977</v>
      </c>
      <c r="Q21" s="8">
        <f t="shared" ref="Q21:Q25" si="20">G21/$G$28*100</f>
        <v>12.695887000992471</v>
      </c>
      <c r="R21" s="18"/>
      <c r="S21" s="16"/>
      <c r="T21" s="16"/>
    </row>
    <row r="22" spans="1:20" s="15" customFormat="1" ht="39.9" customHeight="1" x14ac:dyDescent="0.35">
      <c r="A22" s="58"/>
      <c r="B22" s="41">
        <f>SUM('[1]Jan 18'!B22+'[1]Fev 18'!B22+'[1]Mar 18'!B22+'[1]Abr 18'!B22+'[1]Mai 18'!B22+'[1]Jun 18'!B22)</f>
        <v>16720180.616999999</v>
      </c>
      <c r="C22" s="38">
        <f>SUM('[1]Jan 18'!C22+'[1]Fev 18'!C22+'[1]Mar 18'!C22+'[1]Abr 18'!C22+'[1]Mai 18'!C22+'[1]Jun 18'!C22)</f>
        <v>13996266.116</v>
      </c>
      <c r="D22" s="24">
        <f t="shared" si="12"/>
        <v>83.708821313625663</v>
      </c>
      <c r="E22" s="40">
        <f>SUM('[1]Jan 18'!E22+'[1]Fev 18'!E22+'[1]Mar 18'!E22+'[1]Abr 18'!E22+'[1]Mai 18'!E22+'[1]Jun 18'!E22)</f>
        <v>2718096</v>
      </c>
      <c r="F22" s="41">
        <f>SUM('[1]Jan 19'!B22+'[1]Fev 19'!B22+'[1]Mar 19'!B22+'[1]Abr 19'!B22+'[1]Mai 19'!B22+'[1]Jun 19'!B22)</f>
        <v>17851784.333000001</v>
      </c>
      <c r="G22" s="38">
        <f>SUM('[1]Jan 19'!C22+'[1]Fev 19'!C22+'[1]Mar 19'!C22+'[1]Abr 19'!C22+'[1]Mai 19'!C22+'[1]Jun 19'!C22)</f>
        <v>15200871.596999999</v>
      </c>
      <c r="H22" s="24">
        <f t="shared" si="13"/>
        <v>85.150432659554127</v>
      </c>
      <c r="I22" s="40">
        <f>SUM('[1]Jan 19'!E22+'[1]Fev 19'!E22+'[1]Mar 19'!E22+'[1]Abr 19'!E22+'[1]Mai 19'!E22+'[1]Jun 19'!E22)</f>
        <v>2835112</v>
      </c>
      <c r="J22" s="26">
        <f t="shared" si="14"/>
        <v>6.7678916987861975</v>
      </c>
      <c r="K22" s="24">
        <f t="shared" si="14"/>
        <v>8.6066203015598539</v>
      </c>
      <c r="L22" s="24">
        <f t="shared" si="15"/>
        <v>1.4416113459284645</v>
      </c>
      <c r="M22" s="7">
        <f t="shared" si="16"/>
        <v>4.3050723741913464</v>
      </c>
      <c r="N22" s="26">
        <f t="shared" si="17"/>
        <v>67.726697708320174</v>
      </c>
      <c r="O22" s="24">
        <f t="shared" si="18"/>
        <v>68.237803412246649</v>
      </c>
      <c r="P22" s="24">
        <f t="shared" si="19"/>
        <v>68.632994120885925</v>
      </c>
      <c r="Q22" s="8">
        <f t="shared" si="20"/>
        <v>69.512740132208677</v>
      </c>
      <c r="R22" s="18"/>
      <c r="S22" s="16"/>
      <c r="T22" s="16"/>
    </row>
    <row r="23" spans="1:20" s="15" customFormat="1" ht="39.9" customHeight="1" x14ac:dyDescent="0.35">
      <c r="A23" s="58"/>
      <c r="B23" s="41">
        <f>SUM('[1]Jan 18'!B23+'[1]Fev 18'!B23+'[1]Mar 18'!B23+'[1]Abr 18'!B23+'[1]Mai 18'!B23+'[1]Jun 18'!B23)</f>
        <v>0</v>
      </c>
      <c r="C23" s="38">
        <f>SUM('[1]Jan 18'!C23+'[1]Fev 18'!C23+'[1]Mar 18'!C23+'[1]Abr 18'!C23+'[1]Mai 18'!C23+'[1]Jun 18'!C23)</f>
        <v>0</v>
      </c>
      <c r="D23" s="24">
        <f t="shared" si="12"/>
        <v>0</v>
      </c>
      <c r="E23" s="40">
        <f>SUM('[1]Jan 18'!E23+'[1]Fev 18'!E23+'[1]Mar 18'!E23+'[1]Abr 18'!E23+'[1]Mai 18'!E23+'[1]Jun 18'!E23)</f>
        <v>0</v>
      </c>
      <c r="F23" s="41">
        <f>SUM('[1]Jan 19'!B23+'[1]Fev 19'!B23+'[1]Mar 19'!B23+'[1]Abr 19'!B23+'[1]Mai 19'!B23+'[1]Jun 19'!B23)</f>
        <v>0</v>
      </c>
      <c r="G23" s="38">
        <f>SUM('[1]Jan 19'!C23+'[1]Fev 19'!C23+'[1]Mar 19'!C23+'[1]Abr 19'!C23+'[1]Mai 19'!C23+'[1]Jun 19'!C23)</f>
        <v>0</v>
      </c>
      <c r="H23" s="24">
        <f t="shared" si="13"/>
        <v>0</v>
      </c>
      <c r="I23" s="40">
        <f>SUM('[1]Jan 19'!E23+'[1]Fev 19'!E23+'[1]Mar 19'!E23+'[1]Abr 19'!E23+'[1]Mai 19'!E23+'[1]Jun 19'!E23)</f>
        <v>0</v>
      </c>
      <c r="J23" s="26">
        <f t="shared" si="14"/>
        <v>0</v>
      </c>
      <c r="K23" s="24">
        <f t="shared" si="14"/>
        <v>0</v>
      </c>
      <c r="L23" s="24">
        <f t="shared" si="15"/>
        <v>0</v>
      </c>
      <c r="M23" s="7">
        <f t="shared" si="16"/>
        <v>0</v>
      </c>
      <c r="N23" s="26">
        <f t="shared" si="17"/>
        <v>0</v>
      </c>
      <c r="O23" s="24">
        <f t="shared" si="18"/>
        <v>0</v>
      </c>
      <c r="P23" s="24">
        <f t="shared" si="19"/>
        <v>0</v>
      </c>
      <c r="Q23" s="8">
        <f t="shared" si="20"/>
        <v>0</v>
      </c>
      <c r="R23" s="18"/>
      <c r="S23" s="16"/>
      <c r="T23" s="16"/>
    </row>
    <row r="24" spans="1:20" s="15" customFormat="1" ht="39.9" customHeight="1" x14ac:dyDescent="0.35">
      <c r="A24" s="58"/>
      <c r="B24" s="41">
        <f>SUM('[1]Jan 18'!B24+'[1]Fev 18'!B24+'[1]Mar 18'!B24+'[1]Abr 18'!B24+'[1]Mai 18'!B24+'[1]Jun 18'!B24)</f>
        <v>0</v>
      </c>
      <c r="C24" s="38">
        <f>SUM('[1]Jan 18'!C24+'[1]Fev 18'!C24+'[1]Mar 18'!C24+'[1]Abr 18'!C24+'[1]Mai 18'!C24+'[1]Jun 18'!C24)</f>
        <v>0</v>
      </c>
      <c r="D24" s="24">
        <f t="shared" si="12"/>
        <v>0</v>
      </c>
      <c r="E24" s="40">
        <f>SUM('[1]Jan 18'!E24+'[1]Fev 18'!E24+'[1]Mar 18'!E24+'[1]Abr 18'!E24+'[1]Mai 18'!E24+'[1]Jun 18'!E24)</f>
        <v>0</v>
      </c>
      <c r="F24" s="41">
        <f>SUM('[1]Jan 19'!B24+'[1]Fev 19'!B24+'[1]Mar 19'!B24+'[1]Abr 19'!B24+'[1]Mai 19'!B24+'[1]Jun 19'!B24)</f>
        <v>0</v>
      </c>
      <c r="G24" s="38">
        <f>SUM('[1]Jan 19'!C24+'[1]Fev 19'!C24+'[1]Mar 19'!C24+'[1]Abr 19'!C24+'[1]Mai 19'!C24+'[1]Jun 19'!C24)</f>
        <v>0</v>
      </c>
      <c r="H24" s="24">
        <f t="shared" si="13"/>
        <v>0</v>
      </c>
      <c r="I24" s="40">
        <f>SUM('[1]Jan 19'!E24+'[1]Fev 19'!E24+'[1]Mar 19'!E24+'[1]Abr 19'!E24+'[1]Mai 19'!E24+'[1]Jun 19'!E24)</f>
        <v>0</v>
      </c>
      <c r="J24" s="26">
        <f t="shared" si="14"/>
        <v>0</v>
      </c>
      <c r="K24" s="24">
        <f t="shared" si="14"/>
        <v>0</v>
      </c>
      <c r="L24" s="24">
        <f t="shared" si="15"/>
        <v>0</v>
      </c>
      <c r="M24" s="7">
        <f t="shared" si="16"/>
        <v>0</v>
      </c>
      <c r="N24" s="26">
        <f t="shared" si="17"/>
        <v>0</v>
      </c>
      <c r="O24" s="24">
        <f t="shared" si="18"/>
        <v>0</v>
      </c>
      <c r="P24" s="24">
        <f t="shared" si="19"/>
        <v>0</v>
      </c>
      <c r="Q24" s="8">
        <f t="shared" si="20"/>
        <v>0</v>
      </c>
      <c r="R24" s="18"/>
      <c r="S24" s="16"/>
      <c r="T24" s="16"/>
    </row>
    <row r="25" spans="1:20" s="15" customFormat="1" ht="42" customHeight="1" x14ac:dyDescent="0.35">
      <c r="A25" s="58"/>
      <c r="B25" s="41">
        <f>SUM('[1]Jan 18'!B25+'[1]Fev 18'!B25+'[1]Mar 18'!B25+'[1]Abr 18'!B25+'[1]Mai 18'!B25+'[1]Jun 18'!B25)</f>
        <v>0</v>
      </c>
      <c r="C25" s="38">
        <f>SUM('[1]Jan 18'!C25+'[1]Fev 18'!C25+'[1]Mar 18'!C25+'[1]Abr 18'!C25+'[1]Mai 18'!C25+'[1]Jun 18'!C25)</f>
        <v>0</v>
      </c>
      <c r="D25" s="24">
        <f>IFERROR(C25/B25*100, 0)</f>
        <v>0</v>
      </c>
      <c r="E25" s="40">
        <f>SUM('[1]Jan 18'!E25+'[1]Fev 18'!E25+'[1]Mar 18'!E25+'[1]Abr 18'!E25+'[1]Mai 18'!E25+'[1]Jun 18'!E25)</f>
        <v>0</v>
      </c>
      <c r="F25" s="41">
        <f>SUM('[1]Jan 19'!B25+'[1]Fev 19'!B25+'[1]Mar 19'!B25+'[1]Abr 19'!B25+'[1]Mai 19'!B25+'[1]Jun 19'!B25)</f>
        <v>0</v>
      </c>
      <c r="G25" s="38">
        <f>SUM('[1]Jan 19'!C25+'[1]Fev 19'!C25+'[1]Mar 19'!C25+'[1]Abr 19'!C25+'[1]Mai 19'!C25+'[1]Jun 19'!C25)</f>
        <v>0</v>
      </c>
      <c r="H25" s="24">
        <f t="shared" si="13"/>
        <v>0</v>
      </c>
      <c r="I25" s="40">
        <f>SUM('[1]Jan 19'!E25+'[1]Fev 19'!E25+'[1]Mar 19'!E25+'[1]Abr 19'!E25+'[1]Mai 19'!E25+'[1]Jun 19'!E25)</f>
        <v>0</v>
      </c>
      <c r="J25" s="26">
        <f t="shared" si="14"/>
        <v>0</v>
      </c>
      <c r="K25" s="24">
        <f t="shared" si="14"/>
        <v>0</v>
      </c>
      <c r="L25" s="24">
        <f t="shared" si="15"/>
        <v>0</v>
      </c>
      <c r="M25" s="7">
        <f t="shared" si="16"/>
        <v>0</v>
      </c>
      <c r="N25" s="26">
        <f t="shared" si="17"/>
        <v>0</v>
      </c>
      <c r="O25" s="24">
        <f t="shared" si="18"/>
        <v>0</v>
      </c>
      <c r="P25" s="24">
        <f t="shared" si="19"/>
        <v>0</v>
      </c>
      <c r="Q25" s="8">
        <f t="shared" si="20"/>
        <v>0</v>
      </c>
      <c r="R25" s="18"/>
      <c r="S25" s="16"/>
      <c r="T25" s="16"/>
    </row>
    <row r="26" spans="1:20" s="15" customFormat="1" ht="60" customHeight="1" x14ac:dyDescent="0.25">
      <c r="A26" s="59" t="s">
        <v>19</v>
      </c>
      <c r="B26" s="45">
        <f>SUM(B20:B25)</f>
        <v>21107778.460000001</v>
      </c>
      <c r="C26" s="42">
        <f>SUM(C20:C25)</f>
        <v>17293550.745000001</v>
      </c>
      <c r="D26" s="43">
        <f t="shared" ref="D26:D28" si="21">IFERROR(C26/B26*100, 0)</f>
        <v>81.929752947577612</v>
      </c>
      <c r="E26" s="44">
        <f>SUM(E20:E25)</f>
        <v>3913677</v>
      </c>
      <c r="F26" s="45">
        <f>SUM(F20:F25)</f>
        <v>22344111.884999998</v>
      </c>
      <c r="G26" s="42">
        <f>SUM(G20:G25)</f>
        <v>18634843.272999998</v>
      </c>
      <c r="H26" s="43">
        <f t="shared" si="13"/>
        <v>83.399346409064051</v>
      </c>
      <c r="I26" s="44">
        <f>SUM(I20:I25)</f>
        <v>4014152</v>
      </c>
      <c r="J26" s="46">
        <f t="shared" si="14"/>
        <v>5.8572408619073455</v>
      </c>
      <c r="K26" s="43">
        <f t="shared" si="14"/>
        <v>7.7560273640611284</v>
      </c>
      <c r="L26" s="43">
        <f t="shared" si="15"/>
        <v>1.4695934614864399</v>
      </c>
      <c r="M26" s="47">
        <f t="shared" si="16"/>
        <v>2.5672788020063999</v>
      </c>
      <c r="N26" s="46">
        <f>SUM(N20:N25)</f>
        <v>85.499084238427869</v>
      </c>
      <c r="O26" s="43">
        <f>SUM(O20:O25)</f>
        <v>85.409563872635317</v>
      </c>
      <c r="P26" s="43">
        <f>SUM(P20:P25)</f>
        <v>84.801771899292419</v>
      </c>
      <c r="Q26" s="47">
        <f>SUM(Q20:Q25)</f>
        <v>85.21610156197454</v>
      </c>
      <c r="R26" s="16"/>
      <c r="S26" s="5"/>
    </row>
    <row r="27" spans="1:20" s="15" customFormat="1" ht="39.9" customHeight="1" x14ac:dyDescent="0.25">
      <c r="A27" s="60" t="s">
        <v>17</v>
      </c>
      <c r="B27" s="61">
        <f>SUM('[1]Jan 18'!B27+'[1]Fev 18'!B27+'[1]Mar 18'!B27+'[1]Abr 18'!B27+'[1]Mai 18'!B27+'[1]Jun 18'!B27)</f>
        <v>3579946.1490000002</v>
      </c>
      <c r="C27" s="55">
        <f>SUM('[1]Jan 18'!C27+'[1]Fev 18'!C27+'[1]Mar 18'!C27+'[1]Abr 18'!C27+'[1]Mai 18'!C27+'[1]Jun 18'!C27)</f>
        <v>3099361.2870000005</v>
      </c>
      <c r="D27" s="56">
        <f t="shared" si="21"/>
        <v>86.5756399119511</v>
      </c>
      <c r="E27" s="57">
        <f>SUM('[1]Jan 18'!E27+'[1]Fev 18'!E27+'[1]Mar 18'!E27+'[1]Abr 18'!E27+'[1]Mai 18'!E27+'[1]Jun 18'!E27)</f>
        <v>603155</v>
      </c>
      <c r="F27" s="61">
        <f>SUM('[1]Jan 19'!B27+'[1]Fev 19'!B27+'[1]Mar 19'!B27+'[1]Abr 19'!B27+'[1]Mai 19'!B27+'[1]Jun 19'!B27)</f>
        <v>3817023.7910000011</v>
      </c>
      <c r="G27" s="55">
        <f>SUM('[1]Jan 19'!C27+'[1]Fev 19'!C27+'[1]Mar 19'!C27+'[1]Abr 19'!C27+'[1]Mai 19'!C27+'[1]Jun 19'!C27)</f>
        <v>3232905.8160000001</v>
      </c>
      <c r="H27" s="56">
        <f t="shared" si="13"/>
        <v>84.697030802446974</v>
      </c>
      <c r="I27" s="57">
        <f>SUM('[1]Jan 19'!E27+'[1]Fev 19'!E27+'[1]Mar 19'!E27+'[1]Abr 19'!E27+'[1]Mai 19'!E27+'[1]Jun 19'!E27)</f>
        <v>641886</v>
      </c>
      <c r="J27" s="62">
        <f t="shared" si="14"/>
        <v>6.6223801178189436</v>
      </c>
      <c r="K27" s="56">
        <f t="shared" si="14"/>
        <v>4.3087757971340883</v>
      </c>
      <c r="L27" s="56">
        <f t="shared" si="15"/>
        <v>-1.8786091095041257</v>
      </c>
      <c r="M27" s="63">
        <f t="shared" si="16"/>
        <v>6.4214008007891827</v>
      </c>
      <c r="N27" s="62">
        <f t="shared" ref="N27" si="22">B27/$B$28*100</f>
        <v>14.50091576157212</v>
      </c>
      <c r="O27" s="56">
        <f t="shared" ref="O27" si="23">F27/$F$28*100</f>
        <v>14.590436127364709</v>
      </c>
      <c r="P27" s="56">
        <f t="shared" ref="P27" si="24">C27/$C$28*100</f>
        <v>15.198228100707576</v>
      </c>
      <c r="Q27" s="63">
        <f t="shared" ref="Q27" si="25">G27/$G$28*100</f>
        <v>14.783898438025473</v>
      </c>
      <c r="R27" s="16"/>
      <c r="S27" s="5"/>
    </row>
    <row r="28" spans="1:20" s="15" customFormat="1" ht="70.05" customHeight="1" thickBot="1" x14ac:dyDescent="0.3">
      <c r="A28" s="48" t="s">
        <v>20</v>
      </c>
      <c r="B28" s="52">
        <f>SUM(B26+B27)</f>
        <v>24687724.609000001</v>
      </c>
      <c r="C28" s="49">
        <f>SUM(C26+C27)</f>
        <v>20392912.032000002</v>
      </c>
      <c r="D28" s="50">
        <f t="shared" si="21"/>
        <v>82.603449102659269</v>
      </c>
      <c r="E28" s="51">
        <f>SUM(E26+E27)</f>
        <v>4516832</v>
      </c>
      <c r="F28" s="52">
        <f>SUM(F26+F27)</f>
        <v>26161135.675999999</v>
      </c>
      <c r="G28" s="49">
        <f>SUM(G26+G27)</f>
        <v>21867749.088999998</v>
      </c>
      <c r="H28" s="50">
        <f t="shared" si="13"/>
        <v>83.588684221615367</v>
      </c>
      <c r="I28" s="51">
        <f>SUM(I26+I27)</f>
        <v>4656038</v>
      </c>
      <c r="J28" s="53">
        <f t="shared" si="14"/>
        <v>5.9681930608658051</v>
      </c>
      <c r="K28" s="50">
        <f t="shared" si="14"/>
        <v>7.2321062077143381</v>
      </c>
      <c r="L28" s="50">
        <f t="shared" si="15"/>
        <v>0.98523511895609772</v>
      </c>
      <c r="M28" s="54">
        <f t="shared" si="16"/>
        <v>3.0819388456333998</v>
      </c>
      <c r="N28" s="53">
        <f>SUM(N26+N27)</f>
        <v>99.999999999999986</v>
      </c>
      <c r="O28" s="50">
        <f>SUM(O26+O27)</f>
        <v>100.00000000000003</v>
      </c>
      <c r="P28" s="50">
        <f t="shared" ref="P28:Q28" si="26">SUM(P26+P27)</f>
        <v>100</v>
      </c>
      <c r="Q28" s="54">
        <f t="shared" si="26"/>
        <v>100.00000000000001</v>
      </c>
      <c r="R28" s="16"/>
      <c r="S28" s="5"/>
    </row>
    <row r="29" spans="1:20" x14ac:dyDescent="0.25">
      <c r="N29" s="33"/>
    </row>
    <row r="30" spans="1:20" x14ac:dyDescent="0.25">
      <c r="A30" s="13"/>
      <c r="B30" s="13"/>
      <c r="C30" s="13"/>
      <c r="D30" s="13"/>
      <c r="E30" s="13"/>
      <c r="F30" s="13"/>
    </row>
    <row r="31" spans="1:20" x14ac:dyDescent="0.25">
      <c r="A31" s="13"/>
      <c r="B31" s="13"/>
      <c r="C31" s="13"/>
      <c r="D31" s="13"/>
      <c r="E31" s="13"/>
      <c r="F31" s="13"/>
    </row>
    <row r="32" spans="1:20" x14ac:dyDescent="0.25">
      <c r="A32" s="13"/>
      <c r="B32" s="13"/>
      <c r="C32" s="13"/>
      <c r="D32" s="13"/>
      <c r="E32" s="13"/>
      <c r="F32" s="13"/>
    </row>
    <row r="33" spans="1:6" ht="17.25" customHeight="1" x14ac:dyDescent="0.25">
      <c r="A33" s="13"/>
      <c r="B33" s="13"/>
      <c r="C33" s="13"/>
      <c r="D33" s="13"/>
      <c r="E33" s="13"/>
      <c r="F33" s="13"/>
    </row>
    <row r="34" spans="1:6" ht="15" customHeight="1" x14ac:dyDescent="0.25">
      <c r="A34" s="13"/>
      <c r="B34" s="13"/>
      <c r="C34" s="13"/>
      <c r="D34" s="13"/>
      <c r="E34" s="13"/>
      <c r="F34" s="13"/>
    </row>
    <row r="35" spans="1:6" ht="15" customHeight="1" x14ac:dyDescent="0.25">
      <c r="A35" s="13"/>
      <c r="B35" s="13"/>
      <c r="C35" s="13"/>
      <c r="D35" s="13"/>
      <c r="E35" s="13"/>
      <c r="F35" s="13"/>
    </row>
    <row r="36" spans="1:6" ht="15" customHeight="1" x14ac:dyDescent="0.25">
      <c r="A36" s="13"/>
      <c r="B36" s="13"/>
      <c r="C36" s="13"/>
      <c r="D36" s="13"/>
      <c r="E36" s="13"/>
      <c r="F36" s="13"/>
    </row>
    <row r="37" spans="1:6" ht="15" customHeight="1" x14ac:dyDescent="0.25">
      <c r="A37" s="13"/>
      <c r="B37" s="13"/>
      <c r="C37" s="13"/>
      <c r="D37" s="13"/>
      <c r="E37" s="13"/>
      <c r="F37" s="13"/>
    </row>
    <row r="38" spans="1:6" ht="15" customHeight="1" x14ac:dyDescent="0.25">
      <c r="A38" s="13"/>
      <c r="B38" s="13"/>
      <c r="C38" s="13"/>
      <c r="D38" s="13"/>
      <c r="E38" s="13"/>
      <c r="F38" s="13"/>
    </row>
    <row r="39" spans="1:6" ht="15" customHeight="1" x14ac:dyDescent="0.25">
      <c r="A39" s="13"/>
      <c r="B39" s="13"/>
      <c r="C39" s="13"/>
      <c r="D39" s="13"/>
      <c r="E39" s="13"/>
      <c r="F39" s="13"/>
    </row>
    <row r="40" spans="1:6" ht="15" customHeight="1" x14ac:dyDescent="0.25">
      <c r="A40" s="13"/>
      <c r="B40" s="13"/>
      <c r="C40" s="13"/>
      <c r="D40" s="13"/>
      <c r="E40" s="13"/>
      <c r="F40" s="13"/>
    </row>
    <row r="41" spans="1:6" ht="15" customHeight="1" x14ac:dyDescent="0.25">
      <c r="A41" s="13"/>
      <c r="B41" s="13"/>
      <c r="C41" s="13"/>
      <c r="D41" s="13"/>
      <c r="E41" s="13"/>
      <c r="F41" s="13"/>
    </row>
    <row r="42" spans="1:6" ht="15" customHeight="1" x14ac:dyDescent="0.25">
      <c r="A42" s="13"/>
      <c r="B42" s="13"/>
      <c r="C42" s="13"/>
      <c r="D42" s="13"/>
      <c r="E42" s="13"/>
      <c r="F42" s="13"/>
    </row>
    <row r="43" spans="1:6" x14ac:dyDescent="0.25">
      <c r="A43" s="13"/>
      <c r="B43" s="13"/>
      <c r="C43" s="13"/>
      <c r="D43" s="13"/>
      <c r="E43" s="13"/>
      <c r="F43" s="13"/>
    </row>
    <row r="44" spans="1:6" x14ac:dyDescent="0.25">
      <c r="A44" s="13"/>
      <c r="B44" s="13"/>
      <c r="C44" s="13"/>
      <c r="D44" s="13"/>
      <c r="E44" s="13"/>
      <c r="F44" s="13"/>
    </row>
  </sheetData>
  <mergeCells count="34">
    <mergeCell ref="J5:M5"/>
    <mergeCell ref="C18:C19"/>
    <mergeCell ref="E18:E19"/>
    <mergeCell ref="F18:F19"/>
    <mergeCell ref="G18:G19"/>
    <mergeCell ref="H18:H19"/>
    <mergeCell ref="I18:I19"/>
    <mergeCell ref="N18:O18"/>
    <mergeCell ref="P18:Q18"/>
    <mergeCell ref="J18:M18"/>
    <mergeCell ref="A16:Q16"/>
    <mergeCell ref="A17:A19"/>
    <mergeCell ref="B17:E17"/>
    <mergeCell ref="F17:I17"/>
    <mergeCell ref="J17:M17"/>
    <mergeCell ref="N17:Q17"/>
    <mergeCell ref="B18:B19"/>
    <mergeCell ref="D18:D19"/>
    <mergeCell ref="A3:Q3"/>
    <mergeCell ref="A4:A6"/>
    <mergeCell ref="B4:E4"/>
    <mergeCell ref="F4:I4"/>
    <mergeCell ref="J4:M4"/>
    <mergeCell ref="N4:Q4"/>
    <mergeCell ref="B5:B6"/>
    <mergeCell ref="C5:C6"/>
    <mergeCell ref="D5:D6"/>
    <mergeCell ref="E5:E6"/>
    <mergeCell ref="P5:Q5"/>
    <mergeCell ref="F5:F6"/>
    <mergeCell ref="G5:G6"/>
    <mergeCell ref="H5:H6"/>
    <mergeCell ref="N5:O5"/>
    <mergeCell ref="I5:I6"/>
  </mergeCells>
  <pageMargins left="0.25" right="0.25" top="0.75" bottom="0.75" header="0.3" footer="0.3"/>
  <pageSetup paperSize="9" scale="4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5"/>
  <sheetViews>
    <sheetView showGridLines="0" zoomScale="50" zoomScaleNormal="50" zoomScalePageLayoutView="80" workbookViewId="0">
      <selection activeCell="A21" sqref="A21"/>
    </sheetView>
  </sheetViews>
  <sheetFormatPr defaultColWidth="8.88671875" defaultRowHeight="13.2" x14ac:dyDescent="0.25"/>
  <cols>
    <col min="1" max="1" width="27.77734375" customWidth="1"/>
    <col min="2" max="4" width="25.6640625" customWidth="1"/>
    <col min="5" max="6" width="20.77734375" customWidth="1"/>
    <col min="7" max="7" width="0.44140625" customWidth="1"/>
    <col min="8" max="8" width="9.33203125" customWidth="1"/>
    <col min="9" max="9" width="16.88671875" customWidth="1"/>
    <col min="10" max="10" width="23.5546875" customWidth="1"/>
    <col min="11" max="11" width="27.6640625" customWidth="1"/>
    <col min="12" max="12" width="9.109375" customWidth="1"/>
    <col min="13" max="13" width="45.5546875" customWidth="1"/>
    <col min="14" max="14" width="12.88671875" customWidth="1"/>
  </cols>
  <sheetData>
    <row r="1" spans="1:17" s="10" customFormat="1" ht="15.9" customHeight="1" x14ac:dyDescent="0.25">
      <c r="A1" s="172" t="str">
        <f>"DADOS COMPARATIVOS - JANEIRO A "&amp;UPPER(TEXT('ASK, RPK, PAX'!H1,"mmmmmmmmmm"))&amp;"/"&amp;TEXT('ASK, RPK, PAX'!H1,"aaaa")&amp;" - ASSOCIAÇÃO BRASILEIRA DAS EMPRESAS AÉREAS"</f>
        <v>DADOS COMPARATIVOS - JANEIRO A JUNHO/2019 - ASSOCIAÇÃO BRASILEIRA DAS EMPRESAS AÉREAS</v>
      </c>
      <c r="B1" s="172"/>
      <c r="C1" s="172"/>
      <c r="D1" s="172"/>
      <c r="E1" s="172"/>
      <c r="F1" s="172"/>
      <c r="H1" s="11"/>
    </row>
    <row r="2" spans="1:17" s="19" customFormat="1" ht="15.9" customHeight="1" thickBot="1" x14ac:dyDescent="0.3">
      <c r="A2" s="10" t="s">
        <v>16</v>
      </c>
      <c r="B2" s="10"/>
      <c r="C2" s="10"/>
      <c r="D2" s="10"/>
      <c r="E2" s="10"/>
      <c r="F2" s="10"/>
      <c r="G2" s="10"/>
      <c r="H2" s="11"/>
      <c r="I2" s="10"/>
      <c r="J2" s="10"/>
      <c r="K2" s="10"/>
      <c r="L2" s="10"/>
      <c r="M2" s="10"/>
      <c r="N2" s="10"/>
      <c r="O2" s="10"/>
      <c r="P2" s="10"/>
      <c r="Q2" s="10"/>
    </row>
    <row r="3" spans="1:17" s="15" customFormat="1" ht="15.9" customHeight="1" thickBot="1" x14ac:dyDescent="0.3">
      <c r="A3" s="157" t="s">
        <v>5</v>
      </c>
      <c r="B3" s="158"/>
      <c r="C3" s="158"/>
      <c r="D3" s="158"/>
      <c r="E3" s="158"/>
      <c r="F3" s="159"/>
      <c r="I3" s="16"/>
      <c r="J3" s="13"/>
      <c r="K3" s="13"/>
      <c r="L3" s="14"/>
      <c r="M3" s="13"/>
      <c r="N3" s="13"/>
    </row>
    <row r="4" spans="1:17" s="15" customFormat="1" ht="40.049999999999997" customHeight="1" thickBot="1" x14ac:dyDescent="0.3">
      <c r="A4" s="160"/>
      <c r="B4" s="20" t="str">
        <f>"JANEIRO A "&amp;UPPER(TEXT('ASK, RPK, PAX'!$H$2,"mmmmmmmmmm"))&amp;"/"&amp;TEXT('ASK, RPK, PAX'!$H$2,"aaaa")</f>
        <v>JANEIRO A JUNHO/2018</v>
      </c>
      <c r="C4" s="20" t="str">
        <f>"JANEIRO A "&amp;UPPER(TEXT('ASK, RPK, PAX'!$H$1,"mmmmmmmmmm"))&amp;"/"&amp;TEXT('ASK, RPK, PAX'!$H$1,"aaaa")</f>
        <v>JANEIRO A JUNHO/2019</v>
      </c>
      <c r="D4" s="170" t="s">
        <v>15</v>
      </c>
      <c r="E4" s="166" t="s">
        <v>12</v>
      </c>
      <c r="F4" s="167"/>
      <c r="I4" s="13"/>
      <c r="J4" s="13"/>
      <c r="K4" s="13"/>
      <c r="L4" s="14"/>
      <c r="M4" s="13"/>
      <c r="N4" s="13"/>
    </row>
    <row r="5" spans="1:17" s="15" customFormat="1" ht="24.9" customHeight="1" x14ac:dyDescent="0.25">
      <c r="A5" s="161"/>
      <c r="B5" s="163" t="s">
        <v>45</v>
      </c>
      <c r="C5" s="163" t="s">
        <v>45</v>
      </c>
      <c r="D5" s="171"/>
      <c r="E5" s="168"/>
      <c r="F5" s="169"/>
      <c r="G5" s="29"/>
      <c r="I5" s="13"/>
      <c r="J5" s="13"/>
      <c r="K5" s="13"/>
      <c r="L5" s="14"/>
      <c r="M5" s="13"/>
      <c r="N5" s="13"/>
    </row>
    <row r="6" spans="1:17" s="15" customFormat="1" ht="24.9" customHeight="1" thickBot="1" x14ac:dyDescent="0.3">
      <c r="A6" s="162"/>
      <c r="B6" s="164"/>
      <c r="C6" s="164"/>
      <c r="D6" s="171"/>
      <c r="E6" s="80" t="str">
        <f>"JAN-"&amp;UPPER(TEXT('ASK, RPK, PAX'!$H$2,"mmm"))&amp;"/"&amp;TEXT('ASK, RPK, PAX'!$H$2,"aaaa")&amp;""</f>
        <v>JAN-JUN/2018</v>
      </c>
      <c r="F6" s="79" t="str">
        <f>"JAN-"&amp;UPPER(TEXT('ASK, RPK, PAX'!$H$1,"mmm"))&amp;"/"&amp;TEXT('ASK, RPK, PAX'!$H$1,"aaaa")&amp;""</f>
        <v>JAN-JUN/2019</v>
      </c>
      <c r="G6" s="29"/>
      <c r="I6" s="13"/>
      <c r="J6" s="13"/>
      <c r="K6" s="13"/>
      <c r="M6" s="13"/>
      <c r="N6" s="13"/>
    </row>
    <row r="7" spans="1:17" s="15" customFormat="1" ht="39.9" customHeight="1" x14ac:dyDescent="0.25">
      <c r="A7" s="173" t="s">
        <v>47</v>
      </c>
      <c r="B7" s="86">
        <f>SUM('[2]Jan 18'!B7+'[2]Fev 18'!B7+'[2]Mar 18'!B7+'[2]Abr 18'!B7+'[2]Mai 18'!B7+'[2]Jun 18'!B7)</f>
        <v>30926586</v>
      </c>
      <c r="C7" s="86">
        <f>SUM('[2]Jan 19'!B7+'[2]Fev 19'!B7+'[2]Mar 19'!B7+'[2]Abr 19'!B7+'[2]Mai 19'!B7+'[2]Jun 19'!B7)</f>
        <v>14680616</v>
      </c>
      <c r="D7" s="74">
        <f>IFERROR((C7-B7)/B7*100, 0)</f>
        <v>-52.530757840519485</v>
      </c>
      <c r="E7" s="75">
        <f>B7/$B$16*100</f>
        <v>13.769700954930657</v>
      </c>
      <c r="F7" s="76">
        <f>C7/$C$16*100</f>
        <v>6.7596006763092689</v>
      </c>
      <c r="G7" s="30"/>
      <c r="H7" s="16"/>
      <c r="I7" s="13"/>
      <c r="J7" s="13"/>
      <c r="K7" s="13"/>
      <c r="L7" s="14"/>
      <c r="M7" s="13"/>
      <c r="N7" s="13"/>
    </row>
    <row r="8" spans="1:17" s="15" customFormat="1" ht="39.9" customHeight="1" x14ac:dyDescent="0.35">
      <c r="A8" s="21"/>
      <c r="B8" s="87">
        <f>SUM('[2]Jan 18'!B8+'[2]Fev 18'!B8+'[2]Mar 18'!B8+'[2]Abr 18'!B8+'[2]Mai 18'!B8+'[2]Jun 18'!B8)</f>
        <v>50776066</v>
      </c>
      <c r="C8" s="87">
        <f>SUM('[2]Jan 19'!B8+'[2]Fev 19'!B8+'[2]Mar 19'!B8+'[2]Abr 19'!B8+'[2]Mai 19'!B8+'[2]Jun 19'!B8)</f>
        <v>45769146</v>
      </c>
      <c r="D8" s="9">
        <f t="shared" ref="D8:D16" si="0">IFERROR((C8-B8)/B8*100, 0)</f>
        <v>-9.8607875608165472</v>
      </c>
      <c r="E8" s="25">
        <f t="shared" ref="E8:E13" si="1">B8/$B$16*100</f>
        <v>22.607449929579104</v>
      </c>
      <c r="F8" s="7">
        <f t="shared" ref="F8:F13" si="2">C8/$C$16*100</f>
        <v>21.074125926030462</v>
      </c>
      <c r="G8" s="30"/>
      <c r="H8" s="16"/>
      <c r="I8" s="13"/>
      <c r="J8" s="13"/>
      <c r="K8" s="13"/>
      <c r="L8" s="14"/>
      <c r="M8" s="13"/>
      <c r="N8" s="13"/>
    </row>
    <row r="9" spans="1:17" s="15" customFormat="1" ht="39.9" customHeight="1" x14ac:dyDescent="0.35">
      <c r="A9" s="21"/>
      <c r="B9" s="87">
        <f>SUM('[2]Jan 18'!B9+'[2]Fev 18'!B9+'[2]Mar 18'!B9+'[2]Abr 18'!B9+'[2]Mai 18'!B9+'[2]Jun 18'!B9)</f>
        <v>59394641</v>
      </c>
      <c r="C9" s="87">
        <f>SUM('[2]Jan 19'!B9+'[2]Fev 19'!B9+'[2]Mar 19'!B9+'[2]Abr 19'!B9+'[2]Mai 19'!B9+'[2]Jun 19'!B9)</f>
        <v>64368091</v>
      </c>
      <c r="D9" s="9">
        <f t="shared" si="0"/>
        <v>8.3735669014313938</v>
      </c>
      <c r="E9" s="25">
        <f t="shared" si="1"/>
        <v>26.44476971675644</v>
      </c>
      <c r="F9" s="7">
        <f t="shared" si="2"/>
        <v>29.637897446288118</v>
      </c>
      <c r="G9" s="30"/>
      <c r="H9" s="16"/>
      <c r="I9" s="13"/>
      <c r="J9" s="13"/>
      <c r="K9" s="13"/>
    </row>
    <row r="10" spans="1:17" s="15" customFormat="1" ht="39.9" customHeight="1" x14ac:dyDescent="0.35">
      <c r="A10" s="21"/>
      <c r="B10" s="87">
        <f>SUM('[2]Jan 18'!B10+'[2]Fev 18'!B10+'[2]Mar 18'!B10+'[2]Abr 18'!B10+'[2]Mai 18'!B10+'[2]Jun 18'!B10)</f>
        <v>17994175</v>
      </c>
      <c r="C10" s="87">
        <f>SUM('[2]Jan 19'!B10+'[2]Fev 19'!B10+'[2]Mar 19'!B10+'[2]Abr 19'!B10+'[2]Mai 19'!B10+'[2]Jun 19'!B10)</f>
        <v>19455308</v>
      </c>
      <c r="D10" s="9">
        <f t="shared" si="0"/>
        <v>8.1200332885503226</v>
      </c>
      <c r="E10" s="25">
        <f t="shared" si="1"/>
        <v>8.0116961077012956</v>
      </c>
      <c r="F10" s="7">
        <f t="shared" si="2"/>
        <v>8.9580786742603387</v>
      </c>
      <c r="G10" s="30"/>
      <c r="H10" s="16"/>
      <c r="I10" s="13"/>
      <c r="J10" s="13"/>
      <c r="K10" s="13"/>
    </row>
    <row r="11" spans="1:17" s="15" customFormat="1" ht="39.9" customHeight="1" x14ac:dyDescent="0.35">
      <c r="A11" s="22"/>
      <c r="B11" s="87">
        <f>SUM('[2]Jan 18'!B11+'[2]Fev 18'!B11+'[2]Mar 18'!B11+'[2]Abr 18'!B11+'[2]Mai 18'!B11+'[2]Jun 18'!B11)</f>
        <v>25</v>
      </c>
      <c r="C11" s="87">
        <f>SUM('[2]Jan 19'!B11+'[2]Fev 19'!B11+'[2]Mar 19'!B11+'[2]Abr 19'!B11+'[2]Mai 19'!B11+'[2]Jun 19'!B11)</f>
        <v>37</v>
      </c>
      <c r="D11" s="9">
        <f t="shared" si="0"/>
        <v>48</v>
      </c>
      <c r="E11" s="25">
        <f t="shared" si="1"/>
        <v>1.1130957806764265E-5</v>
      </c>
      <c r="F11" s="7">
        <f t="shared" si="2"/>
        <v>1.7036425789179618E-5</v>
      </c>
      <c r="G11" s="30"/>
      <c r="H11" s="16"/>
      <c r="I11" s="13"/>
      <c r="J11" s="13"/>
      <c r="K11" s="13"/>
    </row>
    <row r="12" spans="1:17" s="15" customFormat="1" ht="39.9" customHeight="1" x14ac:dyDescent="0.35">
      <c r="A12" s="22"/>
      <c r="B12" s="87">
        <f>SUM('[2]Jan 18'!B12+'[2]Fev 18'!B12+'[2]Mar 18'!B12+'[2]Abr 18'!B12+'[2]Mai 18'!B12+'[2]Jun 18'!B12)</f>
        <v>4591</v>
      </c>
      <c r="C12" s="87">
        <f>SUM('[2]Jan 19'!B12+'[2]Fev 19'!B12+'[2]Mar 19'!B12+'[2]Abr 19'!B12+'[2]Mai 19'!B12+'[2]Jun 19'!B12)</f>
        <v>296</v>
      </c>
      <c r="D12" s="9">
        <f t="shared" si="0"/>
        <v>-93.552602918754076</v>
      </c>
      <c r="E12" s="25">
        <f t="shared" si="1"/>
        <v>2.0440890916341896E-3</v>
      </c>
      <c r="F12" s="7">
        <f t="shared" si="2"/>
        <v>1.3629140631343694E-4</v>
      </c>
      <c r="G12" s="30"/>
      <c r="H12" s="16"/>
      <c r="I12" s="13"/>
      <c r="J12" s="13"/>
      <c r="K12" s="13"/>
    </row>
    <row r="13" spans="1:17" s="15" customFormat="1" ht="39.9" customHeight="1" thickBot="1" x14ac:dyDescent="0.4">
      <c r="A13" s="22"/>
      <c r="B13" s="88">
        <f>SUM('[2]Jan 18'!B13+'[2]Fev 18'!B13+'[2]Mar 18'!B13+'[2]Abr 18'!B13+'[2]Mai 18'!B13+'[2]Jun 18'!B13)</f>
        <v>445283</v>
      </c>
      <c r="C13" s="88">
        <f>SUM('[2]Jan 19'!B13+'[2]Fev 19'!B13+'[2]Mar 19'!B13+'[2]Abr 19'!B13+'[2]Mai 19'!B13+'[2]Jun 19'!B13)</f>
        <v>522512</v>
      </c>
      <c r="D13" s="73">
        <f t="shared" si="0"/>
        <v>17.343801582364474</v>
      </c>
      <c r="E13" s="77">
        <f t="shared" si="1"/>
        <v>0.19825705140277652</v>
      </c>
      <c r="F13" s="78">
        <f t="shared" si="2"/>
        <v>0.24058748410691408</v>
      </c>
      <c r="G13" s="30"/>
      <c r="H13" s="16"/>
      <c r="I13" s="13"/>
      <c r="J13" s="13"/>
      <c r="K13" s="13"/>
    </row>
    <row r="14" spans="1:17" s="15" customFormat="1" ht="60" customHeight="1" thickBot="1" x14ac:dyDescent="0.3">
      <c r="A14" s="83" t="s">
        <v>19</v>
      </c>
      <c r="B14" s="71">
        <f>SUM(B7:B13)</f>
        <v>159541367</v>
      </c>
      <c r="C14" s="71">
        <f>SUM(C7:C13)</f>
        <v>144796006</v>
      </c>
      <c r="D14" s="72">
        <f t="shared" si="0"/>
        <v>-9.2423433979978373</v>
      </c>
      <c r="E14" s="72">
        <f>SUM(E7:E13)</f>
        <v>71.033928980419716</v>
      </c>
      <c r="F14" s="72">
        <f>SUM(F7:F13)</f>
        <v>66.670443534827186</v>
      </c>
      <c r="G14" s="65"/>
      <c r="H14" s="16"/>
      <c r="I14" s="13"/>
      <c r="J14" s="13"/>
      <c r="K14" s="13"/>
    </row>
    <row r="15" spans="1:17" s="15" customFormat="1" ht="39.9" customHeight="1" thickBot="1" x14ac:dyDescent="0.3">
      <c r="A15" s="84" t="s">
        <v>17</v>
      </c>
      <c r="B15" s="70">
        <f>SUM('[2]Jan 18'!B15+'[2]Fev 18'!B15+'[2]Mar 18'!B15+'[2]Abr 18'!B15+'[2]Mai 18'!B15+'[2]Jun 18'!B15)</f>
        <v>65057454</v>
      </c>
      <c r="C15" s="70">
        <f>SUM('[2]Jan 19'!B15+'[2]Fev 19'!B15+'[2]Mar 19'!B15+'[2]Abr 19'!B15+'[2]Mai 19'!B15+'[2]Jun 19'!B15)</f>
        <v>72385699</v>
      </c>
      <c r="D15" s="69">
        <f t="shared" si="0"/>
        <v>11.264266505111005</v>
      </c>
      <c r="E15" s="69">
        <f>B15/$B$16*100</f>
        <v>28.966071019580287</v>
      </c>
      <c r="F15" s="69">
        <f>C15/$C$16*100</f>
        <v>33.329556465172793</v>
      </c>
      <c r="G15" s="65"/>
      <c r="H15" s="16"/>
      <c r="I15" s="66"/>
      <c r="J15" s="66"/>
      <c r="K15" s="66"/>
    </row>
    <row r="16" spans="1:17" s="15" customFormat="1" ht="70.05" customHeight="1" thickBot="1" x14ac:dyDescent="0.3">
      <c r="A16" s="85" t="s">
        <v>18</v>
      </c>
      <c r="B16" s="67">
        <f>SUM(B14+B15)</f>
        <v>224598821</v>
      </c>
      <c r="C16" s="67">
        <f t="shared" ref="C16" si="3">SUM(C14+C15)</f>
        <v>217181705</v>
      </c>
      <c r="D16" s="68">
        <f t="shared" si="0"/>
        <v>-3.3023842097550458</v>
      </c>
      <c r="E16" s="68">
        <f t="shared" ref="E16:F16" si="4">SUM(E14+E15)</f>
        <v>100</v>
      </c>
      <c r="F16" s="68">
        <f t="shared" si="4"/>
        <v>99.999999999999972</v>
      </c>
      <c r="G16" s="65"/>
      <c r="H16" s="16"/>
      <c r="I16" s="13"/>
      <c r="J16" s="13"/>
      <c r="K16" s="13"/>
    </row>
    <row r="17" spans="1:14" s="15" customFormat="1" ht="15.9" customHeight="1" thickBot="1" x14ac:dyDescent="0.3">
      <c r="A17" s="165" t="s">
        <v>6</v>
      </c>
      <c r="B17" s="165"/>
      <c r="C17" s="165"/>
      <c r="D17" s="165"/>
      <c r="E17" s="165"/>
      <c r="F17" s="165"/>
      <c r="G17" s="31"/>
      <c r="H17" s="16"/>
      <c r="I17" s="13"/>
      <c r="J17" s="13"/>
      <c r="K17" s="13"/>
    </row>
    <row r="18" spans="1:14" s="15" customFormat="1" ht="40.049999999999997" customHeight="1" thickBot="1" x14ac:dyDescent="0.3">
      <c r="A18" s="160"/>
      <c r="B18" s="20" t="str">
        <f>"JANEIRO A "&amp;UPPER(TEXT('ASK, RPK, PAX'!$H$2,"mmmmmmmmmm"))&amp;"/"&amp;TEXT('ASK, RPK, PAX'!$H$2,"aaaa")</f>
        <v>JANEIRO A JUNHO/2018</v>
      </c>
      <c r="C18" s="20" t="str">
        <f>"JANEIRO A "&amp;UPPER(TEXT('ASK, RPK, PAX'!$H$1,"mmmmmmmmmm"))&amp;"/"&amp;TEXT('ASK, RPK, PAX'!$H$1,"aaaa")</f>
        <v>JANEIRO A JUNHO/2019</v>
      </c>
      <c r="D18" s="170" t="s">
        <v>15</v>
      </c>
      <c r="E18" s="166" t="s">
        <v>12</v>
      </c>
      <c r="F18" s="167"/>
      <c r="G18" s="31"/>
      <c r="H18" s="16"/>
      <c r="I18" s="13"/>
      <c r="J18" s="13"/>
      <c r="K18" s="13"/>
    </row>
    <row r="19" spans="1:14" s="15" customFormat="1" ht="24.9" customHeight="1" x14ac:dyDescent="0.25">
      <c r="A19" s="161"/>
      <c r="B19" s="163" t="s">
        <v>45</v>
      </c>
      <c r="C19" s="163" t="s">
        <v>45</v>
      </c>
      <c r="D19" s="171"/>
      <c r="E19" s="168"/>
      <c r="F19" s="169"/>
      <c r="G19" s="31"/>
      <c r="H19" s="16"/>
      <c r="I19" s="13"/>
      <c r="J19" s="13"/>
      <c r="K19" s="13"/>
      <c r="M19" s="13"/>
      <c r="N19" s="13"/>
    </row>
    <row r="20" spans="1:14" s="15" customFormat="1" ht="24.9" customHeight="1" thickBot="1" x14ac:dyDescent="0.3">
      <c r="A20" s="162"/>
      <c r="B20" s="164"/>
      <c r="C20" s="164"/>
      <c r="D20" s="171"/>
      <c r="E20" s="80" t="str">
        <f>"JAN-"&amp;UPPER(TEXT('ASK, RPK, PAX'!$H$2,"mmm"))&amp;"/"&amp;TEXT('ASK, RPK, PAX'!$H$2,"aaaa")&amp;""</f>
        <v>JAN-JUN/2018</v>
      </c>
      <c r="F20" s="79" t="str">
        <f>"JAN-"&amp;UPPER(TEXT('ASK, RPK, PAX'!$H$1,"mmm"))&amp;"/"&amp;TEXT('ASK, RPK, PAX'!$H$1,"aaaa")&amp;""</f>
        <v>JAN-JUN/2019</v>
      </c>
      <c r="G20" s="31"/>
      <c r="H20" s="16"/>
      <c r="I20" s="13"/>
      <c r="J20" s="13"/>
      <c r="K20" s="13"/>
      <c r="M20" s="13"/>
      <c r="N20" s="13"/>
    </row>
    <row r="21" spans="1:14" s="15" customFormat="1" ht="39.9" customHeight="1" x14ac:dyDescent="0.25">
      <c r="A21" s="173" t="s">
        <v>47</v>
      </c>
      <c r="B21" s="86">
        <f>SUM('[2]Jan 18'!B21+'[2]Fev 18'!B21+'[2]Mar 18'!B21+'[2]Abr 18'!B21+'[2]Mai 18'!B21+'[2]Jun 18'!B21)</f>
        <v>15600872</v>
      </c>
      <c r="C21" s="86">
        <f>SUM('[2]Jan 19'!B21+'[2]Fev 19'!B21+'[2]Mar 19'!B21+'[2]Abr 19'!B21+'[2]Mai 19'!B21+'[2]Jun 19'!B21)</f>
        <v>5131450</v>
      </c>
      <c r="D21" s="74">
        <f>IFERROR((C21-B21)/B21*100, 0)</f>
        <v>-67.107928326057674</v>
      </c>
      <c r="E21" s="75">
        <f>B21/$B$30*100</f>
        <v>11.091492668588321</v>
      </c>
      <c r="F21" s="76">
        <f>C21/$C$30*100</f>
        <v>4.4262179116237101</v>
      </c>
      <c r="G21" s="31"/>
      <c r="H21" s="16"/>
      <c r="I21" s="13"/>
      <c r="J21" s="13"/>
      <c r="K21" s="13"/>
      <c r="M21" s="13"/>
      <c r="N21" s="13"/>
    </row>
    <row r="22" spans="1:14" s="15" customFormat="1" ht="39.9" customHeight="1" x14ac:dyDescent="0.35">
      <c r="A22" s="21"/>
      <c r="B22" s="87">
        <f>SUM('[2]Jan 18'!B22+'[2]Fev 18'!B22+'[2]Mar 18'!B22+'[2]Abr 18'!B22+'[2]Mai 18'!B22+'[2]Jun 18'!B22)</f>
        <v>1020989</v>
      </c>
      <c r="C22" s="87">
        <f>SUM('[2]Jan 19'!B22+'[2]Fev 19'!B22+'[2]Mar 19'!B22+'[2]Abr 19'!B22+'[2]Mai 19'!B22+'[2]Jun 19'!B22)</f>
        <v>943842</v>
      </c>
      <c r="D22" s="9">
        <f t="shared" ref="D22:D30" si="5">IFERROR((C22-B22)/B22*100, 0)</f>
        <v>-7.5561049139608745</v>
      </c>
      <c r="E22" s="25">
        <f t="shared" ref="E22:E27" si="6">B22/$B$30*100</f>
        <v>0.72587557978870165</v>
      </c>
      <c r="F22" s="7">
        <f t="shared" ref="F22:F27" si="7">C22/$C$30*100</f>
        <v>0.8141266827393322</v>
      </c>
      <c r="G22" s="31"/>
      <c r="H22" s="6"/>
      <c r="I22" s="13"/>
      <c r="J22" s="13"/>
      <c r="K22" s="13"/>
      <c r="L22" s="13"/>
      <c r="M22" s="13"/>
      <c r="N22" s="13"/>
    </row>
    <row r="23" spans="1:14" s="15" customFormat="1" ht="39.9" customHeight="1" x14ac:dyDescent="0.35">
      <c r="A23" s="21"/>
      <c r="B23" s="87">
        <f>SUM('[2]Jan 18'!B23+'[2]Fev 18'!B23+'[2]Mar 18'!B23+'[2]Abr 18'!B23+'[2]Mai 18'!B23+'[2]Jun 18'!B23)</f>
        <v>65579158</v>
      </c>
      <c r="C23" s="87">
        <f>SUM('[2]Jan 19'!B23+'[2]Fev 19'!B23+'[2]Mar 19'!B23+'[2]Abr 19'!B23+'[2]Mai 19'!B23+'[2]Jun 19'!B23)</f>
        <v>64278170</v>
      </c>
      <c r="D23" s="9">
        <f t="shared" si="5"/>
        <v>-1.9838437083928402</v>
      </c>
      <c r="E23" s="25">
        <f t="shared" si="6"/>
        <v>46.623723992427806</v>
      </c>
      <c r="F23" s="7">
        <f t="shared" si="7"/>
        <v>55.444209215795496</v>
      </c>
      <c r="G23" s="31"/>
      <c r="H23" s="6"/>
      <c r="I23" s="13"/>
      <c r="J23" s="13"/>
      <c r="K23" s="13"/>
      <c r="L23" s="13"/>
      <c r="M23" s="13"/>
      <c r="N23" s="13"/>
    </row>
    <row r="24" spans="1:14" s="15" customFormat="1" ht="39.9" customHeight="1" x14ac:dyDescent="0.35">
      <c r="A24" s="21"/>
      <c r="B24" s="87">
        <f>SUM('[2]Jan 18'!B24+'[2]Fev 18'!B24+'[2]Mar 18'!B24+'[2]Abr 18'!B24+'[2]Mai 18'!B24+'[2]Jun 18'!B24)</f>
        <v>45657194</v>
      </c>
      <c r="C24" s="87">
        <f>SUM('[2]Jan 19'!B24+'[2]Fev 19'!B24+'[2]Mar 19'!B24+'[2]Abr 19'!B24+'[2]Mai 19'!B24+'[2]Jun 19'!B24)</f>
        <v>34531164</v>
      </c>
      <c r="D24" s="9">
        <f t="shared" si="5"/>
        <v>-24.368624142780217</v>
      </c>
      <c r="E24" s="25">
        <f t="shared" si="6"/>
        <v>32.460136364128537</v>
      </c>
      <c r="F24" s="7">
        <f t="shared" si="7"/>
        <v>29.785432305881542</v>
      </c>
      <c r="G24" s="31"/>
      <c r="H24" s="6"/>
      <c r="I24" s="13"/>
      <c r="J24" s="13"/>
      <c r="K24" s="13"/>
      <c r="L24" s="13"/>
      <c r="M24" s="13"/>
      <c r="N24" s="13"/>
    </row>
    <row r="25" spans="1:14" s="15" customFormat="1" ht="39.9" customHeight="1" x14ac:dyDescent="0.35">
      <c r="A25" s="22"/>
      <c r="B25" s="87">
        <f>SUM('[2]Jan 18'!B25+'[2]Fev 18'!B25+'[2]Mar 18'!B25+'[2]Abr 18'!B25+'[2]Mai 18'!B25+'[2]Jun 18'!B25)</f>
        <v>0</v>
      </c>
      <c r="C25" s="87">
        <f>SUM('[2]Jan 19'!B25+'[2]Fev 19'!B25+'[2]Mar 19'!B25+'[2]Abr 19'!B25+'[2]Mai 19'!B25+'[2]Jun 19'!B25)</f>
        <v>0</v>
      </c>
      <c r="D25" s="9">
        <f t="shared" si="5"/>
        <v>0</v>
      </c>
      <c r="E25" s="25">
        <f t="shared" si="6"/>
        <v>0</v>
      </c>
      <c r="F25" s="7">
        <f t="shared" si="7"/>
        <v>0</v>
      </c>
      <c r="G25" s="31"/>
      <c r="H25" s="6"/>
      <c r="I25" s="13"/>
      <c r="J25" s="13"/>
      <c r="K25" s="13"/>
      <c r="L25" s="13"/>
      <c r="M25" s="13"/>
      <c r="N25" s="13"/>
    </row>
    <row r="26" spans="1:14" s="15" customFormat="1" ht="39.9" customHeight="1" x14ac:dyDescent="0.35">
      <c r="A26" s="22"/>
      <c r="B26" s="87">
        <f>SUM('[2]Jan 18'!B26+'[2]Fev 18'!B26+'[2]Mar 18'!B26+'[2]Abr 18'!B26+'[2]Mai 18'!B26+'[2]Jun 18'!B26)</f>
        <v>0</v>
      </c>
      <c r="C26" s="87">
        <f>SUM('[2]Jan 19'!B26+'[2]Fev 19'!B26+'[2]Mar 19'!B26+'[2]Abr 19'!B26+'[2]Mai 19'!B26+'[2]Jun 19'!B26)</f>
        <v>0</v>
      </c>
      <c r="D26" s="9">
        <f t="shared" si="5"/>
        <v>0</v>
      </c>
      <c r="E26" s="25">
        <f t="shared" si="6"/>
        <v>0</v>
      </c>
      <c r="F26" s="7">
        <f t="shared" si="7"/>
        <v>0</v>
      </c>
      <c r="G26" s="31"/>
      <c r="H26" s="6"/>
      <c r="I26" s="13"/>
      <c r="J26" s="13"/>
      <c r="K26" s="13"/>
      <c r="L26" s="13"/>
      <c r="M26" s="13"/>
      <c r="N26" s="13"/>
    </row>
    <row r="27" spans="1:14" s="15" customFormat="1" ht="39.9" customHeight="1" thickBot="1" x14ac:dyDescent="0.4">
      <c r="A27" s="22"/>
      <c r="B27" s="88">
        <f>SUM('[2]Jan 18'!B27+'[2]Fev 18'!B27+'[2]Mar 18'!B27+'[2]Abr 18'!B27+'[2]Mai 18'!B27+'[2]Jun 18'!B27)</f>
        <v>0</v>
      </c>
      <c r="C27" s="88">
        <f>SUM('[2]Jan 19'!B27+'[2]Fev 19'!B27+'[2]Mar 19'!B27+'[2]Abr 19'!B27+'[2]Mai 19'!B27+'[2]Jun 19'!B27)</f>
        <v>0</v>
      </c>
      <c r="D27" s="73">
        <f t="shared" si="5"/>
        <v>0</v>
      </c>
      <c r="E27" s="77">
        <f t="shared" si="6"/>
        <v>0</v>
      </c>
      <c r="F27" s="78">
        <f t="shared" si="7"/>
        <v>0</v>
      </c>
      <c r="G27" s="31"/>
      <c r="H27" s="6"/>
      <c r="I27" s="13"/>
      <c r="J27" s="13"/>
      <c r="K27" s="13"/>
      <c r="L27" s="13"/>
      <c r="M27" s="13"/>
      <c r="N27" s="13"/>
    </row>
    <row r="28" spans="1:14" s="15" customFormat="1" ht="60" customHeight="1" thickBot="1" x14ac:dyDescent="0.3">
      <c r="A28" s="83" t="s">
        <v>19</v>
      </c>
      <c r="B28" s="71">
        <f>SUM(B21:B27)</f>
        <v>127858213</v>
      </c>
      <c r="C28" s="71">
        <f>SUM(C21:C27)</f>
        <v>104884626</v>
      </c>
      <c r="D28" s="72">
        <f t="shared" si="5"/>
        <v>-17.968018214050904</v>
      </c>
      <c r="E28" s="72">
        <f>SUM(E21:E27)</f>
        <v>90.901228604933365</v>
      </c>
      <c r="F28" s="72">
        <f>SUM(F21:F27)</f>
        <v>90.469986116040076</v>
      </c>
      <c r="G28" s="31"/>
      <c r="H28" s="5"/>
      <c r="I28" s="13"/>
      <c r="J28" s="13"/>
      <c r="K28" s="13"/>
      <c r="L28" s="13"/>
      <c r="M28" s="13"/>
      <c r="N28" s="13"/>
    </row>
    <row r="29" spans="1:14" s="15" customFormat="1" ht="39.9" customHeight="1" thickBot="1" x14ac:dyDescent="0.3">
      <c r="A29" s="84" t="s">
        <v>17</v>
      </c>
      <c r="B29" s="70">
        <f>SUM('[2]Jan 18'!B29+'[2]Fev 18'!B29+'[2]Mar 18'!B29+'[2]Abr 18'!B29+'[2]Mai 18'!B29+'[2]Jun 18'!B29)</f>
        <v>12797986</v>
      </c>
      <c r="C29" s="70">
        <f>SUM('[2]Jan 19'!B29+'[2]Fev 19'!B29+'[2]Mar 19'!B29+'[2]Abr 19'!B29+'[2]Mai 19'!B29+'[2]Jun 19'!B29)</f>
        <v>11048437</v>
      </c>
      <c r="D29" s="69">
        <f t="shared" si="5"/>
        <v>-13.670502530632552</v>
      </c>
      <c r="E29" s="69">
        <f>B29/$B$30*100</f>
        <v>9.0987713950666329</v>
      </c>
      <c r="F29" s="69">
        <f>C29/$C$30*100</f>
        <v>9.5300138839599189</v>
      </c>
      <c r="G29" s="65"/>
      <c r="H29" s="5"/>
      <c r="I29" s="13"/>
      <c r="J29" s="13"/>
      <c r="K29" s="13"/>
      <c r="L29" s="13"/>
      <c r="M29" s="13"/>
      <c r="N29" s="13"/>
    </row>
    <row r="30" spans="1:14" s="15" customFormat="1" ht="70.05" customHeight="1" thickBot="1" x14ac:dyDescent="0.3">
      <c r="A30" s="85" t="s">
        <v>18</v>
      </c>
      <c r="B30" s="67">
        <f>SUM(B28+B29)</f>
        <v>140656199</v>
      </c>
      <c r="C30" s="67">
        <f t="shared" ref="C30" si="8">SUM(C28+C29)</f>
        <v>115933063</v>
      </c>
      <c r="D30" s="68">
        <f t="shared" si="5"/>
        <v>-17.576997086349532</v>
      </c>
      <c r="E30" s="68">
        <f t="shared" ref="E30:F30" si="9">SUM(E28+E29)</f>
        <v>100</v>
      </c>
      <c r="F30" s="68">
        <f t="shared" si="9"/>
        <v>100</v>
      </c>
      <c r="G30" s="65"/>
      <c r="H30" s="5"/>
      <c r="I30" s="13"/>
      <c r="J30" s="13"/>
      <c r="K30" s="13"/>
      <c r="L30" s="13"/>
      <c r="M30" s="13"/>
      <c r="N30" s="13"/>
    </row>
    <row r="31" spans="1:14" x14ac:dyDescent="0.25">
      <c r="A31" s="4"/>
      <c r="B31" s="4"/>
      <c r="C31" s="4"/>
      <c r="D31" s="4"/>
      <c r="E31" s="4"/>
      <c r="F31" s="4"/>
      <c r="G31" s="4"/>
      <c r="H31" s="4"/>
    </row>
    <row r="33" spans="1:15" ht="12.75" customHeight="1" x14ac:dyDescent="0.25"/>
    <row r="34" spans="1:15" ht="12.75" customHeight="1" x14ac:dyDescent="0.25"/>
    <row r="35" spans="1:15" s="3" customFormat="1" ht="17.25" customHeigh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ht="15" customHeight="1" x14ac:dyDescent="0.25"/>
    <row r="37" spans="1:15" ht="15" customHeight="1" x14ac:dyDescent="0.25"/>
    <row r="38" spans="1:15" ht="15" customHeight="1" x14ac:dyDescent="0.25"/>
    <row r="39" spans="1:15" ht="15" customHeight="1" x14ac:dyDescent="0.25"/>
    <row r="40" spans="1:15" ht="15" customHeight="1" x14ac:dyDescent="0.25"/>
    <row r="41" spans="1:15" ht="15" customHeight="1" x14ac:dyDescent="0.25"/>
    <row r="42" spans="1:15" ht="15" customHeight="1" x14ac:dyDescent="0.25"/>
    <row r="43" spans="1:15" ht="15" customHeight="1" x14ac:dyDescent="0.25"/>
    <row r="44" spans="1:15" ht="15" customHeight="1" x14ac:dyDescent="0.25"/>
    <row r="45" spans="1:15" ht="13.5" customHeight="1" x14ac:dyDescent="0.25"/>
  </sheetData>
  <mergeCells count="13">
    <mergeCell ref="A1:F1"/>
    <mergeCell ref="A3:F3"/>
    <mergeCell ref="A4:A6"/>
    <mergeCell ref="D4:D6"/>
    <mergeCell ref="E4:F5"/>
    <mergeCell ref="B5:B6"/>
    <mergeCell ref="C5:C6"/>
    <mergeCell ref="A17:F17"/>
    <mergeCell ref="A18:A20"/>
    <mergeCell ref="D18:D20"/>
    <mergeCell ref="E18:F19"/>
    <mergeCell ref="B19:B20"/>
    <mergeCell ref="C19:C20"/>
  </mergeCells>
  <pageMargins left="0.25" right="0.25" top="0.75" bottom="0.75" header="0.3" footer="0.3"/>
  <pageSetup paperSize="9" scale="49" orientation="landscape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29"/>
  <sheetViews>
    <sheetView showGridLines="0" zoomScale="50" zoomScaleNormal="50" workbookViewId="0">
      <selection activeCell="A7" sqref="A7"/>
    </sheetView>
  </sheetViews>
  <sheetFormatPr defaultColWidth="9.109375" defaultRowHeight="13.2" x14ac:dyDescent="0.25"/>
  <cols>
    <col min="1" max="1" width="9.109375" style="127"/>
    <col min="2" max="2" width="12.109375" style="127" bestFit="1" customWidth="1"/>
    <col min="3" max="10" width="12" style="127" bestFit="1" customWidth="1"/>
    <col min="11" max="11" width="12.6640625" style="127" customWidth="1"/>
    <col min="12" max="12" width="14" style="127" customWidth="1"/>
    <col min="13" max="13" width="13.5546875" style="127" customWidth="1"/>
    <col min="14" max="14" width="16" style="92" customWidth="1"/>
    <col min="15" max="15" width="9.109375" style="92"/>
    <col min="16" max="16" width="10.88671875" style="92" bestFit="1" customWidth="1"/>
    <col min="17" max="17" width="9.109375" style="92"/>
    <col min="18" max="18" width="13.44140625" style="92" customWidth="1"/>
    <col min="19" max="24" width="9.109375" style="92"/>
    <col min="25" max="25" width="12.88671875" style="92" bestFit="1" customWidth="1"/>
    <col min="26" max="26" width="11.6640625" style="92" bestFit="1" customWidth="1"/>
    <col min="27" max="27" width="13.44140625" style="92" bestFit="1" customWidth="1"/>
    <col min="28" max="28" width="12.88671875" style="92" bestFit="1" customWidth="1"/>
    <col min="29" max="16384" width="9.109375" style="92"/>
  </cols>
  <sheetData>
    <row r="1" spans="1:29" ht="15.6" x14ac:dyDescent="0.25">
      <c r="A1" s="89" t="s">
        <v>44</v>
      </c>
      <c r="B1" s="90"/>
      <c r="C1" s="90"/>
      <c r="D1" s="90"/>
      <c r="E1" s="90"/>
      <c r="F1" s="90"/>
      <c r="G1" s="90"/>
      <c r="H1" s="91">
        <f>'[1]No mês'!H1</f>
        <v>43739</v>
      </c>
      <c r="I1" s="90"/>
      <c r="J1" s="90"/>
      <c r="K1" s="90"/>
      <c r="L1" s="90"/>
      <c r="M1" s="90"/>
    </row>
    <row r="2" spans="1:29" ht="15.6" x14ac:dyDescent="0.25">
      <c r="A2" s="93" t="s">
        <v>21</v>
      </c>
      <c r="B2" s="94"/>
      <c r="C2" s="94"/>
      <c r="D2" s="94"/>
      <c r="E2" s="94"/>
      <c r="F2" s="94"/>
      <c r="G2" s="95"/>
      <c r="H2" s="95"/>
      <c r="I2" s="96"/>
      <c r="J2" s="97"/>
      <c r="K2" s="97"/>
      <c r="L2" s="97"/>
      <c r="M2" s="97"/>
    </row>
    <row r="3" spans="1:29" x14ac:dyDescent="0.25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</row>
    <row r="4" spans="1:29" x14ac:dyDescent="0.25">
      <c r="A4" s="97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</row>
    <row r="5" spans="1:29" ht="15.6" x14ac:dyDescent="0.25">
      <c r="A5" s="98" t="s">
        <v>0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P5" s="99" t="s">
        <v>22</v>
      </c>
    </row>
    <row r="6" spans="1:29" x14ac:dyDescent="0.25">
      <c r="A6" s="97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</row>
    <row r="7" spans="1:29" ht="15" x14ac:dyDescent="0.25">
      <c r="A7" s="100"/>
      <c r="B7" s="101" t="s">
        <v>23</v>
      </c>
      <c r="C7" s="101" t="s">
        <v>24</v>
      </c>
      <c r="D7" s="101" t="s">
        <v>25</v>
      </c>
      <c r="E7" s="101" t="s">
        <v>26</v>
      </c>
      <c r="F7" s="101" t="s">
        <v>27</v>
      </c>
      <c r="G7" s="101" t="s">
        <v>28</v>
      </c>
      <c r="H7" s="101" t="s">
        <v>29</v>
      </c>
      <c r="I7" s="101" t="s">
        <v>30</v>
      </c>
      <c r="J7" s="101" t="s">
        <v>31</v>
      </c>
      <c r="K7" s="101" t="s">
        <v>32</v>
      </c>
      <c r="L7" s="101" t="s">
        <v>33</v>
      </c>
      <c r="M7" s="101" t="s">
        <v>34</v>
      </c>
      <c r="N7" s="101" t="s">
        <v>35</v>
      </c>
      <c r="P7" s="102"/>
      <c r="Q7" s="101" t="s">
        <v>23</v>
      </c>
      <c r="R7" s="101" t="s">
        <v>24</v>
      </c>
      <c r="S7" s="101" t="s">
        <v>25</v>
      </c>
      <c r="T7" s="101" t="s">
        <v>26</v>
      </c>
      <c r="U7" s="101" t="s">
        <v>27</v>
      </c>
      <c r="V7" s="101" t="s">
        <v>28</v>
      </c>
      <c r="W7" s="101" t="s">
        <v>29</v>
      </c>
      <c r="X7" s="101" t="s">
        <v>30</v>
      </c>
      <c r="Y7" s="101" t="s">
        <v>31</v>
      </c>
      <c r="Z7" s="101" t="s">
        <v>32</v>
      </c>
      <c r="AA7" s="101" t="s">
        <v>33</v>
      </c>
      <c r="AB7" s="101" t="s">
        <v>34</v>
      </c>
      <c r="AC7" s="101" t="s">
        <v>35</v>
      </c>
    </row>
    <row r="8" spans="1:29" hidden="1" x14ac:dyDescent="0.25">
      <c r="A8" s="103">
        <v>2000</v>
      </c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5"/>
      <c r="P8" s="103">
        <v>2000</v>
      </c>
      <c r="Q8" s="106"/>
      <c r="R8" s="107"/>
      <c r="S8" s="107"/>
      <c r="T8" s="107"/>
      <c r="U8" s="107"/>
      <c r="V8" s="107"/>
      <c r="W8" s="107"/>
      <c r="X8" s="107"/>
      <c r="Y8" s="107"/>
      <c r="Z8" s="107"/>
      <c r="AA8" s="108"/>
      <c r="AB8" s="107"/>
      <c r="AC8" s="107"/>
    </row>
    <row r="9" spans="1:29" hidden="1" x14ac:dyDescent="0.25">
      <c r="A9" s="103">
        <v>2001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5"/>
      <c r="P9" s="103">
        <v>2001</v>
      </c>
      <c r="Q9" s="109" t="str">
        <f>IF(B9&lt;&gt;"",IF(B8&lt;&gt;"",(B9/B8-1)*100,"-"),"-")</f>
        <v>-</v>
      </c>
      <c r="R9" s="109" t="str">
        <f t="shared" ref="R9:AC23" si="0">IF(C9&lt;&gt;"",IF(C8&lt;&gt;"",(C9/C8-1)*100,"-"),"-")</f>
        <v>-</v>
      </c>
      <c r="S9" s="109" t="str">
        <f t="shared" si="0"/>
        <v>-</v>
      </c>
      <c r="T9" s="109" t="str">
        <f t="shared" si="0"/>
        <v>-</v>
      </c>
      <c r="U9" s="109" t="str">
        <f t="shared" si="0"/>
        <v>-</v>
      </c>
      <c r="V9" s="109" t="str">
        <f t="shared" si="0"/>
        <v>-</v>
      </c>
      <c r="W9" s="109" t="str">
        <f t="shared" si="0"/>
        <v>-</v>
      </c>
      <c r="X9" s="109" t="str">
        <f t="shared" si="0"/>
        <v>-</v>
      </c>
      <c r="Y9" s="109" t="str">
        <f t="shared" si="0"/>
        <v>-</v>
      </c>
      <c r="Z9" s="109" t="str">
        <f t="shared" si="0"/>
        <v>-</v>
      </c>
      <c r="AA9" s="109" t="str">
        <f t="shared" si="0"/>
        <v>-</v>
      </c>
      <c r="AB9" s="109" t="str">
        <f t="shared" si="0"/>
        <v>-</v>
      </c>
      <c r="AC9" s="110" t="str">
        <f>IF(M9&lt;&gt;"",IF(N9&lt;&gt;"",IF(N8&lt;&gt;"",(N9/N8-1)*100,"-"),"-"),"-")</f>
        <v>-</v>
      </c>
    </row>
    <row r="10" spans="1:29" hidden="1" x14ac:dyDescent="0.25">
      <c r="A10" s="103">
        <v>2002</v>
      </c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5"/>
      <c r="P10" s="103">
        <v>2002</v>
      </c>
      <c r="Q10" s="109" t="str">
        <f t="shared" ref="Q10:AC25" si="1">IF(B10&lt;&gt;"",IF(B9&lt;&gt;"",(B10/B9-1)*100,"-"),"-")</f>
        <v>-</v>
      </c>
      <c r="R10" s="109" t="str">
        <f t="shared" si="0"/>
        <v>-</v>
      </c>
      <c r="S10" s="109" t="str">
        <f t="shared" si="0"/>
        <v>-</v>
      </c>
      <c r="T10" s="109" t="str">
        <f t="shared" si="0"/>
        <v>-</v>
      </c>
      <c r="U10" s="109" t="str">
        <f t="shared" si="0"/>
        <v>-</v>
      </c>
      <c r="V10" s="109" t="str">
        <f t="shared" si="0"/>
        <v>-</v>
      </c>
      <c r="W10" s="109" t="str">
        <f t="shared" si="0"/>
        <v>-</v>
      </c>
      <c r="X10" s="109" t="str">
        <f t="shared" si="0"/>
        <v>-</v>
      </c>
      <c r="Y10" s="109" t="str">
        <f t="shared" si="0"/>
        <v>-</v>
      </c>
      <c r="Z10" s="109" t="str">
        <f t="shared" si="0"/>
        <v>-</v>
      </c>
      <c r="AA10" s="109" t="str">
        <f t="shared" si="0"/>
        <v>-</v>
      </c>
      <c r="AB10" s="109" t="str">
        <f t="shared" si="0"/>
        <v>-</v>
      </c>
      <c r="AC10" s="110" t="str">
        <f t="shared" ref="AC10:AC20" si="2">IF(M10&lt;&gt;"",IF(N10&lt;&gt;"",IF(N9&lt;&gt;"",(N10/N9-1)*100,"-"),"-"),"-")</f>
        <v>-</v>
      </c>
    </row>
    <row r="11" spans="1:29" hidden="1" x14ac:dyDescent="0.25">
      <c r="A11" s="103">
        <v>2003</v>
      </c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5"/>
      <c r="P11" s="103">
        <v>2003</v>
      </c>
      <c r="Q11" s="109" t="str">
        <f t="shared" si="1"/>
        <v>-</v>
      </c>
      <c r="R11" s="109" t="str">
        <f t="shared" si="0"/>
        <v>-</v>
      </c>
      <c r="S11" s="109" t="str">
        <f t="shared" si="0"/>
        <v>-</v>
      </c>
      <c r="T11" s="109" t="str">
        <f t="shared" si="0"/>
        <v>-</v>
      </c>
      <c r="U11" s="109" t="str">
        <f t="shared" si="0"/>
        <v>-</v>
      </c>
      <c r="V11" s="109" t="str">
        <f t="shared" si="0"/>
        <v>-</v>
      </c>
      <c r="W11" s="109" t="str">
        <f t="shared" si="0"/>
        <v>-</v>
      </c>
      <c r="X11" s="109" t="str">
        <f t="shared" si="0"/>
        <v>-</v>
      </c>
      <c r="Y11" s="109" t="str">
        <f t="shared" si="0"/>
        <v>-</v>
      </c>
      <c r="Z11" s="109" t="str">
        <f t="shared" si="0"/>
        <v>-</v>
      </c>
      <c r="AA11" s="109" t="str">
        <f t="shared" si="0"/>
        <v>-</v>
      </c>
      <c r="AB11" s="109" t="str">
        <f t="shared" si="0"/>
        <v>-</v>
      </c>
      <c r="AC11" s="110" t="str">
        <f t="shared" si="2"/>
        <v>-</v>
      </c>
    </row>
    <row r="12" spans="1:29" hidden="1" x14ac:dyDescent="0.25">
      <c r="A12" s="103">
        <v>2004</v>
      </c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5"/>
      <c r="P12" s="103">
        <v>2004</v>
      </c>
      <c r="Q12" s="109" t="str">
        <f t="shared" si="1"/>
        <v>-</v>
      </c>
      <c r="R12" s="109" t="str">
        <f t="shared" si="0"/>
        <v>-</v>
      </c>
      <c r="S12" s="109" t="str">
        <f t="shared" si="0"/>
        <v>-</v>
      </c>
      <c r="T12" s="109" t="str">
        <f t="shared" si="0"/>
        <v>-</v>
      </c>
      <c r="U12" s="109" t="str">
        <f t="shared" si="0"/>
        <v>-</v>
      </c>
      <c r="V12" s="109" t="str">
        <f t="shared" si="0"/>
        <v>-</v>
      </c>
      <c r="W12" s="109" t="str">
        <f t="shared" si="0"/>
        <v>-</v>
      </c>
      <c r="X12" s="109" t="str">
        <f t="shared" si="0"/>
        <v>-</v>
      </c>
      <c r="Y12" s="109" t="str">
        <f t="shared" si="0"/>
        <v>-</v>
      </c>
      <c r="Z12" s="109" t="str">
        <f t="shared" si="0"/>
        <v>-</v>
      </c>
      <c r="AA12" s="109" t="str">
        <f t="shared" si="0"/>
        <v>-</v>
      </c>
      <c r="AB12" s="109" t="str">
        <f t="shared" si="0"/>
        <v>-</v>
      </c>
      <c r="AC12" s="110" t="str">
        <f t="shared" si="2"/>
        <v>-</v>
      </c>
    </row>
    <row r="13" spans="1:29" hidden="1" x14ac:dyDescent="0.25">
      <c r="A13" s="103">
        <v>2005</v>
      </c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5"/>
      <c r="P13" s="103">
        <v>2005</v>
      </c>
      <c r="Q13" s="109" t="str">
        <f t="shared" si="1"/>
        <v>-</v>
      </c>
      <c r="R13" s="109" t="str">
        <f t="shared" si="0"/>
        <v>-</v>
      </c>
      <c r="S13" s="109" t="str">
        <f t="shared" si="0"/>
        <v>-</v>
      </c>
      <c r="T13" s="109" t="str">
        <f t="shared" si="0"/>
        <v>-</v>
      </c>
      <c r="U13" s="109" t="str">
        <f t="shared" si="0"/>
        <v>-</v>
      </c>
      <c r="V13" s="109" t="str">
        <f t="shared" si="0"/>
        <v>-</v>
      </c>
      <c r="W13" s="109" t="str">
        <f t="shared" si="0"/>
        <v>-</v>
      </c>
      <c r="X13" s="109" t="str">
        <f t="shared" si="0"/>
        <v>-</v>
      </c>
      <c r="Y13" s="109" t="str">
        <f t="shared" si="0"/>
        <v>-</v>
      </c>
      <c r="Z13" s="109" t="str">
        <f t="shared" si="0"/>
        <v>-</v>
      </c>
      <c r="AA13" s="109" t="str">
        <f t="shared" si="0"/>
        <v>-</v>
      </c>
      <c r="AB13" s="109" t="str">
        <f t="shared" si="0"/>
        <v>-</v>
      </c>
      <c r="AC13" s="110" t="str">
        <f t="shared" si="2"/>
        <v>-</v>
      </c>
    </row>
    <row r="14" spans="1:29" hidden="1" x14ac:dyDescent="0.25">
      <c r="A14" s="103">
        <v>2006</v>
      </c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5"/>
      <c r="P14" s="103">
        <v>2006</v>
      </c>
      <c r="Q14" s="109" t="str">
        <f t="shared" si="1"/>
        <v>-</v>
      </c>
      <c r="R14" s="109" t="str">
        <f t="shared" si="0"/>
        <v>-</v>
      </c>
      <c r="S14" s="109" t="str">
        <f t="shared" si="0"/>
        <v>-</v>
      </c>
      <c r="T14" s="109" t="str">
        <f t="shared" si="0"/>
        <v>-</v>
      </c>
      <c r="U14" s="109" t="str">
        <f t="shared" si="0"/>
        <v>-</v>
      </c>
      <c r="V14" s="109" t="str">
        <f t="shared" si="0"/>
        <v>-</v>
      </c>
      <c r="W14" s="109" t="str">
        <f t="shared" si="0"/>
        <v>-</v>
      </c>
      <c r="X14" s="109" t="str">
        <f t="shared" si="0"/>
        <v>-</v>
      </c>
      <c r="Y14" s="109" t="str">
        <f t="shared" si="0"/>
        <v>-</v>
      </c>
      <c r="Z14" s="109" t="str">
        <f t="shared" si="0"/>
        <v>-</v>
      </c>
      <c r="AA14" s="109" t="str">
        <f t="shared" si="0"/>
        <v>-</v>
      </c>
      <c r="AB14" s="109" t="str">
        <f t="shared" si="0"/>
        <v>-</v>
      </c>
      <c r="AC14" s="110" t="str">
        <f t="shared" si="2"/>
        <v>-</v>
      </c>
    </row>
    <row r="15" spans="1:29" hidden="1" x14ac:dyDescent="0.25">
      <c r="A15" s="103">
        <v>2007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5"/>
      <c r="P15" s="103">
        <v>2007</v>
      </c>
      <c r="Q15" s="109" t="str">
        <f t="shared" si="1"/>
        <v>-</v>
      </c>
      <c r="R15" s="109" t="str">
        <f t="shared" si="0"/>
        <v>-</v>
      </c>
      <c r="S15" s="109" t="str">
        <f t="shared" si="0"/>
        <v>-</v>
      </c>
      <c r="T15" s="109" t="str">
        <f t="shared" si="0"/>
        <v>-</v>
      </c>
      <c r="U15" s="109" t="str">
        <f t="shared" si="0"/>
        <v>-</v>
      </c>
      <c r="V15" s="109" t="str">
        <f t="shared" si="0"/>
        <v>-</v>
      </c>
      <c r="W15" s="109" t="str">
        <f t="shared" si="0"/>
        <v>-</v>
      </c>
      <c r="X15" s="109" t="str">
        <f t="shared" si="0"/>
        <v>-</v>
      </c>
      <c r="Y15" s="109" t="str">
        <f t="shared" si="0"/>
        <v>-</v>
      </c>
      <c r="Z15" s="109" t="str">
        <f t="shared" si="0"/>
        <v>-</v>
      </c>
      <c r="AA15" s="109" t="str">
        <f t="shared" si="0"/>
        <v>-</v>
      </c>
      <c r="AB15" s="109" t="str">
        <f t="shared" si="0"/>
        <v>-</v>
      </c>
      <c r="AC15" s="110" t="str">
        <f t="shared" si="2"/>
        <v>-</v>
      </c>
    </row>
    <row r="16" spans="1:29" hidden="1" x14ac:dyDescent="0.25">
      <c r="A16" s="103">
        <v>2008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5"/>
      <c r="P16" s="103">
        <v>2008</v>
      </c>
      <c r="Q16" s="109" t="str">
        <f t="shared" si="1"/>
        <v>-</v>
      </c>
      <c r="R16" s="109" t="str">
        <f t="shared" si="0"/>
        <v>-</v>
      </c>
      <c r="S16" s="109" t="str">
        <f t="shared" si="0"/>
        <v>-</v>
      </c>
      <c r="T16" s="109" t="str">
        <f t="shared" si="0"/>
        <v>-</v>
      </c>
      <c r="U16" s="109" t="str">
        <f t="shared" si="0"/>
        <v>-</v>
      </c>
      <c r="V16" s="109" t="str">
        <f t="shared" si="0"/>
        <v>-</v>
      </c>
      <c r="W16" s="109" t="str">
        <f t="shared" si="0"/>
        <v>-</v>
      </c>
      <c r="X16" s="109" t="str">
        <f t="shared" si="0"/>
        <v>-</v>
      </c>
      <c r="Y16" s="109" t="str">
        <f t="shared" si="0"/>
        <v>-</v>
      </c>
      <c r="Z16" s="109" t="str">
        <f t="shared" si="0"/>
        <v>-</v>
      </c>
      <c r="AA16" s="109" t="str">
        <f t="shared" si="0"/>
        <v>-</v>
      </c>
      <c r="AB16" s="109" t="str">
        <f t="shared" si="0"/>
        <v>-</v>
      </c>
      <c r="AC16" s="110" t="str">
        <f t="shared" si="2"/>
        <v>-</v>
      </c>
    </row>
    <row r="17" spans="1:32" hidden="1" x14ac:dyDescent="0.25">
      <c r="A17" s="103">
        <v>2009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5"/>
      <c r="P17" s="103">
        <v>2009</v>
      </c>
      <c r="Q17" s="109" t="str">
        <f t="shared" si="1"/>
        <v>-</v>
      </c>
      <c r="R17" s="109" t="str">
        <f t="shared" si="0"/>
        <v>-</v>
      </c>
      <c r="S17" s="109" t="str">
        <f t="shared" si="0"/>
        <v>-</v>
      </c>
      <c r="T17" s="109" t="str">
        <f t="shared" si="0"/>
        <v>-</v>
      </c>
      <c r="U17" s="109" t="str">
        <f t="shared" si="0"/>
        <v>-</v>
      </c>
      <c r="V17" s="109" t="str">
        <f t="shared" si="0"/>
        <v>-</v>
      </c>
      <c r="W17" s="109" t="str">
        <f t="shared" si="0"/>
        <v>-</v>
      </c>
      <c r="X17" s="109" t="str">
        <f t="shared" si="0"/>
        <v>-</v>
      </c>
      <c r="Y17" s="109" t="str">
        <f t="shared" si="0"/>
        <v>-</v>
      </c>
      <c r="Z17" s="109" t="str">
        <f t="shared" si="0"/>
        <v>-</v>
      </c>
      <c r="AA17" s="109" t="str">
        <f t="shared" si="0"/>
        <v>-</v>
      </c>
      <c r="AB17" s="109" t="str">
        <f t="shared" si="0"/>
        <v>-</v>
      </c>
      <c r="AC17" s="110" t="str">
        <f t="shared" si="2"/>
        <v>-</v>
      </c>
    </row>
    <row r="18" spans="1:32" hidden="1" x14ac:dyDescent="0.25">
      <c r="A18" s="103">
        <v>2010</v>
      </c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5"/>
      <c r="P18" s="103">
        <v>2010</v>
      </c>
      <c r="Q18" s="109" t="str">
        <f t="shared" si="1"/>
        <v>-</v>
      </c>
      <c r="R18" s="109" t="str">
        <f t="shared" si="0"/>
        <v>-</v>
      </c>
      <c r="S18" s="109" t="str">
        <f t="shared" si="0"/>
        <v>-</v>
      </c>
      <c r="T18" s="109" t="str">
        <f t="shared" si="0"/>
        <v>-</v>
      </c>
      <c r="U18" s="109" t="str">
        <f t="shared" si="0"/>
        <v>-</v>
      </c>
      <c r="V18" s="109" t="str">
        <f t="shared" si="0"/>
        <v>-</v>
      </c>
      <c r="W18" s="109" t="str">
        <f t="shared" si="0"/>
        <v>-</v>
      </c>
      <c r="X18" s="109" t="str">
        <f t="shared" si="0"/>
        <v>-</v>
      </c>
      <c r="Y18" s="109" t="str">
        <f t="shared" si="0"/>
        <v>-</v>
      </c>
      <c r="Z18" s="109" t="str">
        <f t="shared" si="0"/>
        <v>-</v>
      </c>
      <c r="AA18" s="109" t="str">
        <f t="shared" si="0"/>
        <v>-</v>
      </c>
      <c r="AB18" s="109" t="str">
        <f t="shared" si="0"/>
        <v>-</v>
      </c>
      <c r="AC18" s="110" t="str">
        <f t="shared" si="2"/>
        <v>-</v>
      </c>
    </row>
    <row r="19" spans="1:32" hidden="1" x14ac:dyDescent="0.25">
      <c r="A19" s="103">
        <v>2011</v>
      </c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5"/>
      <c r="P19" s="103">
        <v>2011</v>
      </c>
      <c r="Q19" s="109" t="str">
        <f t="shared" si="1"/>
        <v>-</v>
      </c>
      <c r="R19" s="109" t="str">
        <f t="shared" si="0"/>
        <v>-</v>
      </c>
      <c r="S19" s="109" t="str">
        <f t="shared" si="0"/>
        <v>-</v>
      </c>
      <c r="T19" s="109" t="str">
        <f t="shared" si="0"/>
        <v>-</v>
      </c>
      <c r="U19" s="109" t="str">
        <f t="shared" si="0"/>
        <v>-</v>
      </c>
      <c r="V19" s="109" t="str">
        <f t="shared" si="0"/>
        <v>-</v>
      </c>
      <c r="W19" s="109" t="str">
        <f t="shared" si="0"/>
        <v>-</v>
      </c>
      <c r="X19" s="109" t="str">
        <f t="shared" si="0"/>
        <v>-</v>
      </c>
      <c r="Y19" s="109" t="str">
        <f t="shared" si="0"/>
        <v>-</v>
      </c>
      <c r="Z19" s="109" t="str">
        <f t="shared" si="0"/>
        <v>-</v>
      </c>
      <c r="AA19" s="109" t="str">
        <f t="shared" si="0"/>
        <v>-</v>
      </c>
      <c r="AB19" s="109" t="str">
        <f t="shared" si="0"/>
        <v>-</v>
      </c>
      <c r="AC19" s="110" t="str">
        <f t="shared" si="2"/>
        <v>-</v>
      </c>
    </row>
    <row r="20" spans="1:32" hidden="1" x14ac:dyDescent="0.25">
      <c r="A20" s="103">
        <v>2012</v>
      </c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5"/>
      <c r="P20" s="103">
        <v>2012</v>
      </c>
      <c r="Q20" s="109" t="str">
        <f t="shared" si="1"/>
        <v>-</v>
      </c>
      <c r="R20" s="109" t="str">
        <f t="shared" si="0"/>
        <v>-</v>
      </c>
      <c r="S20" s="109" t="str">
        <f t="shared" si="0"/>
        <v>-</v>
      </c>
      <c r="T20" s="109" t="str">
        <f t="shared" si="0"/>
        <v>-</v>
      </c>
      <c r="U20" s="109" t="str">
        <f t="shared" si="0"/>
        <v>-</v>
      </c>
      <c r="V20" s="109" t="str">
        <f t="shared" si="0"/>
        <v>-</v>
      </c>
      <c r="W20" s="109" t="str">
        <f t="shared" si="0"/>
        <v>-</v>
      </c>
      <c r="X20" s="109" t="str">
        <f t="shared" si="0"/>
        <v>-</v>
      </c>
      <c r="Y20" s="109" t="str">
        <f t="shared" si="0"/>
        <v>-</v>
      </c>
      <c r="Z20" s="109" t="str">
        <f t="shared" si="0"/>
        <v>-</v>
      </c>
      <c r="AA20" s="109" t="str">
        <f t="shared" si="0"/>
        <v>-</v>
      </c>
      <c r="AB20" s="109" t="str">
        <f t="shared" si="0"/>
        <v>-</v>
      </c>
      <c r="AC20" s="110" t="str">
        <f t="shared" si="2"/>
        <v>-</v>
      </c>
    </row>
    <row r="21" spans="1:32" x14ac:dyDescent="0.25">
      <c r="A21" s="101">
        <v>2013</v>
      </c>
      <c r="B21" s="104">
        <f>'[1]Jan 13'!B15</f>
        <v>10282807.044</v>
      </c>
      <c r="C21" s="104">
        <f>'[1]Fev 13'!B15</f>
        <v>8798615.8350000009</v>
      </c>
      <c r="D21" s="104">
        <f>'[1]Mar 13'!B15</f>
        <v>9573864.3010000009</v>
      </c>
      <c r="E21" s="104">
        <f>'[1]Abr 13'!B15</f>
        <v>9376591.1549999993</v>
      </c>
      <c r="F21" s="104">
        <f>'[1]Mai 13'!B15</f>
        <v>9513417.591</v>
      </c>
      <c r="G21" s="104">
        <f>'[1]Jun 13'!B15</f>
        <v>9246358.4389999993</v>
      </c>
      <c r="H21" s="104">
        <f>'[1]Jul 13'!B15</f>
        <v>10409190.480000002</v>
      </c>
      <c r="I21" s="104">
        <f>'[1]Ago 13'!B15</f>
        <v>9817902.5700000003</v>
      </c>
      <c r="J21" s="104">
        <f>'[1]Set 13'!B15</f>
        <v>9304048.3990000002</v>
      </c>
      <c r="K21" s="104">
        <f>'[1]Out 13'!B15</f>
        <v>9752292.0989999995</v>
      </c>
      <c r="L21" s="104">
        <f>'[1]Nov 13'!B15</f>
        <v>9397235.3729999997</v>
      </c>
      <c r="M21" s="104">
        <f>'[1]Dez 13'!B15</f>
        <v>10433974.884</v>
      </c>
      <c r="N21" s="111">
        <f t="shared" ref="N21:N26" si="3">SUM(B21:M21)</f>
        <v>115906298.16999999</v>
      </c>
      <c r="P21" s="101">
        <v>2013</v>
      </c>
      <c r="Q21" s="109" t="str">
        <f t="shared" si="1"/>
        <v>-</v>
      </c>
      <c r="R21" s="109" t="str">
        <f t="shared" si="0"/>
        <v>-</v>
      </c>
      <c r="S21" s="109" t="str">
        <f t="shared" si="0"/>
        <v>-</v>
      </c>
      <c r="T21" s="109" t="str">
        <f t="shared" si="0"/>
        <v>-</v>
      </c>
      <c r="U21" s="109" t="str">
        <f t="shared" si="0"/>
        <v>-</v>
      </c>
      <c r="V21" s="109" t="str">
        <f t="shared" si="0"/>
        <v>-</v>
      </c>
      <c r="W21" s="109" t="str">
        <f t="shared" si="0"/>
        <v>-</v>
      </c>
      <c r="X21" s="109" t="str">
        <f t="shared" si="0"/>
        <v>-</v>
      </c>
      <c r="Y21" s="109" t="str">
        <f t="shared" si="0"/>
        <v>-</v>
      </c>
      <c r="Z21" s="109" t="str">
        <f t="shared" si="0"/>
        <v>-</v>
      </c>
      <c r="AA21" s="109" t="str">
        <f t="shared" si="0"/>
        <v>-</v>
      </c>
      <c r="AB21" s="109" t="str">
        <f t="shared" si="0"/>
        <v>-</v>
      </c>
      <c r="AC21" s="112" t="str">
        <f t="shared" si="0"/>
        <v>-</v>
      </c>
    </row>
    <row r="22" spans="1:32" x14ac:dyDescent="0.25">
      <c r="A22" s="101">
        <v>2014</v>
      </c>
      <c r="B22" s="104">
        <f>'[1]Jan 14'!B15</f>
        <v>10902022.413000001</v>
      </c>
      <c r="C22" s="104">
        <f>'[1]Fev 14'!B15</f>
        <v>8760976.1309999991</v>
      </c>
      <c r="D22" s="104">
        <f>'[1]Mar 14'!B15</f>
        <v>9535365.2620000001</v>
      </c>
      <c r="E22" s="104">
        <f>'[1]Abr 14'!B15</f>
        <v>9239836.9710000008</v>
      </c>
      <c r="F22" s="104">
        <f>'[1]Mai 14'!B15</f>
        <v>9361116.7890000008</v>
      </c>
      <c r="G22" s="104">
        <f>'[1]Jun 14'!B15</f>
        <v>9116206.4169999994</v>
      </c>
      <c r="H22" s="104">
        <f>'[1]Jul 14'!B15</f>
        <v>10108756.991</v>
      </c>
      <c r="I22" s="104">
        <f>'[1]Ago 14'!B15</f>
        <v>9757979.4989999998</v>
      </c>
      <c r="J22" s="104">
        <f>'[1]Set 14'!B15</f>
        <v>9462285.4399999995</v>
      </c>
      <c r="K22" s="104">
        <f>'[1]Out 14'!B15</f>
        <v>10032857.822000001</v>
      </c>
      <c r="L22" s="104">
        <f>'[1]Nov 14'!B15</f>
        <v>9805695.8210000005</v>
      </c>
      <c r="M22" s="104">
        <f>'[1]Dez 14'!B15</f>
        <v>10976021.106000001</v>
      </c>
      <c r="N22" s="111">
        <f t="shared" si="3"/>
        <v>117059120.66199999</v>
      </c>
      <c r="P22" s="101">
        <v>2014</v>
      </c>
      <c r="Q22" s="109">
        <f t="shared" si="1"/>
        <v>6.0218514881236862</v>
      </c>
      <c r="R22" s="109">
        <f t="shared" si="0"/>
        <v>-0.42779119700027124</v>
      </c>
      <c r="S22" s="109">
        <f t="shared" si="0"/>
        <v>-0.40212643285512106</v>
      </c>
      <c r="T22" s="109">
        <f t="shared" si="0"/>
        <v>-1.4584637608634043</v>
      </c>
      <c r="U22" s="109">
        <f t="shared" si="0"/>
        <v>-1.600905253481999</v>
      </c>
      <c r="V22" s="109">
        <f t="shared" si="0"/>
        <v>-1.4076030348448842</v>
      </c>
      <c r="W22" s="109">
        <f t="shared" si="0"/>
        <v>-2.88623298398899</v>
      </c>
      <c r="X22" s="109">
        <f t="shared" si="0"/>
        <v>-0.61034493439672266</v>
      </c>
      <c r="Y22" s="113">
        <f t="shared" si="0"/>
        <v>1.7007332100401173</v>
      </c>
      <c r="Z22" s="113">
        <f t="shared" si="0"/>
        <v>2.8769208320654327</v>
      </c>
      <c r="AA22" s="113">
        <f t="shared" si="0"/>
        <v>4.3466022908565494</v>
      </c>
      <c r="AB22" s="113">
        <f t="shared" si="0"/>
        <v>5.1950117575153776</v>
      </c>
      <c r="AC22" s="112">
        <f t="shared" si="0"/>
        <v>0.99461591837670671</v>
      </c>
    </row>
    <row r="23" spans="1:32" x14ac:dyDescent="0.25">
      <c r="A23" s="101">
        <v>2015</v>
      </c>
      <c r="B23" s="104">
        <f>'[1]Jan 15'!B15</f>
        <v>11339560.551000001</v>
      </c>
      <c r="C23" s="104">
        <f>'[1]Fev 15'!B15</f>
        <v>9178137.4269999992</v>
      </c>
      <c r="D23" s="104">
        <f>'[1]Mar 15'!B15</f>
        <v>9848726.8910000008</v>
      </c>
      <c r="E23" s="104">
        <f>'[1]Abr 15'!B15</f>
        <v>9360607.4560000002</v>
      </c>
      <c r="F23" s="104">
        <f>'[1]Mai 15'!B15</f>
        <v>9529039.4910000004</v>
      </c>
      <c r="G23" s="104">
        <f>'[1]Jun 15'!B15</f>
        <v>9393161.8120000008</v>
      </c>
      <c r="H23" s="104">
        <f>'[1]Jul 15'!B15</f>
        <v>10743967.241</v>
      </c>
      <c r="I23" s="104">
        <f>'[1]Ago 15'!B15</f>
        <v>9795962.2550000008</v>
      </c>
      <c r="J23" s="104">
        <f>'[1]Set 15'!B15</f>
        <v>9307636.3110000007</v>
      </c>
      <c r="K23" s="104">
        <f>'[1]Out 15'!B15</f>
        <v>9676727.8210000005</v>
      </c>
      <c r="L23" s="104">
        <f>'[1]Nov 15'!B15</f>
        <v>9443357.0989999995</v>
      </c>
      <c r="M23" s="104">
        <f>'[1]Dez 15'!B15</f>
        <v>10604310.630999999</v>
      </c>
      <c r="N23" s="111">
        <f t="shared" si="3"/>
        <v>118221194.98599999</v>
      </c>
      <c r="P23" s="101">
        <v>2015</v>
      </c>
      <c r="Q23" s="109">
        <f t="shared" si="1"/>
        <v>4.0133667077978386</v>
      </c>
      <c r="R23" s="109">
        <f t="shared" si="0"/>
        <v>4.7615846654793348</v>
      </c>
      <c r="S23" s="109">
        <f t="shared" si="0"/>
        <v>3.2863096524345936</v>
      </c>
      <c r="T23" s="109">
        <f t="shared" si="0"/>
        <v>1.3070629425502522</v>
      </c>
      <c r="U23" s="109">
        <f t="shared" si="0"/>
        <v>1.793831930366685</v>
      </c>
      <c r="V23" s="109">
        <f t="shared" si="0"/>
        <v>3.0380553305981772</v>
      </c>
      <c r="W23" s="109">
        <f t="shared" si="0"/>
        <v>6.2837621931711052</v>
      </c>
      <c r="X23" s="109">
        <f t="shared" si="0"/>
        <v>0.38924816355572212</v>
      </c>
      <c r="Y23" s="113">
        <f t="shared" si="0"/>
        <v>-1.6343739573343341</v>
      </c>
      <c r="Z23" s="113">
        <f t="shared" si="0"/>
        <v>-3.5496366769902754</v>
      </c>
      <c r="AA23" s="113">
        <f t="shared" si="0"/>
        <v>-3.6951862327200824</v>
      </c>
      <c r="AB23" s="113">
        <f t="shared" si="0"/>
        <v>-3.3865685152227654</v>
      </c>
      <c r="AC23" s="112">
        <f t="shared" si="0"/>
        <v>0.99272428959671366</v>
      </c>
      <c r="AD23" s="114"/>
      <c r="AE23" s="114"/>
      <c r="AF23" s="114"/>
    </row>
    <row r="24" spans="1:32" x14ac:dyDescent="0.25">
      <c r="A24" s="101">
        <v>2016</v>
      </c>
      <c r="B24" s="104">
        <f>'[1]Jan 16'!$B$15</f>
        <v>11086801.785</v>
      </c>
      <c r="C24" s="104">
        <f>'[1]Fev 16'!$B$15</f>
        <v>9100043.6209999993</v>
      </c>
      <c r="D24" s="104">
        <f>'[1]Mar 16'!$B$15</f>
        <v>9118010.7119999994</v>
      </c>
      <c r="E24" s="104">
        <f>'[1]Abr 16'!$B$15</f>
        <v>8399173.8790000007</v>
      </c>
      <c r="F24" s="104">
        <f>'[1]Mai 16'!$B$15</f>
        <v>8750993.4550000001</v>
      </c>
      <c r="G24" s="104">
        <f>'[1]Jun 16'!$B$15</f>
        <v>8757270.8509999998</v>
      </c>
      <c r="H24" s="104">
        <f>'[1]Jul 16'!$B$15</f>
        <v>9874910.7689999994</v>
      </c>
      <c r="I24" s="104">
        <f>'[1]Ago 16'!$B$15</f>
        <v>9183066.6500000004</v>
      </c>
      <c r="J24" s="104">
        <f>'[1]Set 16'!$B$15</f>
        <v>8799281.5669999998</v>
      </c>
      <c r="K24" s="104">
        <f>'[1]Out 16'!$B$15</f>
        <v>9138082.0850000009</v>
      </c>
      <c r="L24" s="104">
        <f>'[1]Nov 16'!$B$15</f>
        <v>8924186.0720000006</v>
      </c>
      <c r="M24" s="104">
        <f>'[1]Dez 16'!$B$15</f>
        <v>10120647.241</v>
      </c>
      <c r="N24" s="111">
        <f t="shared" si="3"/>
        <v>111252468.68700001</v>
      </c>
      <c r="P24" s="101">
        <v>2016</v>
      </c>
      <c r="Q24" s="109">
        <f t="shared" si="1"/>
        <v>-2.2289996588775285</v>
      </c>
      <c r="R24" s="109">
        <f t="shared" si="1"/>
        <v>-0.85086769097906245</v>
      </c>
      <c r="S24" s="109">
        <f t="shared" si="1"/>
        <v>-7.4193973199495167</v>
      </c>
      <c r="T24" s="109">
        <f t="shared" si="1"/>
        <v>-10.271059667006288</v>
      </c>
      <c r="U24" s="109">
        <f t="shared" si="1"/>
        <v>-8.1649995965999533</v>
      </c>
      <c r="V24" s="109">
        <f t="shared" si="1"/>
        <v>-6.7697222056542721</v>
      </c>
      <c r="W24" s="109">
        <f t="shared" si="1"/>
        <v>-8.0887855715307762</v>
      </c>
      <c r="X24" s="109">
        <f t="shared" si="1"/>
        <v>-6.2566146035032961</v>
      </c>
      <c r="Y24" s="113">
        <f t="shared" si="1"/>
        <v>-5.4616953973503968</v>
      </c>
      <c r="Z24" s="113">
        <f t="shared" si="1"/>
        <v>-5.5664037055072946</v>
      </c>
      <c r="AA24" s="113">
        <f t="shared" si="1"/>
        <v>-5.497737950150972</v>
      </c>
      <c r="AB24" s="113">
        <f t="shared" si="1"/>
        <v>-4.5610073754920659</v>
      </c>
      <c r="AC24" s="112">
        <f t="shared" si="1"/>
        <v>-5.8946505318485665</v>
      </c>
      <c r="AD24" s="114"/>
      <c r="AE24" s="114"/>
      <c r="AF24" s="114"/>
    </row>
    <row r="25" spans="1:32" x14ac:dyDescent="0.25">
      <c r="A25" s="101">
        <v>2017</v>
      </c>
      <c r="B25" s="104">
        <f>'[1]Jan 17'!$B$15</f>
        <v>10741804.806</v>
      </c>
      <c r="C25" s="104">
        <f>'[1]Fev 17'!$B$15</f>
        <v>8538742.6539999992</v>
      </c>
      <c r="D25" s="104">
        <f>'[1]Mar 17'!$B$15</f>
        <v>9440447.4959999993</v>
      </c>
      <c r="E25" s="104">
        <f>'[1]Abr 17'!$B$15</f>
        <v>8532338.9859999996</v>
      </c>
      <c r="F25" s="104">
        <f>'[1]Mai 17'!$B$15</f>
        <v>9006885.8609999996</v>
      </c>
      <c r="G25" s="104">
        <f>'[1]Jun 17'!$B$15</f>
        <v>8670161.8210000005</v>
      </c>
      <c r="H25" s="104">
        <f>'[1]Jul 17'!$B$15</f>
        <v>10310870.314999999</v>
      </c>
      <c r="I25" s="104">
        <f>'[1]Ago 17'!$B$15</f>
        <v>9504812.8090000004</v>
      </c>
      <c r="J25" s="104">
        <f>'[1]Set 17'!$B$15</f>
        <v>9038128.3870000001</v>
      </c>
      <c r="K25" s="104">
        <f>'[1]Out 17'!$B$15</f>
        <v>9364456.9220000003</v>
      </c>
      <c r="L25" s="104">
        <f>'[1]Nov 17'!$B$15</f>
        <v>9216034.4910000004</v>
      </c>
      <c r="M25" s="104">
        <f>'[1]Dez 17'!$B$15</f>
        <v>10448105.049000001</v>
      </c>
      <c r="N25" s="111">
        <f t="shared" si="3"/>
        <v>112812789.59699999</v>
      </c>
      <c r="P25" s="101">
        <v>2017</v>
      </c>
      <c r="Q25" s="109">
        <f t="shared" si="1"/>
        <v>-3.1117808876746311</v>
      </c>
      <c r="R25" s="109">
        <f t="shared" si="1"/>
        <v>-6.1681129275545032</v>
      </c>
      <c r="S25" s="109">
        <f t="shared" si="1"/>
        <v>3.536262395213563</v>
      </c>
      <c r="T25" s="109">
        <f t="shared" si="1"/>
        <v>1.5854548187524076</v>
      </c>
      <c r="U25" s="109">
        <f t="shared" si="1"/>
        <v>2.924152638393207</v>
      </c>
      <c r="V25" s="109">
        <f t="shared" si="1"/>
        <v>-0.99470521675200096</v>
      </c>
      <c r="W25" s="109">
        <f t="shared" si="1"/>
        <v>4.4148201051962266</v>
      </c>
      <c r="X25" s="109">
        <f t="shared" si="1"/>
        <v>3.5036896851881272</v>
      </c>
      <c r="Y25" s="113">
        <f t="shared" si="1"/>
        <v>2.714390012199952</v>
      </c>
      <c r="Z25" s="113">
        <f t="shared" si="1"/>
        <v>2.4772685875911415</v>
      </c>
      <c r="AA25" s="113">
        <f t="shared" si="1"/>
        <v>3.2703085373319007</v>
      </c>
      <c r="AB25" s="113">
        <f t="shared" si="1"/>
        <v>3.235542156567095</v>
      </c>
      <c r="AC25" s="112">
        <f t="shared" si="1"/>
        <v>1.4025045272386905</v>
      </c>
      <c r="AD25" s="114"/>
      <c r="AE25" s="114"/>
      <c r="AF25" s="114"/>
    </row>
    <row r="26" spans="1:32" x14ac:dyDescent="0.25">
      <c r="A26" s="101">
        <v>2018</v>
      </c>
      <c r="B26" s="104">
        <f>'[1]Jan 18'!$B$15</f>
        <v>10985876.888</v>
      </c>
      <c r="C26" s="104">
        <f>'[1]Fev 18'!$B$15</f>
        <v>8884239.6079999991</v>
      </c>
      <c r="D26" s="104">
        <f>'[1]Mar 18'!$B$15</f>
        <v>9486166.9790000003</v>
      </c>
      <c r="E26" s="104">
        <f>'[1]Abr 18'!$B$15</f>
        <v>9025088.8570000008</v>
      </c>
      <c r="F26" s="104">
        <f>'[1]Mai 18'!$B$15</f>
        <v>9464591.6420000009</v>
      </c>
      <c r="G26" s="104">
        <f>'[1]Jun 18'!$B$15</f>
        <v>9372426.3239999991</v>
      </c>
      <c r="H26" s="104">
        <f>'[1]Jul 18'!$B$15</f>
        <v>11068488.456</v>
      </c>
      <c r="I26" s="104">
        <f>'[1]Ago 18'!$B$15</f>
        <v>9948126.5299999993</v>
      </c>
      <c r="J26" s="104">
        <f>'[1]Set 18'!$B$15</f>
        <v>9527427.1889999993</v>
      </c>
      <c r="K26" s="104">
        <f>'[1]Out 18'!$B$15</f>
        <v>9885448.9460000005</v>
      </c>
      <c r="L26" s="104">
        <f>'[1]Nov 18'!$B$15</f>
        <v>9585492.4110000003</v>
      </c>
      <c r="M26" s="104">
        <f>'[1]Dez 18'!$B$15</f>
        <v>10731116.649</v>
      </c>
      <c r="N26" s="111">
        <f t="shared" si="3"/>
        <v>117964490.479</v>
      </c>
      <c r="P26" s="101">
        <v>2018</v>
      </c>
      <c r="Q26" s="109">
        <f t="shared" ref="Q26:AC27" si="4">IF(B26&lt;&gt;"",IF(B25&lt;&gt;"",(B26/B25-1)*100,"-"),"-")</f>
        <v>2.2721701465257427</v>
      </c>
      <c r="R26" s="109">
        <f t="shared" si="4"/>
        <v>4.0462275067881359</v>
      </c>
      <c r="S26" s="109">
        <f t="shared" si="4"/>
        <v>0.48429359963468865</v>
      </c>
      <c r="T26" s="109">
        <f t="shared" si="4"/>
        <v>5.7750854930695317</v>
      </c>
      <c r="U26" s="109">
        <f t="shared" si="4"/>
        <v>5.081731777926457</v>
      </c>
      <c r="V26" s="109">
        <f t="shared" si="4"/>
        <v>8.0997854192184082</v>
      </c>
      <c r="W26" s="109">
        <f t="shared" si="4"/>
        <v>7.3477613223186022</v>
      </c>
      <c r="X26" s="109">
        <f t="shared" si="4"/>
        <v>4.6640973358279103</v>
      </c>
      <c r="Y26" s="113">
        <f t="shared" si="4"/>
        <v>5.4137182063465961</v>
      </c>
      <c r="Z26" s="113">
        <f t="shared" si="4"/>
        <v>5.5635049457703145</v>
      </c>
      <c r="AA26" s="113">
        <f t="shared" si="4"/>
        <v>4.0088599967892602</v>
      </c>
      <c r="AB26" s="113">
        <f t="shared" si="4"/>
        <v>2.7087361648137964</v>
      </c>
      <c r="AC26" s="112">
        <f t="shared" si="4"/>
        <v>4.5665929372045388</v>
      </c>
      <c r="AD26" s="114"/>
      <c r="AE26" s="114"/>
      <c r="AF26" s="114"/>
    </row>
    <row r="27" spans="1:32" x14ac:dyDescent="0.25">
      <c r="A27" s="101">
        <v>2019</v>
      </c>
      <c r="B27" s="104">
        <f>'[1]Jan 19'!$B$15</f>
        <v>11434556.206</v>
      </c>
      <c r="C27" s="104">
        <f>'[1]Fev 19'!$B$15</f>
        <v>9226431.3609999996</v>
      </c>
      <c r="D27" s="104">
        <f>'[1]Mar 19'!$B$15</f>
        <v>9698396.3029999994</v>
      </c>
      <c r="E27" s="104">
        <f>'[1]Abr 19'!$B$15</f>
        <v>8935121.7699999996</v>
      </c>
      <c r="F27" s="104">
        <f>'[1]Mai 19'!$B$15</f>
        <v>8596678.7650000006</v>
      </c>
      <c r="G27" s="104">
        <f>'[1]Jun 19'!$B$15</f>
        <v>8509759.9839999992</v>
      </c>
      <c r="H27" s="104"/>
      <c r="I27" s="104"/>
      <c r="J27" s="104"/>
      <c r="K27" s="104"/>
      <c r="L27" s="104"/>
      <c r="M27" s="104"/>
      <c r="N27" s="111">
        <f>SUM(B27:M27)</f>
        <v>56400944.388999999</v>
      </c>
      <c r="P27" s="101">
        <v>2019</v>
      </c>
      <c r="Q27" s="109">
        <f t="shared" si="4"/>
        <v>4.0841466054484687</v>
      </c>
      <c r="R27" s="109">
        <f t="shared" si="4"/>
        <v>3.8516718154682161</v>
      </c>
      <c r="S27" s="109">
        <f t="shared" si="4"/>
        <v>2.2372505614735916</v>
      </c>
      <c r="T27" s="109">
        <f t="shared" si="4"/>
        <v>-0.99685541522642751</v>
      </c>
      <c r="U27" s="109">
        <f t="shared" si="4"/>
        <v>-9.1701037913622834</v>
      </c>
      <c r="V27" s="109">
        <f t="shared" si="4"/>
        <v>-9.2043011081449411</v>
      </c>
      <c r="W27" s="109" t="str">
        <f t="shared" si="4"/>
        <v>-</v>
      </c>
      <c r="X27" s="109" t="str">
        <f t="shared" si="4"/>
        <v>-</v>
      </c>
      <c r="Y27" s="113" t="str">
        <f t="shared" si="4"/>
        <v>-</v>
      </c>
      <c r="Z27" s="113" t="str">
        <f t="shared" si="4"/>
        <v>-</v>
      </c>
      <c r="AA27" s="113" t="str">
        <f t="shared" si="4"/>
        <v>-</v>
      </c>
      <c r="AB27" s="113" t="str">
        <f t="shared" si="4"/>
        <v>-</v>
      </c>
      <c r="AC27" s="112"/>
      <c r="AD27" s="114"/>
      <c r="AE27" s="114"/>
      <c r="AF27" s="114"/>
    </row>
    <row r="28" spans="1:32" s="115" customFormat="1" ht="14.4" x14ac:dyDescent="0.3"/>
    <row r="29" spans="1:32" s="115" customFormat="1" ht="14.4" x14ac:dyDescent="0.3"/>
    <row r="30" spans="1:32" ht="15.6" x14ac:dyDescent="0.25">
      <c r="A30" s="98" t="s">
        <v>1</v>
      </c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P30" s="99" t="s">
        <v>36</v>
      </c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</row>
    <row r="31" spans="1:32" x14ac:dyDescent="0.25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</row>
    <row r="32" spans="1:32" ht="15" x14ac:dyDescent="0.25">
      <c r="A32" s="102"/>
      <c r="B32" s="101" t="s">
        <v>23</v>
      </c>
      <c r="C32" s="101" t="s">
        <v>24</v>
      </c>
      <c r="D32" s="101" t="s">
        <v>25</v>
      </c>
      <c r="E32" s="101" t="s">
        <v>26</v>
      </c>
      <c r="F32" s="101" t="s">
        <v>27</v>
      </c>
      <c r="G32" s="101" t="s">
        <v>28</v>
      </c>
      <c r="H32" s="101" t="s">
        <v>29</v>
      </c>
      <c r="I32" s="101" t="s">
        <v>30</v>
      </c>
      <c r="J32" s="101" t="s">
        <v>31</v>
      </c>
      <c r="K32" s="101" t="s">
        <v>32</v>
      </c>
      <c r="L32" s="101" t="s">
        <v>33</v>
      </c>
      <c r="M32" s="101" t="s">
        <v>34</v>
      </c>
      <c r="N32" s="101" t="s">
        <v>35</v>
      </c>
      <c r="P32" s="102"/>
      <c r="Q32" s="101" t="s">
        <v>23</v>
      </c>
      <c r="R32" s="101" t="s">
        <v>24</v>
      </c>
      <c r="S32" s="101" t="s">
        <v>25</v>
      </c>
      <c r="T32" s="101" t="s">
        <v>26</v>
      </c>
      <c r="U32" s="101" t="s">
        <v>27</v>
      </c>
      <c r="V32" s="101" t="s">
        <v>28</v>
      </c>
      <c r="W32" s="101" t="s">
        <v>29</v>
      </c>
      <c r="X32" s="101" t="s">
        <v>30</v>
      </c>
      <c r="Y32" s="101" t="s">
        <v>31</v>
      </c>
      <c r="Z32" s="101" t="s">
        <v>32</v>
      </c>
      <c r="AA32" s="101" t="s">
        <v>33</v>
      </c>
      <c r="AB32" s="101" t="s">
        <v>34</v>
      </c>
      <c r="AC32" s="101" t="s">
        <v>35</v>
      </c>
    </row>
    <row r="33" spans="1:29" hidden="1" x14ac:dyDescent="0.25">
      <c r="A33" s="103">
        <v>2000</v>
      </c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7"/>
      <c r="P33" s="103">
        <v>2000</v>
      </c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18"/>
      <c r="AB33" s="106"/>
      <c r="AC33" s="106"/>
    </row>
    <row r="34" spans="1:29" hidden="1" x14ac:dyDescent="0.25">
      <c r="A34" s="103">
        <v>2001</v>
      </c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19"/>
      <c r="P34" s="103">
        <v>2001</v>
      </c>
      <c r="Q34" s="109" t="str">
        <f>IF(B34&lt;&gt;"",IF(B33&lt;&gt;"",(B34/B33-1)*100,"-"),"-")</f>
        <v>-</v>
      </c>
      <c r="R34" s="109" t="str">
        <f t="shared" ref="R34:AC49" si="5">IF(C34&lt;&gt;"",IF(C33&lt;&gt;"",(C34/C33-1)*100,"-"),"-")</f>
        <v>-</v>
      </c>
      <c r="S34" s="109" t="str">
        <f t="shared" si="5"/>
        <v>-</v>
      </c>
      <c r="T34" s="109" t="str">
        <f t="shared" si="5"/>
        <v>-</v>
      </c>
      <c r="U34" s="109" t="str">
        <f t="shared" si="5"/>
        <v>-</v>
      </c>
      <c r="V34" s="109" t="str">
        <f t="shared" si="5"/>
        <v>-</v>
      </c>
      <c r="W34" s="109" t="str">
        <f t="shared" si="5"/>
        <v>-</v>
      </c>
      <c r="X34" s="109" t="str">
        <f t="shared" si="5"/>
        <v>-</v>
      </c>
      <c r="Y34" s="109" t="str">
        <f t="shared" si="5"/>
        <v>-</v>
      </c>
      <c r="Z34" s="109" t="str">
        <f t="shared" si="5"/>
        <v>-</v>
      </c>
      <c r="AA34" s="109" t="str">
        <f t="shared" si="5"/>
        <v>-</v>
      </c>
      <c r="AB34" s="109" t="str">
        <f t="shared" si="5"/>
        <v>-</v>
      </c>
      <c r="AC34" s="110" t="str">
        <f>IF(M34&lt;&gt;"",IF(N34&lt;&gt;"",IF(N33&lt;&gt;"",(N34/N33-1)*100,"-"),"-"),"-")</f>
        <v>-</v>
      </c>
    </row>
    <row r="35" spans="1:29" hidden="1" x14ac:dyDescent="0.25">
      <c r="A35" s="103">
        <v>2002</v>
      </c>
      <c r="B35" s="104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19"/>
      <c r="P35" s="103">
        <v>2002</v>
      </c>
      <c r="Q35" s="109" t="str">
        <f t="shared" ref="Q35:AC50" si="6">IF(B35&lt;&gt;"",IF(B34&lt;&gt;"",(B35/B34-1)*100,"-"),"-")</f>
        <v>-</v>
      </c>
      <c r="R35" s="109" t="str">
        <f t="shared" si="5"/>
        <v>-</v>
      </c>
      <c r="S35" s="109" t="str">
        <f t="shared" si="5"/>
        <v>-</v>
      </c>
      <c r="T35" s="109" t="str">
        <f t="shared" si="5"/>
        <v>-</v>
      </c>
      <c r="U35" s="109" t="str">
        <f t="shared" si="5"/>
        <v>-</v>
      </c>
      <c r="V35" s="109" t="str">
        <f t="shared" si="5"/>
        <v>-</v>
      </c>
      <c r="W35" s="109" t="str">
        <f t="shared" si="5"/>
        <v>-</v>
      </c>
      <c r="X35" s="109" t="str">
        <f t="shared" si="5"/>
        <v>-</v>
      </c>
      <c r="Y35" s="109" t="str">
        <f t="shared" si="5"/>
        <v>-</v>
      </c>
      <c r="Z35" s="109" t="str">
        <f t="shared" si="5"/>
        <v>-</v>
      </c>
      <c r="AA35" s="109" t="str">
        <f t="shared" si="5"/>
        <v>-</v>
      </c>
      <c r="AB35" s="109" t="str">
        <f t="shared" si="5"/>
        <v>-</v>
      </c>
      <c r="AC35" s="110" t="str">
        <f t="shared" ref="AC35:AC45" si="7">IF(M35&lt;&gt;"",IF(N35&lt;&gt;"",IF(N34&lt;&gt;"",(N35/N34-1)*100,"-"),"-"),"-")</f>
        <v>-</v>
      </c>
    </row>
    <row r="36" spans="1:29" hidden="1" x14ac:dyDescent="0.25">
      <c r="A36" s="103">
        <v>2003</v>
      </c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19"/>
      <c r="P36" s="103">
        <v>2003</v>
      </c>
      <c r="Q36" s="109" t="str">
        <f t="shared" si="6"/>
        <v>-</v>
      </c>
      <c r="R36" s="109" t="str">
        <f t="shared" si="5"/>
        <v>-</v>
      </c>
      <c r="S36" s="109" t="str">
        <f t="shared" si="5"/>
        <v>-</v>
      </c>
      <c r="T36" s="109" t="str">
        <f t="shared" si="5"/>
        <v>-</v>
      </c>
      <c r="U36" s="109" t="str">
        <f t="shared" si="5"/>
        <v>-</v>
      </c>
      <c r="V36" s="109" t="str">
        <f t="shared" si="5"/>
        <v>-</v>
      </c>
      <c r="W36" s="109" t="str">
        <f t="shared" si="5"/>
        <v>-</v>
      </c>
      <c r="X36" s="109" t="str">
        <f t="shared" si="5"/>
        <v>-</v>
      </c>
      <c r="Y36" s="109" t="str">
        <f t="shared" si="5"/>
        <v>-</v>
      </c>
      <c r="Z36" s="109" t="str">
        <f t="shared" si="5"/>
        <v>-</v>
      </c>
      <c r="AA36" s="109" t="str">
        <f t="shared" si="5"/>
        <v>-</v>
      </c>
      <c r="AB36" s="109" t="str">
        <f t="shared" si="5"/>
        <v>-</v>
      </c>
      <c r="AC36" s="110" t="str">
        <f t="shared" si="7"/>
        <v>-</v>
      </c>
    </row>
    <row r="37" spans="1:29" hidden="1" x14ac:dyDescent="0.25">
      <c r="A37" s="103">
        <v>2004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19"/>
      <c r="P37" s="103">
        <v>2004</v>
      </c>
      <c r="Q37" s="109" t="str">
        <f t="shared" si="6"/>
        <v>-</v>
      </c>
      <c r="R37" s="109" t="str">
        <f t="shared" si="5"/>
        <v>-</v>
      </c>
      <c r="S37" s="109" t="str">
        <f t="shared" si="5"/>
        <v>-</v>
      </c>
      <c r="T37" s="109" t="str">
        <f t="shared" si="5"/>
        <v>-</v>
      </c>
      <c r="U37" s="109" t="str">
        <f t="shared" si="5"/>
        <v>-</v>
      </c>
      <c r="V37" s="109" t="str">
        <f t="shared" si="5"/>
        <v>-</v>
      </c>
      <c r="W37" s="109" t="str">
        <f t="shared" si="5"/>
        <v>-</v>
      </c>
      <c r="X37" s="109" t="str">
        <f t="shared" si="5"/>
        <v>-</v>
      </c>
      <c r="Y37" s="109" t="str">
        <f t="shared" si="5"/>
        <v>-</v>
      </c>
      <c r="Z37" s="109" t="str">
        <f t="shared" si="5"/>
        <v>-</v>
      </c>
      <c r="AA37" s="109" t="str">
        <f t="shared" si="5"/>
        <v>-</v>
      </c>
      <c r="AB37" s="109" t="str">
        <f t="shared" si="5"/>
        <v>-</v>
      </c>
      <c r="AC37" s="110" t="str">
        <f t="shared" si="7"/>
        <v>-</v>
      </c>
    </row>
    <row r="38" spans="1:29" hidden="1" x14ac:dyDescent="0.25">
      <c r="A38" s="103">
        <v>2005</v>
      </c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19"/>
      <c r="P38" s="103">
        <v>2005</v>
      </c>
      <c r="Q38" s="109" t="str">
        <f t="shared" si="6"/>
        <v>-</v>
      </c>
      <c r="R38" s="109" t="str">
        <f t="shared" si="5"/>
        <v>-</v>
      </c>
      <c r="S38" s="109" t="str">
        <f t="shared" si="5"/>
        <v>-</v>
      </c>
      <c r="T38" s="109" t="str">
        <f t="shared" si="5"/>
        <v>-</v>
      </c>
      <c r="U38" s="109" t="str">
        <f t="shared" si="5"/>
        <v>-</v>
      </c>
      <c r="V38" s="109" t="str">
        <f t="shared" si="5"/>
        <v>-</v>
      </c>
      <c r="W38" s="109" t="str">
        <f t="shared" si="5"/>
        <v>-</v>
      </c>
      <c r="X38" s="109" t="str">
        <f t="shared" si="5"/>
        <v>-</v>
      </c>
      <c r="Y38" s="109" t="str">
        <f t="shared" si="5"/>
        <v>-</v>
      </c>
      <c r="Z38" s="109" t="str">
        <f t="shared" si="5"/>
        <v>-</v>
      </c>
      <c r="AA38" s="109" t="str">
        <f t="shared" si="5"/>
        <v>-</v>
      </c>
      <c r="AB38" s="109" t="str">
        <f t="shared" si="5"/>
        <v>-</v>
      </c>
      <c r="AC38" s="110" t="str">
        <f t="shared" si="7"/>
        <v>-</v>
      </c>
    </row>
    <row r="39" spans="1:29" hidden="1" x14ac:dyDescent="0.25">
      <c r="A39" s="103">
        <v>2006</v>
      </c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19"/>
      <c r="P39" s="103">
        <v>2006</v>
      </c>
      <c r="Q39" s="109" t="str">
        <f t="shared" si="6"/>
        <v>-</v>
      </c>
      <c r="R39" s="109" t="str">
        <f t="shared" si="5"/>
        <v>-</v>
      </c>
      <c r="S39" s="109" t="str">
        <f t="shared" si="5"/>
        <v>-</v>
      </c>
      <c r="T39" s="109" t="str">
        <f t="shared" si="5"/>
        <v>-</v>
      </c>
      <c r="U39" s="109" t="str">
        <f t="shared" si="5"/>
        <v>-</v>
      </c>
      <c r="V39" s="109" t="str">
        <f t="shared" si="5"/>
        <v>-</v>
      </c>
      <c r="W39" s="109" t="str">
        <f t="shared" si="5"/>
        <v>-</v>
      </c>
      <c r="X39" s="109" t="str">
        <f t="shared" si="5"/>
        <v>-</v>
      </c>
      <c r="Y39" s="109" t="str">
        <f t="shared" si="5"/>
        <v>-</v>
      </c>
      <c r="Z39" s="109" t="str">
        <f t="shared" si="5"/>
        <v>-</v>
      </c>
      <c r="AA39" s="109" t="str">
        <f t="shared" si="5"/>
        <v>-</v>
      </c>
      <c r="AB39" s="109" t="str">
        <f t="shared" si="5"/>
        <v>-</v>
      </c>
      <c r="AC39" s="110" t="str">
        <f t="shared" si="7"/>
        <v>-</v>
      </c>
    </row>
    <row r="40" spans="1:29" hidden="1" x14ac:dyDescent="0.25">
      <c r="A40" s="103">
        <v>2007</v>
      </c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19"/>
      <c r="P40" s="103">
        <v>2007</v>
      </c>
      <c r="Q40" s="109" t="str">
        <f t="shared" si="6"/>
        <v>-</v>
      </c>
      <c r="R40" s="109" t="str">
        <f t="shared" si="5"/>
        <v>-</v>
      </c>
      <c r="S40" s="109" t="str">
        <f t="shared" si="5"/>
        <v>-</v>
      </c>
      <c r="T40" s="109" t="str">
        <f t="shared" si="5"/>
        <v>-</v>
      </c>
      <c r="U40" s="109" t="str">
        <f t="shared" si="5"/>
        <v>-</v>
      </c>
      <c r="V40" s="109" t="str">
        <f t="shared" si="5"/>
        <v>-</v>
      </c>
      <c r="W40" s="109" t="str">
        <f t="shared" si="5"/>
        <v>-</v>
      </c>
      <c r="X40" s="109" t="str">
        <f t="shared" si="5"/>
        <v>-</v>
      </c>
      <c r="Y40" s="109" t="str">
        <f t="shared" si="5"/>
        <v>-</v>
      </c>
      <c r="Z40" s="109" t="str">
        <f t="shared" si="5"/>
        <v>-</v>
      </c>
      <c r="AA40" s="109" t="str">
        <f t="shared" si="5"/>
        <v>-</v>
      </c>
      <c r="AB40" s="109" t="str">
        <f t="shared" si="5"/>
        <v>-</v>
      </c>
      <c r="AC40" s="110" t="str">
        <f t="shared" si="7"/>
        <v>-</v>
      </c>
    </row>
    <row r="41" spans="1:29" hidden="1" x14ac:dyDescent="0.25">
      <c r="A41" s="103">
        <v>2008</v>
      </c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19"/>
      <c r="P41" s="103">
        <v>2008</v>
      </c>
      <c r="Q41" s="109" t="str">
        <f t="shared" si="6"/>
        <v>-</v>
      </c>
      <c r="R41" s="109" t="str">
        <f t="shared" si="5"/>
        <v>-</v>
      </c>
      <c r="S41" s="109" t="str">
        <f t="shared" si="5"/>
        <v>-</v>
      </c>
      <c r="T41" s="109" t="str">
        <f t="shared" si="5"/>
        <v>-</v>
      </c>
      <c r="U41" s="109" t="str">
        <f t="shared" si="5"/>
        <v>-</v>
      </c>
      <c r="V41" s="109" t="str">
        <f t="shared" si="5"/>
        <v>-</v>
      </c>
      <c r="W41" s="109" t="str">
        <f t="shared" si="5"/>
        <v>-</v>
      </c>
      <c r="X41" s="109" t="str">
        <f t="shared" si="5"/>
        <v>-</v>
      </c>
      <c r="Y41" s="109" t="str">
        <f t="shared" si="5"/>
        <v>-</v>
      </c>
      <c r="Z41" s="109" t="str">
        <f t="shared" si="5"/>
        <v>-</v>
      </c>
      <c r="AA41" s="109" t="str">
        <f t="shared" si="5"/>
        <v>-</v>
      </c>
      <c r="AB41" s="109" t="str">
        <f t="shared" si="5"/>
        <v>-</v>
      </c>
      <c r="AC41" s="110" t="str">
        <f t="shared" si="7"/>
        <v>-</v>
      </c>
    </row>
    <row r="42" spans="1:29" hidden="1" x14ac:dyDescent="0.25">
      <c r="A42" s="103">
        <v>2009</v>
      </c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19"/>
      <c r="P42" s="103">
        <v>2009</v>
      </c>
      <c r="Q42" s="109" t="str">
        <f t="shared" si="6"/>
        <v>-</v>
      </c>
      <c r="R42" s="109" t="str">
        <f t="shared" si="5"/>
        <v>-</v>
      </c>
      <c r="S42" s="109" t="str">
        <f t="shared" si="5"/>
        <v>-</v>
      </c>
      <c r="T42" s="109" t="str">
        <f t="shared" si="5"/>
        <v>-</v>
      </c>
      <c r="U42" s="109" t="str">
        <f t="shared" si="5"/>
        <v>-</v>
      </c>
      <c r="V42" s="109" t="str">
        <f t="shared" si="5"/>
        <v>-</v>
      </c>
      <c r="W42" s="109" t="str">
        <f t="shared" si="5"/>
        <v>-</v>
      </c>
      <c r="X42" s="109" t="str">
        <f t="shared" si="5"/>
        <v>-</v>
      </c>
      <c r="Y42" s="109" t="str">
        <f t="shared" si="5"/>
        <v>-</v>
      </c>
      <c r="Z42" s="109" t="str">
        <f t="shared" si="5"/>
        <v>-</v>
      </c>
      <c r="AA42" s="109" t="str">
        <f t="shared" si="5"/>
        <v>-</v>
      </c>
      <c r="AB42" s="109" t="str">
        <f t="shared" si="5"/>
        <v>-</v>
      </c>
      <c r="AC42" s="110" t="str">
        <f t="shared" si="7"/>
        <v>-</v>
      </c>
    </row>
    <row r="43" spans="1:29" hidden="1" x14ac:dyDescent="0.25">
      <c r="A43" s="103">
        <v>2010</v>
      </c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19"/>
      <c r="P43" s="103">
        <v>2010</v>
      </c>
      <c r="Q43" s="109" t="str">
        <f t="shared" si="6"/>
        <v>-</v>
      </c>
      <c r="R43" s="109" t="str">
        <f t="shared" si="5"/>
        <v>-</v>
      </c>
      <c r="S43" s="109" t="str">
        <f t="shared" si="5"/>
        <v>-</v>
      </c>
      <c r="T43" s="109" t="str">
        <f t="shared" si="5"/>
        <v>-</v>
      </c>
      <c r="U43" s="109" t="str">
        <f t="shared" si="5"/>
        <v>-</v>
      </c>
      <c r="V43" s="109" t="str">
        <f t="shared" si="5"/>
        <v>-</v>
      </c>
      <c r="W43" s="109" t="str">
        <f t="shared" si="5"/>
        <v>-</v>
      </c>
      <c r="X43" s="109" t="str">
        <f t="shared" si="5"/>
        <v>-</v>
      </c>
      <c r="Y43" s="109" t="str">
        <f t="shared" si="5"/>
        <v>-</v>
      </c>
      <c r="Z43" s="109" t="str">
        <f t="shared" si="5"/>
        <v>-</v>
      </c>
      <c r="AA43" s="109" t="str">
        <f t="shared" si="5"/>
        <v>-</v>
      </c>
      <c r="AB43" s="109" t="str">
        <f t="shared" si="5"/>
        <v>-</v>
      </c>
      <c r="AC43" s="110" t="str">
        <f t="shared" si="7"/>
        <v>-</v>
      </c>
    </row>
    <row r="44" spans="1:29" hidden="1" x14ac:dyDescent="0.25">
      <c r="A44" s="103">
        <v>2011</v>
      </c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19"/>
      <c r="P44" s="103">
        <v>2011</v>
      </c>
      <c r="Q44" s="109" t="str">
        <f t="shared" si="6"/>
        <v>-</v>
      </c>
      <c r="R44" s="109" t="str">
        <f t="shared" si="5"/>
        <v>-</v>
      </c>
      <c r="S44" s="109" t="str">
        <f t="shared" si="5"/>
        <v>-</v>
      </c>
      <c r="T44" s="109" t="str">
        <f t="shared" si="5"/>
        <v>-</v>
      </c>
      <c r="U44" s="109" t="str">
        <f t="shared" si="5"/>
        <v>-</v>
      </c>
      <c r="V44" s="109" t="str">
        <f t="shared" si="5"/>
        <v>-</v>
      </c>
      <c r="W44" s="109" t="str">
        <f t="shared" si="5"/>
        <v>-</v>
      </c>
      <c r="X44" s="109" t="str">
        <f t="shared" si="5"/>
        <v>-</v>
      </c>
      <c r="Y44" s="109" t="str">
        <f t="shared" si="5"/>
        <v>-</v>
      </c>
      <c r="Z44" s="109" t="str">
        <f t="shared" si="5"/>
        <v>-</v>
      </c>
      <c r="AA44" s="109" t="str">
        <f t="shared" si="5"/>
        <v>-</v>
      </c>
      <c r="AB44" s="109" t="str">
        <f t="shared" si="5"/>
        <v>-</v>
      </c>
      <c r="AC44" s="110" t="str">
        <f t="shared" si="7"/>
        <v>-</v>
      </c>
    </row>
    <row r="45" spans="1:29" hidden="1" x14ac:dyDescent="0.25">
      <c r="A45" s="103">
        <v>2012</v>
      </c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20"/>
      <c r="P45" s="103">
        <v>2012</v>
      </c>
      <c r="Q45" s="109" t="str">
        <f t="shared" si="6"/>
        <v>-</v>
      </c>
      <c r="R45" s="109" t="str">
        <f t="shared" si="5"/>
        <v>-</v>
      </c>
      <c r="S45" s="109" t="str">
        <f t="shared" si="5"/>
        <v>-</v>
      </c>
      <c r="T45" s="109" t="str">
        <f t="shared" si="5"/>
        <v>-</v>
      </c>
      <c r="U45" s="109" t="str">
        <f t="shared" si="5"/>
        <v>-</v>
      </c>
      <c r="V45" s="109" t="str">
        <f t="shared" si="5"/>
        <v>-</v>
      </c>
      <c r="W45" s="109" t="str">
        <f t="shared" si="5"/>
        <v>-</v>
      </c>
      <c r="X45" s="109" t="str">
        <f t="shared" si="5"/>
        <v>-</v>
      </c>
      <c r="Y45" s="109" t="str">
        <f t="shared" si="5"/>
        <v>-</v>
      </c>
      <c r="Z45" s="109" t="str">
        <f t="shared" si="5"/>
        <v>-</v>
      </c>
      <c r="AA45" s="109" t="str">
        <f t="shared" si="5"/>
        <v>-</v>
      </c>
      <c r="AB45" s="109" t="str">
        <f t="shared" si="5"/>
        <v>-</v>
      </c>
      <c r="AC45" s="110" t="str">
        <f t="shared" si="7"/>
        <v>-</v>
      </c>
    </row>
    <row r="46" spans="1:29" x14ac:dyDescent="0.25">
      <c r="A46" s="101">
        <v>2013</v>
      </c>
      <c r="B46" s="104">
        <f>'[1]Jan 13'!C15</f>
        <v>8158934.4479999999</v>
      </c>
      <c r="C46" s="104">
        <f>'[1]Fev 13'!C15</f>
        <v>6337497.6220000004</v>
      </c>
      <c r="D46" s="104">
        <f>'[1]Mar 13'!C15</f>
        <v>6830505.0250000004</v>
      </c>
      <c r="E46" s="104">
        <f>'[1]Abr 13'!C15</f>
        <v>6783612.716</v>
      </c>
      <c r="F46" s="104">
        <f>'[1]Mai 13'!C15</f>
        <v>7046306.4220000003</v>
      </c>
      <c r="G46" s="104">
        <f>'[1]Jun 13'!C15</f>
        <v>7106740.6330000013</v>
      </c>
      <c r="H46" s="104">
        <f>'[1]Jul 13'!C15</f>
        <v>8192626.6629999997</v>
      </c>
      <c r="I46" s="104">
        <f>'[1]Ago 13'!C15</f>
        <v>7284259.7759999996</v>
      </c>
      <c r="J46" s="104">
        <f>'[1]Set 13'!C15</f>
        <v>7201732.3020000001</v>
      </c>
      <c r="K46" s="104">
        <f>'[1]Out 13'!C15</f>
        <v>7598910.7439999999</v>
      </c>
      <c r="L46" s="104">
        <f>'[1]Nov 13'!C15</f>
        <v>7449857.4029999999</v>
      </c>
      <c r="M46" s="104">
        <f>'[1]Dez 13'!C15</f>
        <v>8252325.8159999996</v>
      </c>
      <c r="N46" s="111">
        <f t="shared" ref="N46:N51" si="8">SUM(B46:M46)</f>
        <v>88243309.569999993</v>
      </c>
      <c r="P46" s="101">
        <v>2013</v>
      </c>
      <c r="Q46" s="109" t="str">
        <f t="shared" si="6"/>
        <v>-</v>
      </c>
      <c r="R46" s="109" t="str">
        <f t="shared" si="5"/>
        <v>-</v>
      </c>
      <c r="S46" s="109" t="str">
        <f t="shared" si="5"/>
        <v>-</v>
      </c>
      <c r="T46" s="109" t="str">
        <f t="shared" si="5"/>
        <v>-</v>
      </c>
      <c r="U46" s="109" t="str">
        <f t="shared" si="5"/>
        <v>-</v>
      </c>
      <c r="V46" s="109" t="str">
        <f t="shared" si="5"/>
        <v>-</v>
      </c>
      <c r="W46" s="109" t="str">
        <f t="shared" si="5"/>
        <v>-</v>
      </c>
      <c r="X46" s="109" t="str">
        <f t="shared" si="5"/>
        <v>-</v>
      </c>
      <c r="Y46" s="109" t="str">
        <f t="shared" si="5"/>
        <v>-</v>
      </c>
      <c r="Z46" s="109" t="str">
        <f t="shared" si="5"/>
        <v>-</v>
      </c>
      <c r="AA46" s="109" t="str">
        <f t="shared" si="5"/>
        <v>-</v>
      </c>
      <c r="AB46" s="109" t="str">
        <f t="shared" si="5"/>
        <v>-</v>
      </c>
      <c r="AC46" s="112" t="str">
        <f t="shared" si="5"/>
        <v>-</v>
      </c>
    </row>
    <row r="47" spans="1:29" x14ac:dyDescent="0.25">
      <c r="A47" s="101">
        <v>2014</v>
      </c>
      <c r="B47" s="104">
        <f>'[1]Jan 14'!C15</f>
        <v>8781346.5199999996</v>
      </c>
      <c r="C47" s="104">
        <f>'[1]Fev 14'!C15</f>
        <v>7044267.5710000005</v>
      </c>
      <c r="D47" s="104">
        <f>'[1]Mar 14'!C15</f>
        <v>7389513.2630000003</v>
      </c>
      <c r="E47" s="104">
        <f>'[1]Abr 14'!C15</f>
        <v>7332704.4040000001</v>
      </c>
      <c r="F47" s="104">
        <f>'[1]Mai 14'!C15</f>
        <v>7339591.8020000001</v>
      </c>
      <c r="G47" s="104">
        <f>'[1]Jun 14'!C15</f>
        <v>7138071.6540000001</v>
      </c>
      <c r="H47" s="104">
        <f>'[1]Jul 14'!C15</f>
        <v>8240871.5460000001</v>
      </c>
      <c r="I47" s="104">
        <f>'[1]Ago 14'!C15</f>
        <v>7726626.2709999997</v>
      </c>
      <c r="J47" s="104">
        <f>'[1]Set 14'!C15</f>
        <v>7431100.8700000001</v>
      </c>
      <c r="K47" s="104">
        <f>'[1]Out 14'!C15</f>
        <v>8091870.4289999995</v>
      </c>
      <c r="L47" s="104">
        <f>'[1]Nov 14'!C15</f>
        <v>7954140.04</v>
      </c>
      <c r="M47" s="104">
        <f>'[1]Dez 14'!C15</f>
        <v>8867941.0449999999</v>
      </c>
      <c r="N47" s="111">
        <f t="shared" si="8"/>
        <v>93338045.415000021</v>
      </c>
      <c r="P47" s="101">
        <v>2014</v>
      </c>
      <c r="Q47" s="109">
        <f t="shared" si="6"/>
        <v>7.6285950814640069</v>
      </c>
      <c r="R47" s="109">
        <f t="shared" si="5"/>
        <v>11.152192728980559</v>
      </c>
      <c r="S47" s="109">
        <f t="shared" si="5"/>
        <v>8.1839957068181803</v>
      </c>
      <c r="T47" s="109">
        <f t="shared" si="5"/>
        <v>8.0943843787676606</v>
      </c>
      <c r="U47" s="109">
        <f t="shared" si="5"/>
        <v>4.1622569674844678</v>
      </c>
      <c r="V47" s="109">
        <f t="shared" si="5"/>
        <v>0.44086343681255524</v>
      </c>
      <c r="W47" s="109">
        <f t="shared" si="5"/>
        <v>0.58888174677709237</v>
      </c>
      <c r="X47" s="109">
        <f t="shared" si="5"/>
        <v>6.0729093772506459</v>
      </c>
      <c r="Y47" s="113">
        <f t="shared" si="5"/>
        <v>3.1849082745869506</v>
      </c>
      <c r="Z47" s="113">
        <f t="shared" si="5"/>
        <v>6.4872414166627035</v>
      </c>
      <c r="AA47" s="113">
        <f t="shared" si="5"/>
        <v>6.7690240191299322</v>
      </c>
      <c r="AB47" s="113">
        <f t="shared" si="5"/>
        <v>7.4598997025349778</v>
      </c>
      <c r="AC47" s="112">
        <f t="shared" si="5"/>
        <v>5.7735094817115584</v>
      </c>
    </row>
    <row r="48" spans="1:29" x14ac:dyDescent="0.25">
      <c r="A48" s="101">
        <v>2015</v>
      </c>
      <c r="B48" s="104">
        <f>'[1]Jan 15'!C15</f>
        <v>9579995.8239999991</v>
      </c>
      <c r="C48" s="104">
        <f>'[1]Fev 15'!C15</f>
        <v>7338354.7860000003</v>
      </c>
      <c r="D48" s="104">
        <f>'[1]Mar 15'!C15</f>
        <v>7613081.892</v>
      </c>
      <c r="E48" s="104">
        <f>'[1]Abr 15'!C15</f>
        <v>7571100.1739999996</v>
      </c>
      <c r="F48" s="104">
        <f>'[1]Mai 15'!C15</f>
        <v>7433660.7479999997</v>
      </c>
      <c r="G48" s="104">
        <f>'[1]Jun 15'!C15</f>
        <v>7296431.9979999997</v>
      </c>
      <c r="H48" s="104">
        <f>'[1]Jul 15'!C15</f>
        <v>8955845.1400000006</v>
      </c>
      <c r="I48" s="104">
        <f>'[1]Ago 15'!C15</f>
        <v>7701823.0669999998</v>
      </c>
      <c r="J48" s="104">
        <f>'[1]Set 15'!C15</f>
        <v>7399009.1880000001</v>
      </c>
      <c r="K48" s="104">
        <f>'[1]Out 15'!C15</f>
        <v>7666885.807</v>
      </c>
      <c r="L48" s="104">
        <f>'[1]Nov 15'!C15</f>
        <v>7353737.4369999999</v>
      </c>
      <c r="M48" s="104">
        <f>'[1]Dez 15'!C15</f>
        <v>8463936.7119999994</v>
      </c>
      <c r="N48" s="111">
        <f t="shared" si="8"/>
        <v>94373862.772999987</v>
      </c>
      <c r="P48" s="101">
        <v>2015</v>
      </c>
      <c r="Q48" s="109">
        <f t="shared" si="6"/>
        <v>9.0948387263961372</v>
      </c>
      <c r="R48" s="109">
        <f t="shared" si="5"/>
        <v>4.1748444680140384</v>
      </c>
      <c r="S48" s="109">
        <f t="shared" si="5"/>
        <v>3.0254851847878683</v>
      </c>
      <c r="T48" s="109">
        <f t="shared" si="5"/>
        <v>3.2511302360688887</v>
      </c>
      <c r="U48" s="109">
        <f t="shared" si="5"/>
        <v>1.2816645467172538</v>
      </c>
      <c r="V48" s="109">
        <f t="shared" si="5"/>
        <v>2.2185311618615922</v>
      </c>
      <c r="W48" s="109">
        <f t="shared" si="5"/>
        <v>8.6759463487455779</v>
      </c>
      <c r="X48" s="109">
        <f t="shared" si="5"/>
        <v>-0.32100949534847878</v>
      </c>
      <c r="Y48" s="113">
        <f t="shared" si="5"/>
        <v>-0.43185636369917901</v>
      </c>
      <c r="Z48" s="113">
        <f t="shared" si="5"/>
        <v>-5.2519948969637635</v>
      </c>
      <c r="AA48" s="113">
        <f t="shared" si="5"/>
        <v>-7.5483031475518274</v>
      </c>
      <c r="AB48" s="113">
        <f t="shared" si="5"/>
        <v>-4.5557850570938303</v>
      </c>
      <c r="AC48" s="112">
        <f t="shared" si="5"/>
        <v>1.1097482847369555</v>
      </c>
    </row>
    <row r="49" spans="1:29" x14ac:dyDescent="0.25">
      <c r="A49" s="101">
        <v>2016</v>
      </c>
      <c r="B49" s="104">
        <f>'[1]Jan 16'!$C$15</f>
        <v>9213759.2489999998</v>
      </c>
      <c r="C49" s="104">
        <f>'[1]Fev 16'!$C$15</f>
        <v>7128485.4170000004</v>
      </c>
      <c r="D49" s="104">
        <f>'[1]Mar 16'!$C$15</f>
        <v>7067301.54</v>
      </c>
      <c r="E49" s="104">
        <f>'[1]Abr 16'!$C$15</f>
        <v>6646937.3940000003</v>
      </c>
      <c r="F49" s="104">
        <f>'[1]Mai 16'!$C$15</f>
        <v>6854451.5590000004</v>
      </c>
      <c r="G49" s="104">
        <f>'[1]Jun 16'!$C$15</f>
        <v>6836089.8830000004</v>
      </c>
      <c r="H49" s="104">
        <f>'[1]Jul 16'!$C$15</f>
        <v>8344050.1299999999</v>
      </c>
      <c r="I49" s="104">
        <f>'[1]Ago 16'!$C$15</f>
        <v>7234103.1390000004</v>
      </c>
      <c r="J49" s="104">
        <f>'[1]Set 16'!$C$15</f>
        <v>7038127.8480000002</v>
      </c>
      <c r="K49" s="104">
        <f>'[1]Out 16'!$C$15</f>
        <v>7236289.5429999996</v>
      </c>
      <c r="L49" s="104">
        <f>'[1]Nov 16'!$C$15</f>
        <v>7200644.6109999996</v>
      </c>
      <c r="M49" s="104">
        <f>'[1]Dez 16'!$C$15</f>
        <v>8226623.824</v>
      </c>
      <c r="N49" s="111">
        <f t="shared" si="8"/>
        <v>89026864.137000009</v>
      </c>
      <c r="P49" s="101">
        <v>2016</v>
      </c>
      <c r="Q49" s="109">
        <f t="shared" si="6"/>
        <v>-3.8229304242753059</v>
      </c>
      <c r="R49" s="109">
        <f t="shared" si="6"/>
        <v>-2.8598967359875438</v>
      </c>
      <c r="S49" s="109">
        <f t="shared" si="6"/>
        <v>-7.1689804436954603</v>
      </c>
      <c r="T49" s="109">
        <f t="shared" si="6"/>
        <v>-12.206452942911483</v>
      </c>
      <c r="U49" s="109">
        <f t="shared" si="6"/>
        <v>-7.7917086699959226</v>
      </c>
      <c r="V49" s="109">
        <f t="shared" si="6"/>
        <v>-6.3091400718348627</v>
      </c>
      <c r="W49" s="109">
        <f t="shared" si="6"/>
        <v>-6.8312370349896456</v>
      </c>
      <c r="X49" s="109">
        <f t="shared" si="5"/>
        <v>-6.072846960144263</v>
      </c>
      <c r="Y49" s="113">
        <f t="shared" si="5"/>
        <v>-4.8774279208260936</v>
      </c>
      <c r="Z49" s="113">
        <f t="shared" si="5"/>
        <v>-5.6163124747059427</v>
      </c>
      <c r="AA49" s="113">
        <f t="shared" si="5"/>
        <v>-2.0818369884913257</v>
      </c>
      <c r="AB49" s="113">
        <f t="shared" si="5"/>
        <v>-2.8038121748186318</v>
      </c>
      <c r="AC49" s="112">
        <f t="shared" si="5"/>
        <v>-5.6657621918700718</v>
      </c>
    </row>
    <row r="50" spans="1:29" x14ac:dyDescent="0.25">
      <c r="A50" s="101">
        <v>2017</v>
      </c>
      <c r="B50" s="104">
        <f>'[1]Jan 17'!$C$15</f>
        <v>9049018.6500000004</v>
      </c>
      <c r="C50" s="104">
        <f>'[1]Fev 17'!$C$15</f>
        <v>6754690.8890000004</v>
      </c>
      <c r="D50" s="104">
        <f>'[1]Mar 17'!$C$15</f>
        <v>7453369.148</v>
      </c>
      <c r="E50" s="104">
        <f>'[1]Abr 17'!$C$15</f>
        <v>6833693.915</v>
      </c>
      <c r="F50" s="104">
        <f>'[1]Mai 17'!$C$15</f>
        <v>7006120.1449999996</v>
      </c>
      <c r="G50" s="104">
        <f>'[1]Jun 17'!$C$15</f>
        <v>6947783.0970000001</v>
      </c>
      <c r="H50" s="104">
        <f>'[1]Jul 17'!$C$15</f>
        <v>8649658.9710000008</v>
      </c>
      <c r="I50" s="104">
        <f>'[1]Ago 17'!$C$15</f>
        <v>7626335.7489999998</v>
      </c>
      <c r="J50" s="104">
        <f>'[1]Set 17'!$C$15</f>
        <v>7491030.835</v>
      </c>
      <c r="K50" s="104">
        <f>'[1]Out 17'!$C$15</f>
        <v>7799247.6310000001</v>
      </c>
      <c r="L50" s="104">
        <f>'[1]Nov 17'!$C$15</f>
        <v>7610145.4230000004</v>
      </c>
      <c r="M50" s="104">
        <f>'[1]Dez 17'!$C$15</f>
        <v>8693226.8379999995</v>
      </c>
      <c r="N50" s="111">
        <f t="shared" si="8"/>
        <v>91914321.290999979</v>
      </c>
      <c r="P50" s="101">
        <v>2017</v>
      </c>
      <c r="Q50" s="109">
        <f t="shared" si="6"/>
        <v>-1.7879846276413147</v>
      </c>
      <c r="R50" s="109">
        <f t="shared" si="6"/>
        <v>-5.2436738820924811</v>
      </c>
      <c r="S50" s="109">
        <f t="shared" si="6"/>
        <v>5.4627300931608502</v>
      </c>
      <c r="T50" s="109">
        <f t="shared" si="6"/>
        <v>2.8096627052419665</v>
      </c>
      <c r="U50" s="109">
        <f t="shared" si="6"/>
        <v>2.2127019892766775</v>
      </c>
      <c r="V50" s="109">
        <f t="shared" si="6"/>
        <v>1.6338757376165969</v>
      </c>
      <c r="W50" s="109">
        <f t="shared" si="6"/>
        <v>3.662595936489188</v>
      </c>
      <c r="X50" s="109">
        <f t="shared" si="6"/>
        <v>5.4219936108654831</v>
      </c>
      <c r="Y50" s="113">
        <f t="shared" si="6"/>
        <v>6.4349923272379872</v>
      </c>
      <c r="Z50" s="113">
        <f t="shared" si="6"/>
        <v>7.7796512239421967</v>
      </c>
      <c r="AA50" s="113">
        <f t="shared" si="6"/>
        <v>5.6870021244268987</v>
      </c>
      <c r="AB50" s="113">
        <f t="shared" si="6"/>
        <v>5.6718652023294291</v>
      </c>
      <c r="AC50" s="112">
        <f t="shared" si="6"/>
        <v>3.2433548929192479</v>
      </c>
    </row>
    <row r="51" spans="1:29" x14ac:dyDescent="0.25">
      <c r="A51" s="101">
        <v>2018</v>
      </c>
      <c r="B51" s="104">
        <f>'[1]Jan 18'!$C$15</f>
        <v>9306106.8939999994</v>
      </c>
      <c r="C51" s="104">
        <f>'[1]Fev 18'!$C$15</f>
        <v>7137611.5810000002</v>
      </c>
      <c r="D51" s="104">
        <f>'[1]Mar 18'!$C$15</f>
        <v>7596149.9910000004</v>
      </c>
      <c r="E51" s="104">
        <f>'[1]Abr 18'!$C$15</f>
        <v>7264472.0410000002</v>
      </c>
      <c r="F51" s="104">
        <f>'[1]Mai 18'!$C$15</f>
        <v>7275727.4919999996</v>
      </c>
      <c r="G51" s="104">
        <f>'[1]Jun 18'!$C$15</f>
        <v>7302883.4689999996</v>
      </c>
      <c r="H51" s="104">
        <f>'[1]Jul 18'!$C$15</f>
        <v>9285931.2090000007</v>
      </c>
      <c r="I51" s="104">
        <f>'[1]Ago 18'!$C$15</f>
        <v>7958025.1059999997</v>
      </c>
      <c r="J51" s="104">
        <f>'[1]Set 18'!$C$15</f>
        <v>7690892.4730000002</v>
      </c>
      <c r="K51" s="104">
        <f>'[1]Out 18'!$C$15</f>
        <v>8052958.7980000004</v>
      </c>
      <c r="L51" s="104">
        <f>'[1]Nov 18'!$C$15</f>
        <v>8020475.4460000005</v>
      </c>
      <c r="M51" s="104">
        <f>'[1]Dez 18'!$C$15</f>
        <v>9050367.7459999993</v>
      </c>
      <c r="N51" s="111">
        <f t="shared" si="8"/>
        <v>95941602.245999992</v>
      </c>
      <c r="P51" s="101">
        <v>2018</v>
      </c>
      <c r="Q51" s="109">
        <f t="shared" ref="Q51:AC52" si="9">IF(B51&lt;&gt;"",IF(B50&lt;&gt;"",(B51/B50-1)*100,"-"),"-")</f>
        <v>2.8410621520820856</v>
      </c>
      <c r="R51" s="109">
        <f t="shared" si="9"/>
        <v>5.6689595170607232</v>
      </c>
      <c r="S51" s="109">
        <f t="shared" si="9"/>
        <v>1.91565505699276</v>
      </c>
      <c r="T51" s="109">
        <f t="shared" si="9"/>
        <v>6.3037375006574248</v>
      </c>
      <c r="U51" s="109">
        <f t="shared" si="9"/>
        <v>3.8481690496330989</v>
      </c>
      <c r="V51" s="109">
        <f t="shared" si="9"/>
        <v>5.1109881676261404</v>
      </c>
      <c r="W51" s="109">
        <f t="shared" si="9"/>
        <v>7.3560384303387183</v>
      </c>
      <c r="X51" s="109">
        <f t="shared" si="9"/>
        <v>4.3492624494468668</v>
      </c>
      <c r="Y51" s="113">
        <f t="shared" si="9"/>
        <v>2.668012485894411</v>
      </c>
      <c r="Z51" s="113">
        <f t="shared" si="9"/>
        <v>3.2530210477170085</v>
      </c>
      <c r="AA51" s="113">
        <f t="shared" si="9"/>
        <v>5.3918814975580709</v>
      </c>
      <c r="AB51" s="113">
        <f t="shared" si="9"/>
        <v>4.1082662934649239</v>
      </c>
      <c r="AC51" s="112">
        <f t="shared" si="9"/>
        <v>4.3815598031232472</v>
      </c>
    </row>
    <row r="52" spans="1:29" x14ac:dyDescent="0.25">
      <c r="A52" s="101">
        <v>2019</v>
      </c>
      <c r="B52" s="104">
        <f>'[1]Jan 19'!$C$15</f>
        <v>9614756.9289999995</v>
      </c>
      <c r="C52" s="104">
        <f>'[1]Fev 19'!$C$15</f>
        <v>7608305.3109999998</v>
      </c>
      <c r="D52" s="104">
        <f>'[1]Mar 19'!$C$15</f>
        <v>7854962.7879999997</v>
      </c>
      <c r="E52" s="104">
        <f>'[1]Abr 19'!$C$15</f>
        <v>7320531.2580000022</v>
      </c>
      <c r="F52" s="104">
        <f>'[1]Mai 19'!$C$15</f>
        <v>7024844.8559999997</v>
      </c>
      <c r="G52" s="104">
        <f>'[1]Jun 19'!$C$15</f>
        <v>6957631.6919999998</v>
      </c>
      <c r="H52" s="104"/>
      <c r="I52" s="104"/>
      <c r="J52" s="104"/>
      <c r="K52" s="104"/>
      <c r="L52" s="104"/>
      <c r="M52" s="104"/>
      <c r="N52" s="111">
        <f>SUM(B52:M52)</f>
        <v>46381032.833999999</v>
      </c>
      <c r="P52" s="101">
        <v>2019</v>
      </c>
      <c r="Q52" s="109">
        <f t="shared" si="9"/>
        <v>3.3166396917168273</v>
      </c>
      <c r="R52" s="109">
        <f t="shared" si="9"/>
        <v>6.5945551205527142</v>
      </c>
      <c r="S52" s="109">
        <f t="shared" si="9"/>
        <v>3.4071575377874863</v>
      </c>
      <c r="T52" s="109">
        <f t="shared" si="9"/>
        <v>0.77169017491718339</v>
      </c>
      <c r="U52" s="109">
        <f t="shared" si="9"/>
        <v>-3.4482137528632939</v>
      </c>
      <c r="V52" s="109">
        <f t="shared" si="9"/>
        <v>-4.7276090117767673</v>
      </c>
      <c r="W52" s="109" t="str">
        <f t="shared" si="9"/>
        <v>-</v>
      </c>
      <c r="X52" s="109" t="str">
        <f t="shared" si="9"/>
        <v>-</v>
      </c>
      <c r="Y52" s="113" t="str">
        <f t="shared" si="9"/>
        <v>-</v>
      </c>
      <c r="Z52" s="113" t="str">
        <f t="shared" si="9"/>
        <v>-</v>
      </c>
      <c r="AA52" s="113" t="str">
        <f t="shared" si="9"/>
        <v>-</v>
      </c>
      <c r="AB52" s="113" t="str">
        <f t="shared" si="9"/>
        <v>-</v>
      </c>
      <c r="AC52" s="112"/>
    </row>
    <row r="53" spans="1:29" x14ac:dyDescent="0.25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</row>
    <row r="54" spans="1:29" x14ac:dyDescent="0.25">
      <c r="A54" s="97"/>
      <c r="B54" s="97"/>
      <c r="C54" s="97"/>
      <c r="D54" s="97"/>
      <c r="E54" s="121"/>
      <c r="F54" s="97"/>
      <c r="G54" s="97"/>
      <c r="H54" s="97"/>
      <c r="I54" s="97"/>
      <c r="J54" s="97"/>
      <c r="K54" s="97"/>
      <c r="L54" s="97"/>
      <c r="M54" s="97"/>
    </row>
    <row r="55" spans="1:29" ht="15.6" x14ac:dyDescent="0.25">
      <c r="A55" s="98" t="s">
        <v>37</v>
      </c>
      <c r="B55" s="122"/>
      <c r="C55" s="97"/>
      <c r="D55" s="97"/>
      <c r="E55" s="121"/>
      <c r="F55" s="97"/>
      <c r="G55" s="97"/>
      <c r="H55" s="97"/>
      <c r="I55" s="97"/>
      <c r="J55" s="97"/>
      <c r="K55" s="97"/>
      <c r="L55" s="97"/>
      <c r="M55" s="97"/>
      <c r="P55" s="99" t="s">
        <v>38</v>
      </c>
    </row>
    <row r="56" spans="1:29" x14ac:dyDescent="0.25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</row>
    <row r="57" spans="1:29" ht="15" x14ac:dyDescent="0.25">
      <c r="A57" s="100"/>
      <c r="B57" s="101" t="s">
        <v>23</v>
      </c>
      <c r="C57" s="101" t="s">
        <v>24</v>
      </c>
      <c r="D57" s="101" t="s">
        <v>25</v>
      </c>
      <c r="E57" s="101" t="s">
        <v>26</v>
      </c>
      <c r="F57" s="101" t="s">
        <v>27</v>
      </c>
      <c r="G57" s="101" t="s">
        <v>28</v>
      </c>
      <c r="H57" s="101" t="s">
        <v>29</v>
      </c>
      <c r="I57" s="101" t="s">
        <v>30</v>
      </c>
      <c r="J57" s="101" t="s">
        <v>31</v>
      </c>
      <c r="K57" s="101" t="s">
        <v>32</v>
      </c>
      <c r="L57" s="101" t="s">
        <v>33</v>
      </c>
      <c r="M57" s="101" t="s">
        <v>34</v>
      </c>
      <c r="N57" s="101" t="s">
        <v>35</v>
      </c>
      <c r="P57" s="102"/>
      <c r="Q57" s="101" t="s">
        <v>23</v>
      </c>
      <c r="R57" s="101" t="s">
        <v>24</v>
      </c>
      <c r="S57" s="101" t="s">
        <v>25</v>
      </c>
      <c r="T57" s="101" t="s">
        <v>26</v>
      </c>
      <c r="U57" s="101" t="s">
        <v>27</v>
      </c>
      <c r="V57" s="101" t="s">
        <v>28</v>
      </c>
      <c r="W57" s="101" t="s">
        <v>29</v>
      </c>
      <c r="X57" s="101" t="s">
        <v>30</v>
      </c>
      <c r="Y57" s="101" t="s">
        <v>31</v>
      </c>
      <c r="Z57" s="101" t="s">
        <v>32</v>
      </c>
      <c r="AA57" s="101" t="s">
        <v>33</v>
      </c>
      <c r="AB57" s="101" t="s">
        <v>34</v>
      </c>
      <c r="AC57" s="101" t="s">
        <v>35</v>
      </c>
    </row>
    <row r="58" spans="1:29" hidden="1" x14ac:dyDescent="0.25">
      <c r="A58" s="103">
        <v>2000</v>
      </c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4"/>
      <c r="P58" s="103">
        <v>2000</v>
      </c>
      <c r="Q58" s="106"/>
      <c r="R58" s="107"/>
      <c r="S58" s="107"/>
      <c r="T58" s="107"/>
      <c r="U58" s="107"/>
      <c r="V58" s="107"/>
      <c r="W58" s="107"/>
      <c r="X58" s="107"/>
      <c r="Y58" s="107"/>
      <c r="Z58" s="107"/>
      <c r="AA58" s="108"/>
      <c r="AB58" s="107"/>
      <c r="AC58" s="107"/>
    </row>
    <row r="59" spans="1:29" hidden="1" x14ac:dyDescent="0.25">
      <c r="A59" s="103">
        <v>2001</v>
      </c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4"/>
      <c r="P59" s="103">
        <v>2001</v>
      </c>
      <c r="Q59" s="109" t="str">
        <f>IF(B59&lt;&gt;"",IF(B58&lt;&gt;"",(B59/B58-1)*100,"-"),"-")</f>
        <v>-</v>
      </c>
      <c r="R59" s="109" t="str">
        <f t="shared" ref="R59:AB69" si="10">IF(C59&lt;&gt;"",IF(C58&lt;&gt;"",(C59/C58-1)*100,"-"),"-")</f>
        <v>-</v>
      </c>
      <c r="S59" s="109" t="str">
        <f t="shared" si="10"/>
        <v>-</v>
      </c>
      <c r="T59" s="109" t="str">
        <f t="shared" si="10"/>
        <v>-</v>
      </c>
      <c r="U59" s="109" t="str">
        <f t="shared" si="10"/>
        <v>-</v>
      </c>
      <c r="V59" s="109" t="str">
        <f t="shared" si="10"/>
        <v>-</v>
      </c>
      <c r="W59" s="109" t="str">
        <f t="shared" si="10"/>
        <v>-</v>
      </c>
      <c r="X59" s="109" t="str">
        <f t="shared" si="10"/>
        <v>-</v>
      </c>
      <c r="Y59" s="109" t="str">
        <f t="shared" si="10"/>
        <v>-</v>
      </c>
      <c r="Z59" s="109" t="str">
        <f t="shared" si="10"/>
        <v>-</v>
      </c>
      <c r="AA59" s="109" t="str">
        <f t="shared" si="10"/>
        <v>-</v>
      </c>
      <c r="AB59" s="109" t="str">
        <f t="shared" si="10"/>
        <v>-</v>
      </c>
      <c r="AC59" s="110" t="str">
        <f>IF(M59&lt;&gt;"",IF(N59&lt;&gt;"",IF(N58&lt;&gt;"",(N59/N58-1)*100,"-"),"-"),"-")</f>
        <v>-</v>
      </c>
    </row>
    <row r="60" spans="1:29" hidden="1" x14ac:dyDescent="0.25">
      <c r="A60" s="103">
        <v>2002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4"/>
      <c r="P60" s="103">
        <v>2002</v>
      </c>
      <c r="Q60" s="109" t="str">
        <f t="shared" ref="Q60:Q69" si="11">IF(B60&lt;&gt;"",IF(B59&lt;&gt;"",(B60/B59-1)*100,"-"),"-")</f>
        <v>-</v>
      </c>
      <c r="R60" s="109" t="str">
        <f t="shared" si="10"/>
        <v>-</v>
      </c>
      <c r="S60" s="109" t="str">
        <f t="shared" si="10"/>
        <v>-</v>
      </c>
      <c r="T60" s="109" t="str">
        <f t="shared" si="10"/>
        <v>-</v>
      </c>
      <c r="U60" s="109" t="str">
        <f t="shared" si="10"/>
        <v>-</v>
      </c>
      <c r="V60" s="109" t="str">
        <f t="shared" si="10"/>
        <v>-</v>
      </c>
      <c r="W60" s="109" t="str">
        <f t="shared" si="10"/>
        <v>-</v>
      </c>
      <c r="X60" s="109" t="str">
        <f t="shared" si="10"/>
        <v>-</v>
      </c>
      <c r="Y60" s="109" t="str">
        <f t="shared" si="10"/>
        <v>-</v>
      </c>
      <c r="Z60" s="109" t="str">
        <f t="shared" si="10"/>
        <v>-</v>
      </c>
      <c r="AA60" s="109" t="str">
        <f t="shared" si="10"/>
        <v>-</v>
      </c>
      <c r="AB60" s="109" t="str">
        <f t="shared" si="10"/>
        <v>-</v>
      </c>
      <c r="AC60" s="110" t="str">
        <f t="shared" ref="AC60:AC69" si="12">IF(M60&lt;&gt;"",IF(N60&lt;&gt;"",IF(N59&lt;&gt;"",(N60/N59-1)*100,"-"),"-"),"-")</f>
        <v>-</v>
      </c>
    </row>
    <row r="61" spans="1:29" hidden="1" x14ac:dyDescent="0.25">
      <c r="A61" s="103">
        <v>2003</v>
      </c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4"/>
      <c r="P61" s="103">
        <v>2003</v>
      </c>
      <c r="Q61" s="109" t="str">
        <f t="shared" si="11"/>
        <v>-</v>
      </c>
      <c r="R61" s="109" t="str">
        <f t="shared" si="10"/>
        <v>-</v>
      </c>
      <c r="S61" s="109" t="str">
        <f t="shared" si="10"/>
        <v>-</v>
      </c>
      <c r="T61" s="109" t="str">
        <f t="shared" si="10"/>
        <v>-</v>
      </c>
      <c r="U61" s="109" t="str">
        <f t="shared" si="10"/>
        <v>-</v>
      </c>
      <c r="V61" s="109" t="str">
        <f t="shared" si="10"/>
        <v>-</v>
      </c>
      <c r="W61" s="109" t="str">
        <f t="shared" si="10"/>
        <v>-</v>
      </c>
      <c r="X61" s="109" t="str">
        <f t="shared" si="10"/>
        <v>-</v>
      </c>
      <c r="Y61" s="109" t="str">
        <f t="shared" si="10"/>
        <v>-</v>
      </c>
      <c r="Z61" s="109" t="str">
        <f t="shared" si="10"/>
        <v>-</v>
      </c>
      <c r="AA61" s="109" t="str">
        <f t="shared" si="10"/>
        <v>-</v>
      </c>
      <c r="AB61" s="109" t="str">
        <f t="shared" si="10"/>
        <v>-</v>
      </c>
      <c r="AC61" s="110" t="str">
        <f t="shared" si="12"/>
        <v>-</v>
      </c>
    </row>
    <row r="62" spans="1:29" hidden="1" x14ac:dyDescent="0.25">
      <c r="A62" s="103">
        <v>2004</v>
      </c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4"/>
      <c r="P62" s="103">
        <v>2004</v>
      </c>
      <c r="Q62" s="109" t="str">
        <f t="shared" si="11"/>
        <v>-</v>
      </c>
      <c r="R62" s="109" t="str">
        <f t="shared" si="10"/>
        <v>-</v>
      </c>
      <c r="S62" s="109" t="str">
        <f t="shared" si="10"/>
        <v>-</v>
      </c>
      <c r="T62" s="109" t="str">
        <f t="shared" si="10"/>
        <v>-</v>
      </c>
      <c r="U62" s="109" t="str">
        <f t="shared" si="10"/>
        <v>-</v>
      </c>
      <c r="V62" s="109" t="str">
        <f t="shared" si="10"/>
        <v>-</v>
      </c>
      <c r="W62" s="109" t="str">
        <f t="shared" si="10"/>
        <v>-</v>
      </c>
      <c r="X62" s="109" t="str">
        <f t="shared" si="10"/>
        <v>-</v>
      </c>
      <c r="Y62" s="109" t="str">
        <f t="shared" si="10"/>
        <v>-</v>
      </c>
      <c r="Z62" s="109" t="str">
        <f t="shared" si="10"/>
        <v>-</v>
      </c>
      <c r="AA62" s="109" t="str">
        <f t="shared" si="10"/>
        <v>-</v>
      </c>
      <c r="AB62" s="109" t="str">
        <f t="shared" si="10"/>
        <v>-</v>
      </c>
      <c r="AC62" s="110" t="str">
        <f t="shared" si="12"/>
        <v>-</v>
      </c>
    </row>
    <row r="63" spans="1:29" hidden="1" x14ac:dyDescent="0.25">
      <c r="A63" s="103">
        <v>2005</v>
      </c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4"/>
      <c r="P63" s="103">
        <v>2005</v>
      </c>
      <c r="Q63" s="109" t="str">
        <f t="shared" si="11"/>
        <v>-</v>
      </c>
      <c r="R63" s="109" t="str">
        <f t="shared" si="10"/>
        <v>-</v>
      </c>
      <c r="S63" s="109" t="str">
        <f t="shared" si="10"/>
        <v>-</v>
      </c>
      <c r="T63" s="109" t="str">
        <f t="shared" si="10"/>
        <v>-</v>
      </c>
      <c r="U63" s="109" t="str">
        <f t="shared" si="10"/>
        <v>-</v>
      </c>
      <c r="V63" s="109" t="str">
        <f t="shared" si="10"/>
        <v>-</v>
      </c>
      <c r="W63" s="109" t="str">
        <f t="shared" si="10"/>
        <v>-</v>
      </c>
      <c r="X63" s="109" t="str">
        <f t="shared" si="10"/>
        <v>-</v>
      </c>
      <c r="Y63" s="109" t="str">
        <f t="shared" si="10"/>
        <v>-</v>
      </c>
      <c r="Z63" s="109" t="str">
        <f t="shared" si="10"/>
        <v>-</v>
      </c>
      <c r="AA63" s="109" t="str">
        <f t="shared" si="10"/>
        <v>-</v>
      </c>
      <c r="AB63" s="109" t="str">
        <f t="shared" si="10"/>
        <v>-</v>
      </c>
      <c r="AC63" s="110" t="str">
        <f t="shared" si="12"/>
        <v>-</v>
      </c>
    </row>
    <row r="64" spans="1:29" hidden="1" x14ac:dyDescent="0.25">
      <c r="A64" s="103">
        <v>2006</v>
      </c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4"/>
      <c r="P64" s="103">
        <v>2006</v>
      </c>
      <c r="Q64" s="109" t="str">
        <f t="shared" si="11"/>
        <v>-</v>
      </c>
      <c r="R64" s="109" t="str">
        <f t="shared" si="10"/>
        <v>-</v>
      </c>
      <c r="S64" s="109" t="str">
        <f t="shared" si="10"/>
        <v>-</v>
      </c>
      <c r="T64" s="109" t="str">
        <f t="shared" si="10"/>
        <v>-</v>
      </c>
      <c r="U64" s="109" t="str">
        <f t="shared" si="10"/>
        <v>-</v>
      </c>
      <c r="V64" s="109" t="str">
        <f t="shared" si="10"/>
        <v>-</v>
      </c>
      <c r="W64" s="109" t="str">
        <f t="shared" si="10"/>
        <v>-</v>
      </c>
      <c r="X64" s="109" t="str">
        <f t="shared" si="10"/>
        <v>-</v>
      </c>
      <c r="Y64" s="109" t="str">
        <f t="shared" si="10"/>
        <v>-</v>
      </c>
      <c r="Z64" s="109" t="str">
        <f t="shared" si="10"/>
        <v>-</v>
      </c>
      <c r="AA64" s="109" t="str">
        <f t="shared" si="10"/>
        <v>-</v>
      </c>
      <c r="AB64" s="109" t="str">
        <f t="shared" si="10"/>
        <v>-</v>
      </c>
      <c r="AC64" s="110" t="str">
        <f t="shared" si="12"/>
        <v>-</v>
      </c>
    </row>
    <row r="65" spans="1:29" hidden="1" x14ac:dyDescent="0.25">
      <c r="A65" s="103">
        <v>2007</v>
      </c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4"/>
      <c r="P65" s="103">
        <v>2007</v>
      </c>
      <c r="Q65" s="109" t="str">
        <f t="shared" si="11"/>
        <v>-</v>
      </c>
      <c r="R65" s="109" t="str">
        <f t="shared" si="10"/>
        <v>-</v>
      </c>
      <c r="S65" s="109" t="str">
        <f t="shared" si="10"/>
        <v>-</v>
      </c>
      <c r="T65" s="109" t="str">
        <f t="shared" si="10"/>
        <v>-</v>
      </c>
      <c r="U65" s="109" t="str">
        <f t="shared" si="10"/>
        <v>-</v>
      </c>
      <c r="V65" s="109" t="str">
        <f t="shared" si="10"/>
        <v>-</v>
      </c>
      <c r="W65" s="109" t="str">
        <f t="shared" si="10"/>
        <v>-</v>
      </c>
      <c r="X65" s="109" t="str">
        <f t="shared" si="10"/>
        <v>-</v>
      </c>
      <c r="Y65" s="109" t="str">
        <f t="shared" si="10"/>
        <v>-</v>
      </c>
      <c r="Z65" s="109" t="str">
        <f t="shared" si="10"/>
        <v>-</v>
      </c>
      <c r="AA65" s="109" t="str">
        <f t="shared" si="10"/>
        <v>-</v>
      </c>
      <c r="AB65" s="109" t="str">
        <f t="shared" si="10"/>
        <v>-</v>
      </c>
      <c r="AC65" s="110" t="str">
        <f t="shared" si="12"/>
        <v>-</v>
      </c>
    </row>
    <row r="66" spans="1:29" hidden="1" x14ac:dyDescent="0.25">
      <c r="A66" s="103">
        <v>2008</v>
      </c>
      <c r="B66" s="125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4"/>
      <c r="P66" s="103">
        <v>2008</v>
      </c>
      <c r="Q66" s="109" t="str">
        <f t="shared" si="11"/>
        <v>-</v>
      </c>
      <c r="R66" s="109" t="str">
        <f t="shared" si="10"/>
        <v>-</v>
      </c>
      <c r="S66" s="109" t="str">
        <f t="shared" si="10"/>
        <v>-</v>
      </c>
      <c r="T66" s="109" t="str">
        <f t="shared" si="10"/>
        <v>-</v>
      </c>
      <c r="U66" s="109" t="str">
        <f t="shared" si="10"/>
        <v>-</v>
      </c>
      <c r="V66" s="109" t="str">
        <f t="shared" si="10"/>
        <v>-</v>
      </c>
      <c r="W66" s="109" t="str">
        <f t="shared" si="10"/>
        <v>-</v>
      </c>
      <c r="X66" s="109" t="str">
        <f t="shared" si="10"/>
        <v>-</v>
      </c>
      <c r="Y66" s="109" t="str">
        <f t="shared" si="10"/>
        <v>-</v>
      </c>
      <c r="Z66" s="109" t="str">
        <f t="shared" si="10"/>
        <v>-</v>
      </c>
      <c r="AA66" s="109" t="str">
        <f t="shared" si="10"/>
        <v>-</v>
      </c>
      <c r="AB66" s="109" t="str">
        <f t="shared" si="10"/>
        <v>-</v>
      </c>
      <c r="AC66" s="110" t="str">
        <f t="shared" si="12"/>
        <v>-</v>
      </c>
    </row>
    <row r="67" spans="1:29" hidden="1" x14ac:dyDescent="0.25">
      <c r="A67" s="103">
        <v>2009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4"/>
      <c r="P67" s="103">
        <v>2009</v>
      </c>
      <c r="Q67" s="109" t="str">
        <f t="shared" si="11"/>
        <v>-</v>
      </c>
      <c r="R67" s="109" t="str">
        <f t="shared" si="10"/>
        <v>-</v>
      </c>
      <c r="S67" s="109" t="str">
        <f t="shared" si="10"/>
        <v>-</v>
      </c>
      <c r="T67" s="109" t="str">
        <f t="shared" si="10"/>
        <v>-</v>
      </c>
      <c r="U67" s="109" t="str">
        <f t="shared" si="10"/>
        <v>-</v>
      </c>
      <c r="V67" s="109" t="str">
        <f t="shared" si="10"/>
        <v>-</v>
      </c>
      <c r="W67" s="109" t="str">
        <f t="shared" si="10"/>
        <v>-</v>
      </c>
      <c r="X67" s="109" t="str">
        <f t="shared" si="10"/>
        <v>-</v>
      </c>
      <c r="Y67" s="109" t="str">
        <f t="shared" si="10"/>
        <v>-</v>
      </c>
      <c r="Z67" s="109" t="str">
        <f t="shared" si="10"/>
        <v>-</v>
      </c>
      <c r="AA67" s="109" t="str">
        <f t="shared" si="10"/>
        <v>-</v>
      </c>
      <c r="AB67" s="109" t="str">
        <f t="shared" si="10"/>
        <v>-</v>
      </c>
      <c r="AC67" s="110" t="str">
        <f t="shared" si="12"/>
        <v>-</v>
      </c>
    </row>
    <row r="68" spans="1:29" hidden="1" x14ac:dyDescent="0.25">
      <c r="A68" s="103">
        <v>2010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4"/>
      <c r="P68" s="103">
        <v>2010</v>
      </c>
      <c r="Q68" s="109" t="str">
        <f t="shared" si="11"/>
        <v>-</v>
      </c>
      <c r="R68" s="109" t="str">
        <f>IF(C68&lt;&gt;"",IF(C67&lt;&gt;"",(C68/C67-1)*100,"-"),"-")</f>
        <v>-</v>
      </c>
      <c r="S68" s="109" t="str">
        <f t="shared" si="10"/>
        <v>-</v>
      </c>
      <c r="T68" s="109" t="str">
        <f t="shared" si="10"/>
        <v>-</v>
      </c>
      <c r="U68" s="109" t="str">
        <f t="shared" si="10"/>
        <v>-</v>
      </c>
      <c r="V68" s="109" t="str">
        <f t="shared" si="10"/>
        <v>-</v>
      </c>
      <c r="W68" s="109" t="str">
        <f t="shared" si="10"/>
        <v>-</v>
      </c>
      <c r="X68" s="109" t="str">
        <f t="shared" si="10"/>
        <v>-</v>
      </c>
      <c r="Y68" s="109" t="str">
        <f t="shared" si="10"/>
        <v>-</v>
      </c>
      <c r="Z68" s="109" t="str">
        <f t="shared" si="10"/>
        <v>-</v>
      </c>
      <c r="AA68" s="109" t="str">
        <f t="shared" si="10"/>
        <v>-</v>
      </c>
      <c r="AB68" s="109" t="str">
        <f t="shared" si="10"/>
        <v>-</v>
      </c>
      <c r="AC68" s="110" t="str">
        <f t="shared" si="12"/>
        <v>-</v>
      </c>
    </row>
    <row r="69" spans="1:29" hidden="1" x14ac:dyDescent="0.25">
      <c r="A69" s="103">
        <v>2011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4"/>
      <c r="P69" s="103">
        <v>2011</v>
      </c>
      <c r="Q69" s="109" t="str">
        <f t="shared" si="11"/>
        <v>-</v>
      </c>
      <c r="R69" s="109" t="str">
        <f t="shared" si="10"/>
        <v>-</v>
      </c>
      <c r="S69" s="109" t="str">
        <f t="shared" si="10"/>
        <v>-</v>
      </c>
      <c r="T69" s="109" t="str">
        <f t="shared" si="10"/>
        <v>-</v>
      </c>
      <c r="U69" s="109" t="str">
        <f t="shared" si="10"/>
        <v>-</v>
      </c>
      <c r="V69" s="109" t="str">
        <f t="shared" si="10"/>
        <v>-</v>
      </c>
      <c r="W69" s="109" t="str">
        <f t="shared" si="10"/>
        <v>-</v>
      </c>
      <c r="X69" s="109" t="str">
        <f t="shared" si="10"/>
        <v>-</v>
      </c>
      <c r="Y69" s="109" t="str">
        <f t="shared" si="10"/>
        <v>-</v>
      </c>
      <c r="Z69" s="109" t="str">
        <f t="shared" si="10"/>
        <v>-</v>
      </c>
      <c r="AA69" s="109" t="str">
        <f t="shared" si="10"/>
        <v>-</v>
      </c>
      <c r="AB69" s="109" t="str">
        <f t="shared" si="10"/>
        <v>-</v>
      </c>
      <c r="AC69" s="110" t="str">
        <f t="shared" si="12"/>
        <v>-</v>
      </c>
    </row>
    <row r="70" spans="1:29" hidden="1" x14ac:dyDescent="0.25">
      <c r="A70" s="103">
        <v>2012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4"/>
      <c r="P70" s="103">
        <v>2012</v>
      </c>
      <c r="Q70" s="109" t="str">
        <f t="shared" ref="Q70:AC77" si="13">IF(B70&lt;&gt;"",IF(B69&lt;&gt;"",(B70-B69),"-"),"-")</f>
        <v>-</v>
      </c>
      <c r="R70" s="109" t="str">
        <f t="shared" si="13"/>
        <v>-</v>
      </c>
      <c r="S70" s="109" t="str">
        <f t="shared" si="13"/>
        <v>-</v>
      </c>
      <c r="T70" s="109" t="str">
        <f t="shared" si="13"/>
        <v>-</v>
      </c>
      <c r="U70" s="109" t="str">
        <f t="shared" si="13"/>
        <v>-</v>
      </c>
      <c r="V70" s="109" t="str">
        <f t="shared" si="13"/>
        <v>-</v>
      </c>
      <c r="W70" s="109" t="str">
        <f t="shared" si="13"/>
        <v>-</v>
      </c>
      <c r="X70" s="109" t="str">
        <f t="shared" si="13"/>
        <v>-</v>
      </c>
      <c r="Y70" s="109" t="str">
        <f t="shared" si="13"/>
        <v>-</v>
      </c>
      <c r="Z70" s="109" t="str">
        <f t="shared" si="13"/>
        <v>-</v>
      </c>
      <c r="AA70" s="109" t="str">
        <f t="shared" si="13"/>
        <v>-</v>
      </c>
      <c r="AB70" s="109" t="str">
        <f t="shared" si="13"/>
        <v>-</v>
      </c>
      <c r="AC70" s="109" t="str">
        <f t="shared" si="13"/>
        <v>-</v>
      </c>
    </row>
    <row r="71" spans="1:29" x14ac:dyDescent="0.25">
      <c r="A71" s="101">
        <v>2013</v>
      </c>
      <c r="B71" s="123">
        <f>(B46/B21)*100</f>
        <v>79.345400658478013</v>
      </c>
      <c r="C71" s="123">
        <f t="shared" ref="C71:N71" si="14">(C46/C21)*100</f>
        <v>72.028347877061265</v>
      </c>
      <c r="D71" s="123">
        <f t="shared" si="14"/>
        <v>71.345329432824172</v>
      </c>
      <c r="E71" s="123">
        <f t="shared" si="14"/>
        <v>72.346256799121363</v>
      </c>
      <c r="F71" s="123">
        <f t="shared" si="14"/>
        <v>74.067035895344617</v>
      </c>
      <c r="G71" s="123">
        <f t="shared" si="14"/>
        <v>76.85988683960862</v>
      </c>
      <c r="H71" s="123">
        <f t="shared" si="14"/>
        <v>78.705704144247719</v>
      </c>
      <c r="I71" s="123">
        <f t="shared" si="14"/>
        <v>74.193644967083841</v>
      </c>
      <c r="J71" s="123">
        <f t="shared" si="14"/>
        <v>77.404286748702248</v>
      </c>
      <c r="K71" s="123">
        <f t="shared" si="14"/>
        <v>77.919228288693205</v>
      </c>
      <c r="L71" s="123">
        <f t="shared" si="14"/>
        <v>79.277118293799703</v>
      </c>
      <c r="M71" s="123">
        <f t="shared" si="14"/>
        <v>79.090911256213062</v>
      </c>
      <c r="N71" s="126">
        <f t="shared" si="14"/>
        <v>76.133317139137134</v>
      </c>
      <c r="P71" s="101">
        <v>2013</v>
      </c>
      <c r="Q71" s="109" t="str">
        <f t="shared" si="13"/>
        <v>-</v>
      </c>
      <c r="R71" s="109" t="str">
        <f t="shared" si="13"/>
        <v>-</v>
      </c>
      <c r="S71" s="109" t="str">
        <f t="shared" si="13"/>
        <v>-</v>
      </c>
      <c r="T71" s="109" t="str">
        <f t="shared" si="13"/>
        <v>-</v>
      </c>
      <c r="U71" s="109" t="str">
        <f t="shared" si="13"/>
        <v>-</v>
      </c>
      <c r="V71" s="109" t="str">
        <f t="shared" si="13"/>
        <v>-</v>
      </c>
      <c r="W71" s="109" t="str">
        <f t="shared" si="13"/>
        <v>-</v>
      </c>
      <c r="X71" s="109" t="str">
        <f t="shared" si="13"/>
        <v>-</v>
      </c>
      <c r="Y71" s="109" t="str">
        <f t="shared" si="13"/>
        <v>-</v>
      </c>
      <c r="Z71" s="109" t="str">
        <f t="shared" si="13"/>
        <v>-</v>
      </c>
      <c r="AA71" s="109" t="str">
        <f t="shared" si="13"/>
        <v>-</v>
      </c>
      <c r="AB71" s="109" t="str">
        <f t="shared" si="13"/>
        <v>-</v>
      </c>
      <c r="AC71" s="112" t="str">
        <f t="shared" si="13"/>
        <v>-</v>
      </c>
    </row>
    <row r="72" spans="1:29" x14ac:dyDescent="0.25">
      <c r="A72" s="101">
        <v>2014</v>
      </c>
      <c r="B72" s="123">
        <f t="shared" ref="B72:N77" si="15">(B47/B22)*100</f>
        <v>80.547867059315308</v>
      </c>
      <c r="C72" s="123">
        <f t="shared" si="15"/>
        <v>80.405053793885301</v>
      </c>
      <c r="D72" s="123">
        <f t="shared" si="15"/>
        <v>77.495859465902441</v>
      </c>
      <c r="E72" s="123">
        <f t="shared" si="15"/>
        <v>79.359672979234418</v>
      </c>
      <c r="F72" s="123">
        <f t="shared" si="15"/>
        <v>78.405087421028213</v>
      </c>
      <c r="G72" s="123">
        <f t="shared" si="15"/>
        <v>78.300899820443377</v>
      </c>
      <c r="H72" s="123">
        <f t="shared" si="15"/>
        <v>81.522105569824149</v>
      </c>
      <c r="I72" s="123">
        <f t="shared" si="15"/>
        <v>79.182645052613879</v>
      </c>
      <c r="J72" s="123">
        <f t="shared" si="15"/>
        <v>78.533890328296835</v>
      </c>
      <c r="K72" s="123">
        <f t="shared" si="15"/>
        <v>80.653693818486957</v>
      </c>
      <c r="L72" s="123">
        <f t="shared" si="15"/>
        <v>81.117548261749207</v>
      </c>
      <c r="M72" s="123">
        <f t="shared" si="15"/>
        <v>80.793768154767605</v>
      </c>
      <c r="N72" s="126">
        <f t="shared" si="15"/>
        <v>79.735816301326139</v>
      </c>
      <c r="P72" s="101">
        <v>2014</v>
      </c>
      <c r="Q72" s="109">
        <f t="shared" si="13"/>
        <v>1.2024664008372952</v>
      </c>
      <c r="R72" s="109">
        <f t="shared" si="13"/>
        <v>8.3767059168240365</v>
      </c>
      <c r="S72" s="109">
        <f t="shared" si="13"/>
        <v>6.1505300330782688</v>
      </c>
      <c r="T72" s="109">
        <f t="shared" si="13"/>
        <v>7.0134161801130546</v>
      </c>
      <c r="U72" s="109">
        <f t="shared" si="13"/>
        <v>4.3380515256835963</v>
      </c>
      <c r="V72" s="109">
        <f t="shared" si="13"/>
        <v>1.4410129808347563</v>
      </c>
      <c r="W72" s="109">
        <f t="shared" si="13"/>
        <v>2.81640142557643</v>
      </c>
      <c r="X72" s="109">
        <f t="shared" si="13"/>
        <v>4.9890000855300372</v>
      </c>
      <c r="Y72" s="109">
        <f t="shared" si="13"/>
        <v>1.1296035795945869</v>
      </c>
      <c r="Z72" s="109">
        <f t="shared" si="13"/>
        <v>2.7344655297937521</v>
      </c>
      <c r="AA72" s="109">
        <f t="shared" si="13"/>
        <v>1.840429967949504</v>
      </c>
      <c r="AB72" s="109">
        <f t="shared" si="13"/>
        <v>1.7028568985545434</v>
      </c>
      <c r="AC72" s="112">
        <f t="shared" si="13"/>
        <v>3.6024991621890052</v>
      </c>
    </row>
    <row r="73" spans="1:29" x14ac:dyDescent="0.25">
      <c r="A73" s="101">
        <v>2015</v>
      </c>
      <c r="B73" s="123">
        <f t="shared" si="15"/>
        <v>84.482954880955845</v>
      </c>
      <c r="C73" s="123">
        <f t="shared" si="15"/>
        <v>79.954727681590654</v>
      </c>
      <c r="D73" s="123">
        <f t="shared" si="15"/>
        <v>77.300162510923258</v>
      </c>
      <c r="E73" s="123">
        <f t="shared" si="15"/>
        <v>80.88257316192707</v>
      </c>
      <c r="F73" s="123">
        <f t="shared" si="15"/>
        <v>78.010598602523928</v>
      </c>
      <c r="G73" s="123">
        <f t="shared" si="15"/>
        <v>77.678125257872424</v>
      </c>
      <c r="H73" s="123">
        <f t="shared" si="15"/>
        <v>83.356966184926961</v>
      </c>
      <c r="I73" s="123">
        <f t="shared" si="15"/>
        <v>78.622424898267425</v>
      </c>
      <c r="J73" s="123">
        <f t="shared" si="15"/>
        <v>79.493965393293934</v>
      </c>
      <c r="K73" s="123">
        <f t="shared" si="15"/>
        <v>79.23014833962435</v>
      </c>
      <c r="L73" s="123">
        <f t="shared" si="15"/>
        <v>77.872067739328855</v>
      </c>
      <c r="M73" s="123">
        <f t="shared" si="15"/>
        <v>79.816001308534283</v>
      </c>
      <c r="N73" s="126">
        <f t="shared" si="15"/>
        <v>79.828209133037404</v>
      </c>
      <c r="P73" s="101">
        <v>2015</v>
      </c>
      <c r="Q73" s="109">
        <f t="shared" si="13"/>
        <v>3.9350878216405363</v>
      </c>
      <c r="R73" s="109">
        <f t="shared" si="13"/>
        <v>-0.45032611229464692</v>
      </c>
      <c r="S73" s="109">
        <f t="shared" si="13"/>
        <v>-0.1956969549791836</v>
      </c>
      <c r="T73" s="109">
        <f t="shared" si="13"/>
        <v>1.522900182692652</v>
      </c>
      <c r="U73" s="109">
        <f t="shared" si="13"/>
        <v>-0.39448881850428563</v>
      </c>
      <c r="V73" s="109">
        <f t="shared" si="13"/>
        <v>-0.62277456257095309</v>
      </c>
      <c r="W73" s="109">
        <f t="shared" si="13"/>
        <v>1.8348606151028122</v>
      </c>
      <c r="X73" s="109">
        <f t="shared" si="13"/>
        <v>-0.56022015434645311</v>
      </c>
      <c r="Y73" s="109">
        <f t="shared" si="13"/>
        <v>0.96007506499709905</v>
      </c>
      <c r="Z73" s="109">
        <f t="shared" si="13"/>
        <v>-1.4235454788626072</v>
      </c>
      <c r="AA73" s="109">
        <f t="shared" si="13"/>
        <v>-3.2454805224203511</v>
      </c>
      <c r="AB73" s="109">
        <f t="shared" si="13"/>
        <v>-0.97776684623332244</v>
      </c>
      <c r="AC73" s="112">
        <f t="shared" si="13"/>
        <v>9.2392831711265444E-2</v>
      </c>
    </row>
    <row r="74" spans="1:29" x14ac:dyDescent="0.25">
      <c r="A74" s="101">
        <v>2016</v>
      </c>
      <c r="B74" s="123">
        <f t="shared" si="15"/>
        <v>83.10565506335513</v>
      </c>
      <c r="C74" s="123">
        <f t="shared" si="15"/>
        <v>78.334629084081854</v>
      </c>
      <c r="D74" s="123">
        <f t="shared" si="15"/>
        <v>77.509248050113513</v>
      </c>
      <c r="E74" s="123">
        <f t="shared" si="15"/>
        <v>79.137990113753659</v>
      </c>
      <c r="F74" s="123">
        <f t="shared" si="15"/>
        <v>78.327696098134041</v>
      </c>
      <c r="G74" s="123">
        <f t="shared" si="15"/>
        <v>78.061875660947294</v>
      </c>
      <c r="H74" s="123">
        <f t="shared" si="15"/>
        <v>84.497473700665907</v>
      </c>
      <c r="I74" s="123">
        <f t="shared" si="15"/>
        <v>78.776550521932677</v>
      </c>
      <c r="J74" s="123">
        <f t="shared" si="15"/>
        <v>79.985255550806954</v>
      </c>
      <c r="K74" s="123">
        <f t="shared" si="15"/>
        <v>79.188274691450189</v>
      </c>
      <c r="L74" s="123">
        <f t="shared" si="15"/>
        <v>80.686849791179469</v>
      </c>
      <c r="M74" s="123">
        <f t="shared" si="15"/>
        <v>81.285550499902058</v>
      </c>
      <c r="N74" s="126">
        <f t="shared" si="15"/>
        <v>80.022371806840553</v>
      </c>
      <c r="P74" s="101">
        <v>2016</v>
      </c>
      <c r="Q74" s="109">
        <f t="shared" si="13"/>
        <v>-1.377299817600715</v>
      </c>
      <c r="R74" s="109">
        <f t="shared" si="13"/>
        <v>-1.6200985975088003</v>
      </c>
      <c r="S74" s="109">
        <f t="shared" si="13"/>
        <v>0.20908553919025508</v>
      </c>
      <c r="T74" s="109">
        <f t="shared" si="13"/>
        <v>-1.7445830481734106</v>
      </c>
      <c r="U74" s="109">
        <f t="shared" si="13"/>
        <v>0.31709749561011336</v>
      </c>
      <c r="V74" s="109">
        <f t="shared" si="13"/>
        <v>0.38375040307487041</v>
      </c>
      <c r="W74" s="109">
        <f t="shared" si="13"/>
        <v>1.1405075157389462</v>
      </c>
      <c r="X74" s="109">
        <f t="shared" si="13"/>
        <v>0.15412562366525151</v>
      </c>
      <c r="Y74" s="109">
        <f t="shared" si="13"/>
        <v>0.49129015751302063</v>
      </c>
      <c r="Z74" s="109">
        <f t="shared" si="13"/>
        <v>-4.1873648174160394E-2</v>
      </c>
      <c r="AA74" s="109">
        <f t="shared" si="13"/>
        <v>2.8147820518506137</v>
      </c>
      <c r="AB74" s="109">
        <f t="shared" si="13"/>
        <v>1.4695491913677756</v>
      </c>
      <c r="AC74" s="112">
        <f t="shared" si="13"/>
        <v>0.19416267380314878</v>
      </c>
    </row>
    <row r="75" spans="1:29" x14ac:dyDescent="0.25">
      <c r="A75" s="101">
        <v>2017</v>
      </c>
      <c r="B75" s="123">
        <f t="shared" si="15"/>
        <v>84.241138369462192</v>
      </c>
      <c r="C75" s="123">
        <f t="shared" si="15"/>
        <v>79.106387939162744</v>
      </c>
      <c r="D75" s="123">
        <f t="shared" si="15"/>
        <v>78.951439019792844</v>
      </c>
      <c r="E75" s="123">
        <f t="shared" si="15"/>
        <v>80.091683256054822</v>
      </c>
      <c r="F75" s="123">
        <f t="shared" si="15"/>
        <v>77.786265454263642</v>
      </c>
      <c r="G75" s="123">
        <f t="shared" si="15"/>
        <v>80.134410873067836</v>
      </c>
      <c r="H75" s="123">
        <f t="shared" si="15"/>
        <v>83.888737873239378</v>
      </c>
      <c r="I75" s="123">
        <f t="shared" si="15"/>
        <v>80.236569643735734</v>
      </c>
      <c r="J75" s="123">
        <f t="shared" si="15"/>
        <v>82.882545082837396</v>
      </c>
      <c r="K75" s="123">
        <f t="shared" si="15"/>
        <v>83.285637340881564</v>
      </c>
      <c r="L75" s="123">
        <f t="shared" si="15"/>
        <v>82.575053624547039</v>
      </c>
      <c r="M75" s="123">
        <f t="shared" si="15"/>
        <v>83.203861343565251</v>
      </c>
      <c r="N75" s="126">
        <f t="shared" si="15"/>
        <v>81.475089499465966</v>
      </c>
      <c r="P75" s="101">
        <v>2017</v>
      </c>
      <c r="Q75" s="109">
        <f t="shared" si="13"/>
        <v>1.1354833061070622</v>
      </c>
      <c r="R75" s="109">
        <f t="shared" si="13"/>
        <v>0.77175885508088982</v>
      </c>
      <c r="S75" s="109">
        <f t="shared" si="13"/>
        <v>1.4421909696793307</v>
      </c>
      <c r="T75" s="109">
        <f t="shared" si="13"/>
        <v>0.95369314230116231</v>
      </c>
      <c r="U75" s="109">
        <f t="shared" si="13"/>
        <v>-0.54143064387039885</v>
      </c>
      <c r="V75" s="109">
        <f t="shared" si="13"/>
        <v>2.0725352121205418</v>
      </c>
      <c r="W75" s="109">
        <f t="shared" si="13"/>
        <v>-0.60873582742652843</v>
      </c>
      <c r="X75" s="109">
        <f t="shared" si="13"/>
        <v>1.4600191218030574</v>
      </c>
      <c r="Y75" s="109">
        <f t="shared" si="13"/>
        <v>2.8972895320304417</v>
      </c>
      <c r="Z75" s="109">
        <f t="shared" si="13"/>
        <v>4.0973626494313748</v>
      </c>
      <c r="AA75" s="109">
        <f t="shared" si="13"/>
        <v>1.8882038333675695</v>
      </c>
      <c r="AB75" s="109">
        <f t="shared" si="13"/>
        <v>1.9183108436631926</v>
      </c>
      <c r="AC75" s="112">
        <f t="shared" si="13"/>
        <v>1.4527176926254128</v>
      </c>
    </row>
    <row r="76" spans="1:29" x14ac:dyDescent="0.25">
      <c r="A76" s="101">
        <v>2018</v>
      </c>
      <c r="B76" s="123">
        <f t="shared" si="15"/>
        <v>84.70973222142301</v>
      </c>
      <c r="C76" s="123">
        <f t="shared" si="15"/>
        <v>80.340151728604752</v>
      </c>
      <c r="D76" s="123">
        <f t="shared" si="15"/>
        <v>80.076072957770776</v>
      </c>
      <c r="E76" s="123">
        <f t="shared" si="15"/>
        <v>80.491972501362824</v>
      </c>
      <c r="F76" s="123">
        <f t="shared" si="15"/>
        <v>76.873126355639968</v>
      </c>
      <c r="G76" s="123">
        <f t="shared" si="15"/>
        <v>77.918814366131471</v>
      </c>
      <c r="H76" s="123">
        <f t="shared" si="15"/>
        <v>83.895206160388497</v>
      </c>
      <c r="I76" s="123">
        <f t="shared" si="15"/>
        <v>79.995213993322622</v>
      </c>
      <c r="J76" s="123">
        <f t="shared" si="15"/>
        <v>80.723707675033282</v>
      </c>
      <c r="K76" s="123">
        <f t="shared" si="15"/>
        <v>81.462752394857191</v>
      </c>
      <c r="L76" s="123">
        <f t="shared" si="15"/>
        <v>83.673066568765549</v>
      </c>
      <c r="M76" s="123">
        <f t="shared" si="15"/>
        <v>84.337614080854991</v>
      </c>
      <c r="N76" s="126">
        <f t="shared" si="15"/>
        <v>81.330917343367389</v>
      </c>
      <c r="P76" s="101">
        <v>2018</v>
      </c>
      <c r="Q76" s="109">
        <f t="shared" si="13"/>
        <v>0.4685938519608186</v>
      </c>
      <c r="R76" s="109">
        <f t="shared" si="13"/>
        <v>1.2337637894420084</v>
      </c>
      <c r="S76" s="109">
        <f t="shared" si="13"/>
        <v>1.1246339379779329</v>
      </c>
      <c r="T76" s="109">
        <f t="shared" si="13"/>
        <v>0.40028924530800225</v>
      </c>
      <c r="U76" s="109">
        <f t="shared" si="13"/>
        <v>-0.91313909862367382</v>
      </c>
      <c r="V76" s="109">
        <f t="shared" si="13"/>
        <v>-2.2155965069363646</v>
      </c>
      <c r="W76" s="109">
        <f t="shared" si="13"/>
        <v>6.4682871491186233E-3</v>
      </c>
      <c r="X76" s="109">
        <f t="shared" si="13"/>
        <v>-0.24135565041311224</v>
      </c>
      <c r="Y76" s="109">
        <f t="shared" si="13"/>
        <v>-2.1588374078041142</v>
      </c>
      <c r="Z76" s="109">
        <f t="shared" si="13"/>
        <v>-1.8228849460243737</v>
      </c>
      <c r="AA76" s="109">
        <f t="shared" si="13"/>
        <v>1.0980129442185103</v>
      </c>
      <c r="AB76" s="109">
        <f t="shared" si="13"/>
        <v>1.1337527372897398</v>
      </c>
      <c r="AC76" s="112">
        <f t="shared" si="13"/>
        <v>-0.14417215609857692</v>
      </c>
    </row>
    <row r="77" spans="1:29" x14ac:dyDescent="0.25">
      <c r="A77" s="101">
        <v>2019</v>
      </c>
      <c r="B77" s="123">
        <f t="shared" si="15"/>
        <v>84.085090455499213</v>
      </c>
      <c r="C77" s="123">
        <f t="shared" si="15"/>
        <v>82.462059417254252</v>
      </c>
      <c r="D77" s="123">
        <f t="shared" si="15"/>
        <v>80.992388252583865</v>
      </c>
      <c r="E77" s="123">
        <f>IFERROR((E52/E27)*100, 0)</f>
        <v>81.929843223613986</v>
      </c>
      <c r="F77" s="123">
        <f>IFERROR((F52/F27)*100, 0)</f>
        <v>81.715800346065379</v>
      </c>
      <c r="G77" s="123">
        <f t="shared" ref="G77" si="16">IFERROR((G52/G27)*100, 0)</f>
        <v>81.760610229685653</v>
      </c>
      <c r="H77" s="123"/>
      <c r="I77" s="123"/>
      <c r="J77" s="123"/>
      <c r="K77" s="123"/>
      <c r="L77" s="123"/>
      <c r="M77" s="123"/>
      <c r="N77" s="126">
        <f t="shared" si="15"/>
        <v>82.234496844782967</v>
      </c>
      <c r="P77" s="101">
        <v>2019</v>
      </c>
      <c r="Q77" s="109">
        <f t="shared" si="13"/>
        <v>-0.62464176592379772</v>
      </c>
      <c r="R77" s="109">
        <f t="shared" si="13"/>
        <v>2.1219076886495003</v>
      </c>
      <c r="S77" s="109">
        <f t="shared" si="13"/>
        <v>0.9163152948130886</v>
      </c>
      <c r="T77" s="109">
        <f t="shared" si="13"/>
        <v>1.4378707222511622</v>
      </c>
      <c r="U77" s="109">
        <f t="shared" si="13"/>
        <v>4.8426739904254106</v>
      </c>
      <c r="V77" s="109">
        <f t="shared" si="13"/>
        <v>3.8417958635541822</v>
      </c>
      <c r="W77" s="109" t="str">
        <f t="shared" si="13"/>
        <v>-</v>
      </c>
      <c r="X77" s="109" t="str">
        <f t="shared" si="13"/>
        <v>-</v>
      </c>
      <c r="Y77" s="109" t="str">
        <f t="shared" si="13"/>
        <v>-</v>
      </c>
      <c r="Z77" s="109" t="str">
        <f t="shared" si="13"/>
        <v>-</v>
      </c>
      <c r="AA77" s="109" t="str">
        <f t="shared" si="13"/>
        <v>-</v>
      </c>
      <c r="AB77" s="109" t="str">
        <f t="shared" si="13"/>
        <v>-</v>
      </c>
      <c r="AC77" s="112"/>
    </row>
    <row r="78" spans="1:29" x14ac:dyDescent="0.25"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</row>
    <row r="79" spans="1:29" x14ac:dyDescent="0.25"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</row>
    <row r="80" spans="1:29" ht="15.6" x14ac:dyDescent="0.25">
      <c r="A80" s="98" t="s">
        <v>39</v>
      </c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P80" s="99" t="s">
        <v>40</v>
      </c>
    </row>
    <row r="81" spans="1:29" x14ac:dyDescent="0.25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</row>
    <row r="82" spans="1:29" ht="15" x14ac:dyDescent="0.25">
      <c r="A82" s="100"/>
      <c r="B82" s="101" t="s">
        <v>23</v>
      </c>
      <c r="C82" s="101" t="s">
        <v>24</v>
      </c>
      <c r="D82" s="101" t="s">
        <v>25</v>
      </c>
      <c r="E82" s="101" t="s">
        <v>26</v>
      </c>
      <c r="F82" s="101" t="s">
        <v>27</v>
      </c>
      <c r="G82" s="101" t="s">
        <v>28</v>
      </c>
      <c r="H82" s="101" t="s">
        <v>29</v>
      </c>
      <c r="I82" s="101" t="s">
        <v>30</v>
      </c>
      <c r="J82" s="101" t="s">
        <v>31</v>
      </c>
      <c r="K82" s="101" t="s">
        <v>32</v>
      </c>
      <c r="L82" s="101" t="s">
        <v>33</v>
      </c>
      <c r="M82" s="101" t="s">
        <v>34</v>
      </c>
      <c r="N82" s="101" t="s">
        <v>35</v>
      </c>
      <c r="P82" s="102"/>
      <c r="Q82" s="101" t="s">
        <v>23</v>
      </c>
      <c r="R82" s="101" t="s">
        <v>24</v>
      </c>
      <c r="S82" s="101" t="s">
        <v>25</v>
      </c>
      <c r="T82" s="101" t="s">
        <v>26</v>
      </c>
      <c r="U82" s="101" t="s">
        <v>27</v>
      </c>
      <c r="V82" s="101" t="s">
        <v>28</v>
      </c>
      <c r="W82" s="101" t="s">
        <v>29</v>
      </c>
      <c r="X82" s="101" t="s">
        <v>30</v>
      </c>
      <c r="Y82" s="101" t="s">
        <v>31</v>
      </c>
      <c r="Z82" s="101" t="s">
        <v>32</v>
      </c>
      <c r="AA82" s="101" t="s">
        <v>33</v>
      </c>
      <c r="AB82" s="101" t="s">
        <v>34</v>
      </c>
      <c r="AC82" s="101" t="s">
        <v>35</v>
      </c>
    </row>
    <row r="83" spans="1:29" hidden="1" x14ac:dyDescent="0.25">
      <c r="A83" s="103">
        <v>2000</v>
      </c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  <c r="M83" s="104"/>
      <c r="N83" s="105"/>
      <c r="P83" s="103">
        <v>2000</v>
      </c>
      <c r="Q83" s="106"/>
      <c r="R83" s="107"/>
      <c r="S83" s="107"/>
      <c r="T83" s="107"/>
      <c r="U83" s="107"/>
      <c r="V83" s="107"/>
      <c r="W83" s="107"/>
      <c r="X83" s="107"/>
      <c r="Y83" s="107"/>
      <c r="Z83" s="107"/>
      <c r="AA83" s="108"/>
      <c r="AB83" s="107"/>
      <c r="AC83" s="107"/>
    </row>
    <row r="84" spans="1:29" hidden="1" x14ac:dyDescent="0.25">
      <c r="A84" s="103">
        <v>2001</v>
      </c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  <c r="M84" s="104"/>
      <c r="N84" s="105"/>
      <c r="P84" s="103">
        <v>2001</v>
      </c>
      <c r="Q84" s="109" t="str">
        <f>IF(B84&lt;&gt;"",IF(B83&lt;&gt;"",(B84/B83-1)*100,"-"),"-")</f>
        <v>-</v>
      </c>
      <c r="R84" s="109" t="str">
        <f t="shared" ref="R84:AB98" si="17">IF(C84&lt;&gt;"",IF(C83&lt;&gt;"",(C84/C83-1)*100,"-"),"-")</f>
        <v>-</v>
      </c>
      <c r="S84" s="109" t="str">
        <f t="shared" si="17"/>
        <v>-</v>
      </c>
      <c r="T84" s="109" t="str">
        <f t="shared" si="17"/>
        <v>-</v>
      </c>
      <c r="U84" s="109" t="str">
        <f t="shared" si="17"/>
        <v>-</v>
      </c>
      <c r="V84" s="109" t="str">
        <f t="shared" si="17"/>
        <v>-</v>
      </c>
      <c r="W84" s="109" t="str">
        <f t="shared" si="17"/>
        <v>-</v>
      </c>
      <c r="X84" s="109" t="str">
        <f t="shared" si="17"/>
        <v>-</v>
      </c>
      <c r="Y84" s="109" t="str">
        <f t="shared" si="17"/>
        <v>-</v>
      </c>
      <c r="Z84" s="109" t="str">
        <f t="shared" si="17"/>
        <v>-</v>
      </c>
      <c r="AA84" s="109" t="str">
        <f t="shared" si="17"/>
        <v>-</v>
      </c>
      <c r="AB84" s="109" t="str">
        <f t="shared" si="17"/>
        <v>-</v>
      </c>
      <c r="AC84" s="110" t="str">
        <f>IF(M84&lt;&gt;"",IF(N84&lt;&gt;"",IF(N83&lt;&gt;"",(N84/N83-1)*100,"-"),"-"),"-")</f>
        <v>-</v>
      </c>
    </row>
    <row r="85" spans="1:29" hidden="1" x14ac:dyDescent="0.25">
      <c r="A85" s="103">
        <v>2002</v>
      </c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5"/>
      <c r="P85" s="103">
        <v>2002</v>
      </c>
      <c r="Q85" s="109" t="str">
        <f t="shared" ref="Q85:AB100" si="18">IF(B85&lt;&gt;"",IF(B84&lt;&gt;"",(B85/B84-1)*100,"-"),"-")</f>
        <v>-</v>
      </c>
      <c r="R85" s="109" t="str">
        <f t="shared" si="17"/>
        <v>-</v>
      </c>
      <c r="S85" s="109" t="str">
        <f t="shared" si="17"/>
        <v>-</v>
      </c>
      <c r="T85" s="109" t="str">
        <f t="shared" si="17"/>
        <v>-</v>
      </c>
      <c r="U85" s="109" t="str">
        <f t="shared" si="17"/>
        <v>-</v>
      </c>
      <c r="V85" s="109" t="str">
        <f t="shared" si="17"/>
        <v>-</v>
      </c>
      <c r="W85" s="109" t="str">
        <f t="shared" si="17"/>
        <v>-</v>
      </c>
      <c r="X85" s="109" t="str">
        <f t="shared" si="17"/>
        <v>-</v>
      </c>
      <c r="Y85" s="109" t="str">
        <f t="shared" si="17"/>
        <v>-</v>
      </c>
      <c r="Z85" s="109" t="str">
        <f t="shared" si="17"/>
        <v>-</v>
      </c>
      <c r="AA85" s="109" t="str">
        <f t="shared" si="17"/>
        <v>-</v>
      </c>
      <c r="AB85" s="109" t="str">
        <f t="shared" si="17"/>
        <v>-</v>
      </c>
      <c r="AC85" s="110" t="str">
        <f t="shared" ref="AC85:AC95" si="19">IF(M85&lt;&gt;"",IF(N85&lt;&gt;"",IF(N84&lt;&gt;"",(N85/N84-1)*100,"-"),"-"),"-")</f>
        <v>-</v>
      </c>
    </row>
    <row r="86" spans="1:29" hidden="1" x14ac:dyDescent="0.25">
      <c r="A86" s="103">
        <v>2003</v>
      </c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  <c r="M86" s="104"/>
      <c r="N86" s="105"/>
      <c r="P86" s="103">
        <v>2003</v>
      </c>
      <c r="Q86" s="109" t="str">
        <f t="shared" si="18"/>
        <v>-</v>
      </c>
      <c r="R86" s="109" t="str">
        <f t="shared" si="17"/>
        <v>-</v>
      </c>
      <c r="S86" s="109" t="str">
        <f t="shared" si="17"/>
        <v>-</v>
      </c>
      <c r="T86" s="109" t="str">
        <f t="shared" si="17"/>
        <v>-</v>
      </c>
      <c r="U86" s="109" t="str">
        <f t="shared" si="17"/>
        <v>-</v>
      </c>
      <c r="V86" s="109" t="str">
        <f t="shared" si="17"/>
        <v>-</v>
      </c>
      <c r="W86" s="109" t="str">
        <f t="shared" si="17"/>
        <v>-</v>
      </c>
      <c r="X86" s="109" t="str">
        <f t="shared" si="17"/>
        <v>-</v>
      </c>
      <c r="Y86" s="109" t="str">
        <f t="shared" si="17"/>
        <v>-</v>
      </c>
      <c r="Z86" s="109" t="str">
        <f t="shared" si="17"/>
        <v>-</v>
      </c>
      <c r="AA86" s="109" t="str">
        <f t="shared" si="17"/>
        <v>-</v>
      </c>
      <c r="AB86" s="109" t="str">
        <f t="shared" si="17"/>
        <v>-</v>
      </c>
      <c r="AC86" s="110" t="str">
        <f t="shared" si="19"/>
        <v>-</v>
      </c>
    </row>
    <row r="87" spans="1:29" hidden="1" x14ac:dyDescent="0.25">
      <c r="A87" s="103">
        <v>2004</v>
      </c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  <c r="N87" s="105"/>
      <c r="P87" s="103">
        <v>2004</v>
      </c>
      <c r="Q87" s="109" t="str">
        <f t="shared" si="18"/>
        <v>-</v>
      </c>
      <c r="R87" s="109" t="str">
        <f t="shared" si="17"/>
        <v>-</v>
      </c>
      <c r="S87" s="109" t="str">
        <f t="shared" si="17"/>
        <v>-</v>
      </c>
      <c r="T87" s="109" t="str">
        <f t="shared" si="17"/>
        <v>-</v>
      </c>
      <c r="U87" s="109" t="str">
        <f t="shared" si="17"/>
        <v>-</v>
      </c>
      <c r="V87" s="109" t="str">
        <f t="shared" si="17"/>
        <v>-</v>
      </c>
      <c r="W87" s="109" t="str">
        <f t="shared" si="17"/>
        <v>-</v>
      </c>
      <c r="X87" s="109" t="str">
        <f t="shared" si="17"/>
        <v>-</v>
      </c>
      <c r="Y87" s="109" t="str">
        <f t="shared" si="17"/>
        <v>-</v>
      </c>
      <c r="Z87" s="109" t="str">
        <f t="shared" si="17"/>
        <v>-</v>
      </c>
      <c r="AA87" s="109" t="str">
        <f t="shared" si="17"/>
        <v>-</v>
      </c>
      <c r="AB87" s="109" t="str">
        <f t="shared" si="17"/>
        <v>-</v>
      </c>
      <c r="AC87" s="110" t="str">
        <f t="shared" si="19"/>
        <v>-</v>
      </c>
    </row>
    <row r="88" spans="1:29" hidden="1" x14ac:dyDescent="0.25">
      <c r="A88" s="103">
        <v>2005</v>
      </c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  <c r="M88" s="104"/>
      <c r="N88" s="105"/>
      <c r="P88" s="103">
        <v>2005</v>
      </c>
      <c r="Q88" s="109" t="str">
        <f t="shared" si="18"/>
        <v>-</v>
      </c>
      <c r="R88" s="109" t="str">
        <f t="shared" si="17"/>
        <v>-</v>
      </c>
      <c r="S88" s="109" t="str">
        <f t="shared" si="17"/>
        <v>-</v>
      </c>
      <c r="T88" s="109" t="str">
        <f t="shared" si="17"/>
        <v>-</v>
      </c>
      <c r="U88" s="109" t="str">
        <f t="shared" si="17"/>
        <v>-</v>
      </c>
      <c r="V88" s="109" t="str">
        <f t="shared" si="17"/>
        <v>-</v>
      </c>
      <c r="W88" s="109" t="str">
        <f t="shared" si="17"/>
        <v>-</v>
      </c>
      <c r="X88" s="109" t="str">
        <f t="shared" si="17"/>
        <v>-</v>
      </c>
      <c r="Y88" s="109" t="str">
        <f t="shared" si="17"/>
        <v>-</v>
      </c>
      <c r="Z88" s="109" t="str">
        <f t="shared" si="17"/>
        <v>-</v>
      </c>
      <c r="AA88" s="109" t="str">
        <f t="shared" si="17"/>
        <v>-</v>
      </c>
      <c r="AB88" s="109" t="str">
        <f t="shared" si="17"/>
        <v>-</v>
      </c>
      <c r="AC88" s="110" t="str">
        <f t="shared" si="19"/>
        <v>-</v>
      </c>
    </row>
    <row r="89" spans="1:29" hidden="1" x14ac:dyDescent="0.25">
      <c r="A89" s="103">
        <v>2006</v>
      </c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4"/>
      <c r="M89" s="104"/>
      <c r="N89" s="105"/>
      <c r="P89" s="103">
        <v>2006</v>
      </c>
      <c r="Q89" s="109" t="str">
        <f t="shared" si="18"/>
        <v>-</v>
      </c>
      <c r="R89" s="109" t="str">
        <f t="shared" si="17"/>
        <v>-</v>
      </c>
      <c r="S89" s="109" t="str">
        <f t="shared" si="17"/>
        <v>-</v>
      </c>
      <c r="T89" s="109" t="str">
        <f t="shared" si="17"/>
        <v>-</v>
      </c>
      <c r="U89" s="109" t="str">
        <f t="shared" si="17"/>
        <v>-</v>
      </c>
      <c r="V89" s="109" t="str">
        <f t="shared" si="17"/>
        <v>-</v>
      </c>
      <c r="W89" s="109" t="str">
        <f t="shared" si="17"/>
        <v>-</v>
      </c>
      <c r="X89" s="109" t="str">
        <f t="shared" si="17"/>
        <v>-</v>
      </c>
      <c r="Y89" s="109" t="str">
        <f t="shared" si="17"/>
        <v>-</v>
      </c>
      <c r="Z89" s="109" t="str">
        <f t="shared" si="17"/>
        <v>-</v>
      </c>
      <c r="AA89" s="109" t="str">
        <f t="shared" si="17"/>
        <v>-</v>
      </c>
      <c r="AB89" s="109" t="str">
        <f t="shared" si="17"/>
        <v>-</v>
      </c>
      <c r="AC89" s="110" t="str">
        <f t="shared" si="19"/>
        <v>-</v>
      </c>
    </row>
    <row r="90" spans="1:29" hidden="1" x14ac:dyDescent="0.25">
      <c r="A90" s="103">
        <v>2007</v>
      </c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  <c r="N90" s="105"/>
      <c r="P90" s="103">
        <v>2007</v>
      </c>
      <c r="Q90" s="109" t="str">
        <f t="shared" si="18"/>
        <v>-</v>
      </c>
      <c r="R90" s="109" t="str">
        <f t="shared" si="17"/>
        <v>-</v>
      </c>
      <c r="S90" s="109" t="str">
        <f t="shared" si="17"/>
        <v>-</v>
      </c>
      <c r="T90" s="109" t="str">
        <f t="shared" si="17"/>
        <v>-</v>
      </c>
      <c r="U90" s="109" t="str">
        <f t="shared" si="17"/>
        <v>-</v>
      </c>
      <c r="V90" s="109" t="str">
        <f t="shared" si="17"/>
        <v>-</v>
      </c>
      <c r="W90" s="109" t="str">
        <f t="shared" si="17"/>
        <v>-</v>
      </c>
      <c r="X90" s="109" t="str">
        <f t="shared" si="17"/>
        <v>-</v>
      </c>
      <c r="Y90" s="109" t="str">
        <f t="shared" si="17"/>
        <v>-</v>
      </c>
      <c r="Z90" s="109" t="str">
        <f t="shared" si="17"/>
        <v>-</v>
      </c>
      <c r="AA90" s="109" t="str">
        <f t="shared" si="17"/>
        <v>-</v>
      </c>
      <c r="AB90" s="109" t="str">
        <f t="shared" si="17"/>
        <v>-</v>
      </c>
      <c r="AC90" s="110" t="str">
        <f t="shared" si="19"/>
        <v>-</v>
      </c>
    </row>
    <row r="91" spans="1:29" hidden="1" x14ac:dyDescent="0.25">
      <c r="A91" s="103">
        <v>2008</v>
      </c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  <c r="M91" s="104"/>
      <c r="N91" s="105"/>
      <c r="P91" s="103">
        <v>2008</v>
      </c>
      <c r="Q91" s="109" t="str">
        <f t="shared" si="18"/>
        <v>-</v>
      </c>
      <c r="R91" s="109" t="str">
        <f t="shared" si="17"/>
        <v>-</v>
      </c>
      <c r="S91" s="109" t="str">
        <f t="shared" si="17"/>
        <v>-</v>
      </c>
      <c r="T91" s="109" t="str">
        <f t="shared" si="17"/>
        <v>-</v>
      </c>
      <c r="U91" s="109" t="str">
        <f t="shared" si="17"/>
        <v>-</v>
      </c>
      <c r="V91" s="109" t="str">
        <f t="shared" si="17"/>
        <v>-</v>
      </c>
      <c r="W91" s="109" t="str">
        <f t="shared" si="17"/>
        <v>-</v>
      </c>
      <c r="X91" s="109" t="str">
        <f t="shared" si="17"/>
        <v>-</v>
      </c>
      <c r="Y91" s="109" t="str">
        <f t="shared" si="17"/>
        <v>-</v>
      </c>
      <c r="Z91" s="109" t="str">
        <f t="shared" si="17"/>
        <v>-</v>
      </c>
      <c r="AA91" s="109" t="str">
        <f t="shared" si="17"/>
        <v>-</v>
      </c>
      <c r="AB91" s="109" t="str">
        <f t="shared" si="17"/>
        <v>-</v>
      </c>
      <c r="AC91" s="110" t="str">
        <f t="shared" si="19"/>
        <v>-</v>
      </c>
    </row>
    <row r="92" spans="1:29" hidden="1" x14ac:dyDescent="0.25">
      <c r="A92" s="103">
        <v>2009</v>
      </c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  <c r="N92" s="105"/>
      <c r="P92" s="103">
        <v>2009</v>
      </c>
      <c r="Q92" s="109" t="str">
        <f t="shared" si="18"/>
        <v>-</v>
      </c>
      <c r="R92" s="109" t="str">
        <f t="shared" si="17"/>
        <v>-</v>
      </c>
      <c r="S92" s="109" t="str">
        <f t="shared" si="17"/>
        <v>-</v>
      </c>
      <c r="T92" s="109" t="str">
        <f t="shared" si="17"/>
        <v>-</v>
      </c>
      <c r="U92" s="109" t="str">
        <f t="shared" si="17"/>
        <v>-</v>
      </c>
      <c r="V92" s="109" t="str">
        <f t="shared" si="17"/>
        <v>-</v>
      </c>
      <c r="W92" s="109" t="str">
        <f t="shared" si="17"/>
        <v>-</v>
      </c>
      <c r="X92" s="109" t="str">
        <f t="shared" si="17"/>
        <v>-</v>
      </c>
      <c r="Y92" s="109" t="str">
        <f t="shared" si="17"/>
        <v>-</v>
      </c>
      <c r="Z92" s="109" t="str">
        <f t="shared" si="17"/>
        <v>-</v>
      </c>
      <c r="AA92" s="109" t="str">
        <f t="shared" si="17"/>
        <v>-</v>
      </c>
      <c r="AB92" s="109" t="str">
        <f t="shared" si="17"/>
        <v>-</v>
      </c>
      <c r="AC92" s="110" t="str">
        <f t="shared" si="19"/>
        <v>-</v>
      </c>
    </row>
    <row r="93" spans="1:29" hidden="1" x14ac:dyDescent="0.25">
      <c r="A93" s="103">
        <v>2010</v>
      </c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  <c r="N93" s="105"/>
      <c r="P93" s="103">
        <v>2010</v>
      </c>
      <c r="Q93" s="109" t="str">
        <f t="shared" si="18"/>
        <v>-</v>
      </c>
      <c r="R93" s="109" t="str">
        <f t="shared" si="17"/>
        <v>-</v>
      </c>
      <c r="S93" s="109" t="str">
        <f t="shared" si="17"/>
        <v>-</v>
      </c>
      <c r="T93" s="109" t="str">
        <f t="shared" si="17"/>
        <v>-</v>
      </c>
      <c r="U93" s="109" t="str">
        <f t="shared" si="17"/>
        <v>-</v>
      </c>
      <c r="V93" s="109" t="str">
        <f t="shared" si="17"/>
        <v>-</v>
      </c>
      <c r="W93" s="109" t="str">
        <f t="shared" si="17"/>
        <v>-</v>
      </c>
      <c r="X93" s="109" t="str">
        <f t="shared" si="17"/>
        <v>-</v>
      </c>
      <c r="Y93" s="109" t="str">
        <f t="shared" si="17"/>
        <v>-</v>
      </c>
      <c r="Z93" s="109" t="str">
        <f t="shared" si="17"/>
        <v>-</v>
      </c>
      <c r="AA93" s="109" t="str">
        <f t="shared" si="17"/>
        <v>-</v>
      </c>
      <c r="AB93" s="109" t="str">
        <f t="shared" si="17"/>
        <v>-</v>
      </c>
      <c r="AC93" s="110" t="str">
        <f t="shared" si="19"/>
        <v>-</v>
      </c>
    </row>
    <row r="94" spans="1:29" hidden="1" x14ac:dyDescent="0.25">
      <c r="A94" s="103">
        <v>2011</v>
      </c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  <c r="N94" s="105"/>
      <c r="P94" s="103">
        <v>2011</v>
      </c>
      <c r="Q94" s="109" t="str">
        <f t="shared" si="18"/>
        <v>-</v>
      </c>
      <c r="R94" s="109" t="str">
        <f t="shared" si="17"/>
        <v>-</v>
      </c>
      <c r="S94" s="109" t="str">
        <f t="shared" si="17"/>
        <v>-</v>
      </c>
      <c r="T94" s="109" t="str">
        <f t="shared" si="17"/>
        <v>-</v>
      </c>
      <c r="U94" s="109" t="str">
        <f t="shared" si="17"/>
        <v>-</v>
      </c>
      <c r="V94" s="109" t="str">
        <f t="shared" si="17"/>
        <v>-</v>
      </c>
      <c r="W94" s="109" t="str">
        <f t="shared" si="17"/>
        <v>-</v>
      </c>
      <c r="X94" s="109" t="str">
        <f t="shared" si="17"/>
        <v>-</v>
      </c>
      <c r="Y94" s="109" t="str">
        <f t="shared" si="17"/>
        <v>-</v>
      </c>
      <c r="Z94" s="109" t="str">
        <f t="shared" si="17"/>
        <v>-</v>
      </c>
      <c r="AA94" s="109" t="str">
        <f t="shared" si="17"/>
        <v>-</v>
      </c>
      <c r="AB94" s="109" t="str">
        <f t="shared" si="17"/>
        <v>-</v>
      </c>
      <c r="AC94" s="110" t="str">
        <f t="shared" si="19"/>
        <v>-</v>
      </c>
    </row>
    <row r="95" spans="1:29" hidden="1" x14ac:dyDescent="0.25">
      <c r="A95" s="103">
        <v>2012</v>
      </c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M95" s="104"/>
      <c r="N95" s="105"/>
      <c r="P95" s="103">
        <v>2012</v>
      </c>
      <c r="Q95" s="109" t="str">
        <f t="shared" si="18"/>
        <v>-</v>
      </c>
      <c r="R95" s="109" t="str">
        <f t="shared" si="17"/>
        <v>-</v>
      </c>
      <c r="S95" s="109" t="str">
        <f t="shared" si="17"/>
        <v>-</v>
      </c>
      <c r="T95" s="109" t="str">
        <f t="shared" si="17"/>
        <v>-</v>
      </c>
      <c r="U95" s="109" t="str">
        <f t="shared" si="17"/>
        <v>-</v>
      </c>
      <c r="V95" s="109" t="str">
        <f t="shared" si="17"/>
        <v>-</v>
      </c>
      <c r="W95" s="109" t="str">
        <f t="shared" si="17"/>
        <v>-</v>
      </c>
      <c r="X95" s="109" t="str">
        <f t="shared" si="17"/>
        <v>-</v>
      </c>
      <c r="Y95" s="109" t="str">
        <f t="shared" si="17"/>
        <v>-</v>
      </c>
      <c r="Z95" s="109" t="str">
        <f t="shared" si="17"/>
        <v>-</v>
      </c>
      <c r="AA95" s="109" t="str">
        <f t="shared" si="17"/>
        <v>-</v>
      </c>
      <c r="AB95" s="109" t="str">
        <f t="shared" si="17"/>
        <v>-</v>
      </c>
      <c r="AC95" s="110" t="str">
        <f t="shared" si="19"/>
        <v>-</v>
      </c>
    </row>
    <row r="96" spans="1:29" x14ac:dyDescent="0.25">
      <c r="A96" s="101">
        <v>2013</v>
      </c>
      <c r="B96" s="104">
        <f>'[1]Jan 13'!E15</f>
        <v>7929308</v>
      </c>
      <c r="C96" s="104">
        <f>'[1]Fev 13'!E15</f>
        <v>6390397</v>
      </c>
      <c r="D96" s="104">
        <f>'[1]Mar 13'!E15</f>
        <v>7120575</v>
      </c>
      <c r="E96" s="104">
        <f>'[1]Abr 13'!E15</f>
        <v>7102470</v>
      </c>
      <c r="F96" s="104">
        <f>'[1]Mai 13'!E15</f>
        <v>7305942</v>
      </c>
      <c r="G96" s="104">
        <f>'[1]Jun 13'!E15</f>
        <v>7193346</v>
      </c>
      <c r="H96" s="104">
        <f>'[1]Jul 13'!E15</f>
        <v>8179828</v>
      </c>
      <c r="I96" s="104">
        <f>'[1]Ago 13'!E15</f>
        <v>7447621</v>
      </c>
      <c r="J96" s="104">
        <f>'[1]Set 13'!E15</f>
        <v>7485212</v>
      </c>
      <c r="K96" s="104">
        <f>'[1]Out 13'!E15</f>
        <v>7939731</v>
      </c>
      <c r="L96" s="104">
        <f>'[1]Nov 13'!E15</f>
        <v>7789294</v>
      </c>
      <c r="M96" s="104">
        <f>'[1]Dez 13'!E15</f>
        <v>8355747</v>
      </c>
      <c r="N96" s="111">
        <f t="shared" ref="N96:N101" si="20">SUM(B96:M96)</f>
        <v>90239471</v>
      </c>
      <c r="P96" s="101">
        <v>2013</v>
      </c>
      <c r="Q96" s="109" t="str">
        <f t="shared" si="18"/>
        <v>-</v>
      </c>
      <c r="R96" s="109" t="str">
        <f t="shared" si="17"/>
        <v>-</v>
      </c>
      <c r="S96" s="109" t="str">
        <f t="shared" si="17"/>
        <v>-</v>
      </c>
      <c r="T96" s="109" t="str">
        <f t="shared" si="17"/>
        <v>-</v>
      </c>
      <c r="U96" s="109" t="str">
        <f t="shared" si="17"/>
        <v>-</v>
      </c>
      <c r="V96" s="109" t="str">
        <f t="shared" si="17"/>
        <v>-</v>
      </c>
      <c r="W96" s="109" t="str">
        <f t="shared" si="17"/>
        <v>-</v>
      </c>
      <c r="X96" s="109" t="str">
        <f t="shared" si="17"/>
        <v>-</v>
      </c>
      <c r="Y96" s="109" t="str">
        <f t="shared" si="17"/>
        <v>-</v>
      </c>
      <c r="Z96" s="109" t="str">
        <f t="shared" si="17"/>
        <v>-</v>
      </c>
      <c r="AA96" s="109" t="str">
        <f t="shared" si="17"/>
        <v>-</v>
      </c>
      <c r="AB96" s="109" t="str">
        <f t="shared" si="17"/>
        <v>-</v>
      </c>
      <c r="AC96" s="112" t="str">
        <f>IF(N96&lt;&gt;"",IF(N95&lt;&gt;"",(N96/N95-1)*100,"-"),"-")</f>
        <v>-</v>
      </c>
    </row>
    <row r="97" spans="1:32" x14ac:dyDescent="0.25">
      <c r="A97" s="101">
        <v>2014</v>
      </c>
      <c r="B97" s="104">
        <f>'[1]Jan 14'!E15</f>
        <v>8694318</v>
      </c>
      <c r="C97" s="104">
        <f>'[1]Fev 14'!E15</f>
        <v>7246071</v>
      </c>
      <c r="D97" s="104">
        <f>'[1]Mar 14'!E15</f>
        <v>7608805</v>
      </c>
      <c r="E97" s="104">
        <f>'[1]Abr 14'!E15</f>
        <v>7686650</v>
      </c>
      <c r="F97" s="104">
        <f>'[1]Mai 14'!E15</f>
        <v>7710359</v>
      </c>
      <c r="G97" s="104">
        <f>'[1]Jun 14'!E15</f>
        <v>7249215</v>
      </c>
      <c r="H97" s="104">
        <f>'[1]Jul 14'!E15</f>
        <v>8323747</v>
      </c>
      <c r="I97" s="104">
        <f>'[1]Ago 14'!E15</f>
        <v>8032390</v>
      </c>
      <c r="J97" s="104">
        <f>'[1]Set 14'!E15</f>
        <v>7802068</v>
      </c>
      <c r="K97" s="104">
        <f>'[1]Out 14'!E15</f>
        <v>8461722</v>
      </c>
      <c r="L97" s="104">
        <f>'[1]Nov 14'!E15</f>
        <v>8226021</v>
      </c>
      <c r="M97" s="104">
        <f>'[1]Dez 14'!E15</f>
        <v>8871896</v>
      </c>
      <c r="N97" s="111">
        <f t="shared" si="20"/>
        <v>95913262</v>
      </c>
      <c r="P97" s="101">
        <v>2014</v>
      </c>
      <c r="Q97" s="109">
        <f t="shared" si="18"/>
        <v>9.6478784781723661</v>
      </c>
      <c r="R97" s="109">
        <f t="shared" si="17"/>
        <v>13.389997522845597</v>
      </c>
      <c r="S97" s="109">
        <f t="shared" si="17"/>
        <v>6.8566091923756067</v>
      </c>
      <c r="T97" s="109">
        <f t="shared" si="17"/>
        <v>8.2250259416794425</v>
      </c>
      <c r="U97" s="109">
        <f t="shared" si="17"/>
        <v>5.5354531968635934</v>
      </c>
      <c r="V97" s="109">
        <f t="shared" si="17"/>
        <v>0.77667611150638027</v>
      </c>
      <c r="W97" s="109">
        <f t="shared" si="17"/>
        <v>1.7594379735124122</v>
      </c>
      <c r="X97" s="109">
        <f t="shared" si="17"/>
        <v>7.8517556143095968</v>
      </c>
      <c r="Y97" s="113">
        <f t="shared" si="17"/>
        <v>4.2330931976275465</v>
      </c>
      <c r="Z97" s="113">
        <f t="shared" si="17"/>
        <v>6.5744166899357248</v>
      </c>
      <c r="AA97" s="113">
        <f t="shared" si="17"/>
        <v>5.6067597397145397</v>
      </c>
      <c r="AB97" s="113">
        <f t="shared" si="17"/>
        <v>6.1771736267266064</v>
      </c>
      <c r="AC97" s="112">
        <f>IF(N97&lt;&gt;"",IF(N96&lt;&gt;"",(N97/N96-1)*100,"-"),"-")</f>
        <v>6.2874825584914973</v>
      </c>
    </row>
    <row r="98" spans="1:32" x14ac:dyDescent="0.25">
      <c r="A98" s="101">
        <v>2015</v>
      </c>
      <c r="B98" s="104">
        <f>'[1]Jan 15'!E15</f>
        <v>9335435</v>
      </c>
      <c r="C98" s="104">
        <f>'[1]Fev 15'!E15</f>
        <v>7337096</v>
      </c>
      <c r="D98" s="104">
        <f>'[1]Mar 15'!E15</f>
        <v>7843840</v>
      </c>
      <c r="E98" s="104">
        <f>'[1]Abr 15'!E15</f>
        <v>7909952</v>
      </c>
      <c r="F98" s="104">
        <f>'[1]Mai 15'!E15</f>
        <v>7710128</v>
      </c>
      <c r="G98" s="104">
        <f>'[1]Jun 15'!E15</f>
        <v>7445762</v>
      </c>
      <c r="H98" s="104">
        <f>'[1]Jul 15'!E15</f>
        <v>8988047</v>
      </c>
      <c r="I98" s="104">
        <f>'[1]Ago 15'!E15</f>
        <v>7851151</v>
      </c>
      <c r="J98" s="104">
        <f>'[1]Set 15'!E15</f>
        <v>7698739</v>
      </c>
      <c r="K98" s="104">
        <f>'[1]Out 15'!E15</f>
        <v>7966252</v>
      </c>
      <c r="L98" s="104">
        <f>'[1]Nov 15'!E15</f>
        <v>7617196</v>
      </c>
      <c r="M98" s="104">
        <f>'[1]Dez 15'!E15</f>
        <v>8476745</v>
      </c>
      <c r="N98" s="111">
        <f t="shared" si="20"/>
        <v>96180343</v>
      </c>
      <c r="P98" s="101">
        <v>2015</v>
      </c>
      <c r="Q98" s="109">
        <f t="shared" si="18"/>
        <v>7.3739768892741253</v>
      </c>
      <c r="R98" s="109">
        <f t="shared" si="17"/>
        <v>1.2561980140685991</v>
      </c>
      <c r="S98" s="109">
        <f t="shared" si="17"/>
        <v>3.0889870354148918</v>
      </c>
      <c r="T98" s="109">
        <f t="shared" si="17"/>
        <v>2.9050626735964258</v>
      </c>
      <c r="U98" s="109">
        <f t="shared" si="17"/>
        <v>-2.9959694483716603E-3</v>
      </c>
      <c r="V98" s="109">
        <f t="shared" si="17"/>
        <v>2.7112866703498328</v>
      </c>
      <c r="W98" s="109">
        <f t="shared" si="17"/>
        <v>7.9807807709676881</v>
      </c>
      <c r="X98" s="109">
        <f t="shared" si="17"/>
        <v>-2.2563520944575699</v>
      </c>
      <c r="Y98" s="113">
        <f t="shared" si="17"/>
        <v>-1.3243796388342166</v>
      </c>
      <c r="Z98" s="113">
        <f t="shared" si="17"/>
        <v>-5.8554275359081753</v>
      </c>
      <c r="AA98" s="113">
        <f t="shared" si="17"/>
        <v>-7.4012089198410731</v>
      </c>
      <c r="AB98" s="113">
        <f t="shared" si="17"/>
        <v>-4.4539633918161403</v>
      </c>
      <c r="AC98" s="112">
        <f>IF(N98&lt;&gt;"",IF(N97&lt;&gt;"",(N98/N97-1)*100,"-"),"-")</f>
        <v>0.27846097028791927</v>
      </c>
      <c r="AD98" s="114"/>
      <c r="AE98" s="114"/>
      <c r="AF98" s="114"/>
    </row>
    <row r="99" spans="1:32" x14ac:dyDescent="0.25">
      <c r="A99" s="101">
        <v>2016</v>
      </c>
      <c r="B99" s="104">
        <f>'[1]Jan 16'!$E$15</f>
        <v>8899253</v>
      </c>
      <c r="C99" s="104">
        <f>'[1]Fev 16'!$E$15</f>
        <v>7100830</v>
      </c>
      <c r="D99" s="104">
        <f>'[1]Mar 16'!$E$15</f>
        <v>7181878</v>
      </c>
      <c r="E99" s="104">
        <f>'[1]Abr 16'!$E$15</f>
        <v>6827890</v>
      </c>
      <c r="F99" s="104">
        <f>'[1]Mai 16'!$E$15</f>
        <v>6941810</v>
      </c>
      <c r="G99" s="104">
        <f>'[1]Jun 16'!$E$15</f>
        <v>6791619</v>
      </c>
      <c r="H99" s="104">
        <f>'[1]Jul 16'!$E$15</f>
        <v>8082098</v>
      </c>
      <c r="I99" s="104">
        <f>'[1]Ago 16'!$E$15</f>
        <v>7347172</v>
      </c>
      <c r="J99" s="104">
        <f>'[1]Set 16'!$E$15</f>
        <v>7054770</v>
      </c>
      <c r="K99" s="104">
        <f>'[1]Out 16'!$E$15</f>
        <v>7260853</v>
      </c>
      <c r="L99" s="104">
        <f>'[1]Nov 16'!$E$15</f>
        <v>7210110</v>
      </c>
      <c r="M99" s="104">
        <f>'[1]Dez 16'!$E$15</f>
        <v>7981991</v>
      </c>
      <c r="N99" s="111">
        <f t="shared" si="20"/>
        <v>88680274</v>
      </c>
      <c r="P99" s="101">
        <v>2016</v>
      </c>
      <c r="Q99" s="109">
        <f t="shared" si="18"/>
        <v>-4.6723264636302382</v>
      </c>
      <c r="R99" s="109">
        <f t="shared" si="18"/>
        <v>-3.2201568576995632</v>
      </c>
      <c r="S99" s="109">
        <f t="shared" si="18"/>
        <v>-8.4392593423629254</v>
      </c>
      <c r="T99" s="109">
        <f t="shared" si="18"/>
        <v>-13.67975431456474</v>
      </c>
      <c r="U99" s="109">
        <f t="shared" si="18"/>
        <v>-9.9650485698810733</v>
      </c>
      <c r="V99" s="109">
        <f t="shared" si="18"/>
        <v>-8.7854406305224337</v>
      </c>
      <c r="W99" s="109">
        <f t="shared" si="18"/>
        <v>-10.079486678251682</v>
      </c>
      <c r="X99" s="109">
        <f t="shared" si="18"/>
        <v>-6.4191734434861818</v>
      </c>
      <c r="Y99" s="109">
        <f t="shared" si="18"/>
        <v>-8.3646036058632411</v>
      </c>
      <c r="Z99" s="109">
        <f t="shared" si="18"/>
        <v>-8.8548416494984128</v>
      </c>
      <c r="AA99" s="109">
        <f t="shared" si="18"/>
        <v>-5.3443025491270006</v>
      </c>
      <c r="AB99" s="109">
        <f t="shared" si="18"/>
        <v>-5.8366035547842916</v>
      </c>
      <c r="AC99" s="128">
        <f>IF(M99&lt;&gt;"",IF(N99&lt;&gt;"",IF(N98&lt;&gt;"",(N99/N98-1)*100,"-"),"-"),"-")</f>
        <v>-7.7979229082183688</v>
      </c>
      <c r="AD99" s="114"/>
      <c r="AE99" s="114"/>
      <c r="AF99" s="114"/>
    </row>
    <row r="100" spans="1:32" x14ac:dyDescent="0.25">
      <c r="A100" s="101">
        <v>2017</v>
      </c>
      <c r="B100" s="104">
        <f>'[1]Jan 17'!$E$15</f>
        <v>8532363</v>
      </c>
      <c r="C100" s="104">
        <f>'[1]Fev 17'!$E$15</f>
        <v>6616400</v>
      </c>
      <c r="D100" s="104">
        <f>'[1]Mar 17'!$E$15</f>
        <v>7442486</v>
      </c>
      <c r="E100" s="104">
        <f>'[1]Abr 17'!$E$15</f>
        <v>6901075</v>
      </c>
      <c r="F100" s="104">
        <f>'[1]Mai 17'!$E$15</f>
        <v>7096749</v>
      </c>
      <c r="G100" s="104">
        <f>'[1]Jun 17'!$E$15</f>
        <v>6922192</v>
      </c>
      <c r="H100" s="104">
        <f>'[1]Jul 17'!$E$15</f>
        <v>8314112</v>
      </c>
      <c r="I100" s="104">
        <f>'[1]Ago 17'!$E$15</f>
        <v>7550030</v>
      </c>
      <c r="J100" s="104">
        <f>'[1]Set 17'!$E$15</f>
        <v>7523154</v>
      </c>
      <c r="K100" s="104">
        <f>'[1]Out 17'!$E$15</f>
        <v>7827817</v>
      </c>
      <c r="L100" s="104">
        <f>'[1]Nov 17'!$E$15</f>
        <v>7568683</v>
      </c>
      <c r="M100" s="104">
        <f>'[1]Dez 17'!$E$15</f>
        <v>8331471</v>
      </c>
      <c r="N100" s="111">
        <f t="shared" si="20"/>
        <v>90626532</v>
      </c>
      <c r="P100" s="101">
        <v>2017</v>
      </c>
      <c r="Q100" s="109">
        <f t="shared" si="18"/>
        <v>-4.1227055798953032</v>
      </c>
      <c r="R100" s="109">
        <f t="shared" si="18"/>
        <v>-6.8221602263397347</v>
      </c>
      <c r="S100" s="109">
        <f t="shared" si="18"/>
        <v>3.6286887635796683</v>
      </c>
      <c r="T100" s="109">
        <f t="shared" si="18"/>
        <v>1.0718538230698016</v>
      </c>
      <c r="U100" s="109">
        <f t="shared" si="18"/>
        <v>2.231968319501676</v>
      </c>
      <c r="V100" s="109">
        <f t="shared" si="18"/>
        <v>1.9225607325734861</v>
      </c>
      <c r="W100" s="109">
        <f t="shared" si="18"/>
        <v>2.8707150049405383</v>
      </c>
      <c r="X100" s="109">
        <f t="shared" si="18"/>
        <v>2.7610351302514768</v>
      </c>
      <c r="Y100" s="109">
        <f t="shared" si="18"/>
        <v>6.6392525908002709</v>
      </c>
      <c r="Z100" s="109">
        <f t="shared" si="18"/>
        <v>7.8085040421559393</v>
      </c>
      <c r="AA100" s="109">
        <f t="shared" si="18"/>
        <v>4.9731973575992683</v>
      </c>
      <c r="AB100" s="109">
        <f t="shared" si="18"/>
        <v>4.3783562271618726</v>
      </c>
      <c r="AC100" s="128">
        <f>IF(M100&lt;&gt;"",IF(N100&lt;&gt;"",IF(N99&lt;&gt;"",(N100/N99-1)*100,"-"),"-"),"-")</f>
        <v>2.1946910087354832</v>
      </c>
      <c r="AD100" s="114"/>
      <c r="AE100" s="114"/>
      <c r="AF100" s="114"/>
    </row>
    <row r="101" spans="1:32" x14ac:dyDescent="0.25">
      <c r="A101" s="101">
        <v>2018</v>
      </c>
      <c r="B101" s="104">
        <f>'[1]Jan 18'!$E$15</f>
        <v>8720033</v>
      </c>
      <c r="C101" s="104">
        <f>'[1]Fev 18'!$E$15</f>
        <v>6874580</v>
      </c>
      <c r="D101" s="104">
        <f>'[1]Mar 18'!$E$15</f>
        <v>7484680</v>
      </c>
      <c r="E101" s="104">
        <f>'[1]Abr 18'!$E$15</f>
        <v>7292743</v>
      </c>
      <c r="F101" s="104">
        <f>'[1]Mai 18'!$E$15</f>
        <v>7300329</v>
      </c>
      <c r="G101" s="104">
        <f>'[1]Jun 18'!$E$15</f>
        <v>7164659</v>
      </c>
      <c r="H101" s="104">
        <f>'[1]Jul 18'!$E$15</f>
        <v>8861177</v>
      </c>
      <c r="I101" s="104">
        <f>'[1]Ago 18'!$E$15</f>
        <v>7869554</v>
      </c>
      <c r="J101" s="104">
        <f>'[1]Set 18'!$E$15</f>
        <v>7614925</v>
      </c>
      <c r="K101" s="104">
        <f>'[1]Out 18'!$E$15</f>
        <v>7994661</v>
      </c>
      <c r="L101" s="104">
        <f>'[1]Nov 18'!$E$15</f>
        <v>7872611</v>
      </c>
      <c r="M101" s="104">
        <f>'[1]Dez 18'!$E$15</f>
        <v>8598998</v>
      </c>
      <c r="N101" s="111">
        <f t="shared" si="20"/>
        <v>93648950</v>
      </c>
      <c r="P101" s="101">
        <v>2018</v>
      </c>
      <c r="Q101" s="109">
        <f t="shared" ref="Q101:AB102" si="21">IF(B101&lt;&gt;"",IF(B100&lt;&gt;"",(B101/B100-1)*100,"-"),"-")</f>
        <v>2.1995079206077017</v>
      </c>
      <c r="R101" s="109">
        <f t="shared" si="21"/>
        <v>3.9021219998790935</v>
      </c>
      <c r="S101" s="109">
        <f t="shared" si="21"/>
        <v>0.56693422063540666</v>
      </c>
      <c r="T101" s="109">
        <f t="shared" si="21"/>
        <v>5.6754636053078622</v>
      </c>
      <c r="U101" s="109">
        <f t="shared" si="21"/>
        <v>2.8686374563902328</v>
      </c>
      <c r="V101" s="109">
        <f t="shared" si="21"/>
        <v>3.5027488402517681</v>
      </c>
      <c r="W101" s="109">
        <f t="shared" si="21"/>
        <v>6.5799570657696149</v>
      </c>
      <c r="X101" s="109">
        <f t="shared" si="21"/>
        <v>4.2320891440166486</v>
      </c>
      <c r="Y101" s="109">
        <f t="shared" si="21"/>
        <v>1.2198474203771514</v>
      </c>
      <c r="Z101" s="109">
        <f t="shared" si="21"/>
        <v>2.1314243805137467</v>
      </c>
      <c r="AA101" s="109">
        <f t="shared" si="21"/>
        <v>4.0155995435401381</v>
      </c>
      <c r="AB101" s="109">
        <f t="shared" si="21"/>
        <v>3.2110416035775691</v>
      </c>
      <c r="AC101" s="128">
        <f>IF(M101&lt;&gt;"",IF(N101&lt;&gt;"",IF(N100&lt;&gt;"",(N101/N100-1)*100,"-"),"-"),"-")</f>
        <v>3.335025553002513</v>
      </c>
      <c r="AD101" s="114"/>
      <c r="AE101" s="114"/>
      <c r="AF101" s="114"/>
    </row>
    <row r="102" spans="1:32" x14ac:dyDescent="0.25">
      <c r="A102" s="101">
        <v>2019</v>
      </c>
      <c r="B102" s="104">
        <f>'[1]Jan 19'!$E$15</f>
        <v>8931881</v>
      </c>
      <c r="C102" s="104">
        <f>'[1]Fev 19'!$E$15</f>
        <v>7410992</v>
      </c>
      <c r="D102" s="104">
        <f>'[1]Mar 19'!$E$15</f>
        <v>7743396</v>
      </c>
      <c r="E102" s="104">
        <f>'[1]Abr 19'!$E$15</f>
        <v>7337771</v>
      </c>
      <c r="F102" s="104">
        <f>'[1]Mai 19'!$E$15</f>
        <v>7130814</v>
      </c>
      <c r="G102" s="104">
        <f>'[1]Jun 19'!$E$15</f>
        <v>6973448</v>
      </c>
      <c r="H102" s="104"/>
      <c r="I102" s="104"/>
      <c r="J102" s="104"/>
      <c r="K102" s="104"/>
      <c r="L102" s="104"/>
      <c r="M102" s="104"/>
      <c r="N102" s="111">
        <f>SUM(B102:M102)</f>
        <v>45528302</v>
      </c>
      <c r="P102" s="101">
        <v>2019</v>
      </c>
      <c r="Q102" s="109">
        <f t="shared" si="21"/>
        <v>2.429440347301437</v>
      </c>
      <c r="R102" s="109">
        <f t="shared" si="21"/>
        <v>7.8028330458006057</v>
      </c>
      <c r="S102" s="109">
        <f t="shared" si="21"/>
        <v>3.4566073633074401</v>
      </c>
      <c r="T102" s="109">
        <f t="shared" si="21"/>
        <v>0.61743571657468799</v>
      </c>
      <c r="U102" s="109">
        <f t="shared" si="21"/>
        <v>-2.3220186377901575</v>
      </c>
      <c r="V102" s="109">
        <f t="shared" si="21"/>
        <v>-2.6688081037771649</v>
      </c>
      <c r="W102" s="109" t="str">
        <f t="shared" si="21"/>
        <v>-</v>
      </c>
      <c r="X102" s="109" t="str">
        <f t="shared" si="21"/>
        <v>-</v>
      </c>
      <c r="Y102" s="109" t="str">
        <f t="shared" si="21"/>
        <v>-</v>
      </c>
      <c r="Z102" s="109" t="str">
        <f t="shared" si="21"/>
        <v>-</v>
      </c>
      <c r="AA102" s="109" t="str">
        <f t="shared" si="21"/>
        <v>-</v>
      </c>
      <c r="AB102" s="109" t="str">
        <f t="shared" si="21"/>
        <v>-</v>
      </c>
      <c r="AC102" s="128" t="str">
        <f>IF(M102&lt;&gt;"",IF(N102&lt;&gt;"",IF(N101&lt;&gt;"",(N102/N101-1)*100,"-"),"-"),"-")</f>
        <v>-</v>
      </c>
      <c r="AD102" s="114"/>
      <c r="AE102" s="114"/>
      <c r="AF102" s="114"/>
    </row>
    <row r="103" spans="1:32" s="115" customFormat="1" ht="14.4" x14ac:dyDescent="0.3">
      <c r="N103" s="129"/>
    </row>
    <row r="104" spans="1:32" s="115" customFormat="1" ht="14.4" x14ac:dyDescent="0.3">
      <c r="N104" s="129"/>
    </row>
    <row r="105" spans="1:32" ht="15.6" x14ac:dyDescent="0.25">
      <c r="A105" s="130" t="s">
        <v>41</v>
      </c>
      <c r="B105" s="94"/>
      <c r="C105" s="94"/>
      <c r="D105" s="94"/>
      <c r="E105" s="94"/>
      <c r="F105" s="94"/>
      <c r="G105" s="95"/>
      <c r="H105" s="95"/>
      <c r="I105" s="95"/>
      <c r="J105" s="97"/>
      <c r="K105" s="97"/>
      <c r="L105" s="97"/>
      <c r="M105" s="97"/>
    </row>
    <row r="106" spans="1:32" x14ac:dyDescent="0.25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</row>
    <row r="107" spans="1:32" x14ac:dyDescent="0.25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</row>
    <row r="108" spans="1:32" ht="15.6" x14ac:dyDescent="0.25">
      <c r="A108" s="98" t="s">
        <v>0</v>
      </c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O108" s="131"/>
      <c r="P108" s="99" t="s">
        <v>22</v>
      </c>
    </row>
    <row r="109" spans="1:32" x14ac:dyDescent="0.25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O109" s="131"/>
    </row>
    <row r="110" spans="1:32" ht="15" x14ac:dyDescent="0.25">
      <c r="A110" s="100"/>
      <c r="B110" s="101" t="s">
        <v>23</v>
      </c>
      <c r="C110" s="101" t="s">
        <v>24</v>
      </c>
      <c r="D110" s="101" t="s">
        <v>25</v>
      </c>
      <c r="E110" s="101" t="s">
        <v>26</v>
      </c>
      <c r="F110" s="101" t="s">
        <v>27</v>
      </c>
      <c r="G110" s="101" t="s">
        <v>28</v>
      </c>
      <c r="H110" s="101" t="s">
        <v>29</v>
      </c>
      <c r="I110" s="101" t="s">
        <v>30</v>
      </c>
      <c r="J110" s="101" t="s">
        <v>31</v>
      </c>
      <c r="K110" s="101" t="s">
        <v>32</v>
      </c>
      <c r="L110" s="101" t="s">
        <v>33</v>
      </c>
      <c r="M110" s="101" t="s">
        <v>34</v>
      </c>
      <c r="N110" s="101" t="s">
        <v>35</v>
      </c>
      <c r="O110" s="131"/>
      <c r="P110" s="102"/>
      <c r="Q110" s="101" t="s">
        <v>23</v>
      </c>
      <c r="R110" s="101" t="s">
        <v>24</v>
      </c>
      <c r="S110" s="101" t="s">
        <v>25</v>
      </c>
      <c r="T110" s="101" t="s">
        <v>26</v>
      </c>
      <c r="U110" s="101" t="s">
        <v>27</v>
      </c>
      <c r="V110" s="101" t="s">
        <v>28</v>
      </c>
      <c r="W110" s="101" t="s">
        <v>29</v>
      </c>
      <c r="X110" s="101" t="s">
        <v>30</v>
      </c>
      <c r="Y110" s="101" t="s">
        <v>31</v>
      </c>
      <c r="Z110" s="101" t="s">
        <v>32</v>
      </c>
      <c r="AA110" s="101" t="s">
        <v>33</v>
      </c>
      <c r="AB110" s="101" t="s">
        <v>34</v>
      </c>
      <c r="AC110" s="101" t="s">
        <v>35</v>
      </c>
    </row>
    <row r="111" spans="1:32" hidden="1" x14ac:dyDescent="0.25">
      <c r="A111" s="103">
        <v>2000</v>
      </c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M111" s="104"/>
      <c r="N111" s="119">
        <f>SUM(B111:M111)</f>
        <v>0</v>
      </c>
      <c r="O111" s="131"/>
      <c r="P111" s="103">
        <v>2000</v>
      </c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8"/>
      <c r="AB111" s="107"/>
      <c r="AC111" s="107"/>
    </row>
    <row r="112" spans="1:32" hidden="1" x14ac:dyDescent="0.25">
      <c r="A112" s="103">
        <v>2001</v>
      </c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  <c r="N112" s="119">
        <f>SUM(B112:M112)</f>
        <v>0</v>
      </c>
      <c r="O112" s="131"/>
      <c r="P112" s="103">
        <v>2001</v>
      </c>
      <c r="Q112" s="109" t="str">
        <f>IF(B112&lt;&gt;"",IF(B111&lt;&gt;"",(B112/B111-1)*100,"-"),"-")</f>
        <v>-</v>
      </c>
      <c r="R112" s="109" t="str">
        <f t="shared" ref="R112:AB126" si="22">IF(C112&lt;&gt;"",IF(C111&lt;&gt;"",(C112/C111-1)*100,"-"),"-")</f>
        <v>-</v>
      </c>
      <c r="S112" s="109" t="str">
        <f t="shared" si="22"/>
        <v>-</v>
      </c>
      <c r="T112" s="109" t="str">
        <f t="shared" si="22"/>
        <v>-</v>
      </c>
      <c r="U112" s="109" t="str">
        <f t="shared" si="22"/>
        <v>-</v>
      </c>
      <c r="V112" s="109" t="str">
        <f t="shared" si="22"/>
        <v>-</v>
      </c>
      <c r="W112" s="109" t="str">
        <f t="shared" si="22"/>
        <v>-</v>
      </c>
      <c r="X112" s="109" t="str">
        <f t="shared" si="22"/>
        <v>-</v>
      </c>
      <c r="Y112" s="109" t="str">
        <f t="shared" si="22"/>
        <v>-</v>
      </c>
      <c r="Z112" s="109" t="str">
        <f t="shared" si="22"/>
        <v>-</v>
      </c>
      <c r="AA112" s="109" t="str">
        <f t="shared" si="22"/>
        <v>-</v>
      </c>
      <c r="AB112" s="109" t="str">
        <f t="shared" si="22"/>
        <v>-</v>
      </c>
      <c r="AC112" s="110" t="str">
        <f>IF(M112&lt;&gt;"",IF(N112&lt;&gt;"",IF(N111&lt;&gt;"",(N112/N111-1)*100,"-"),"-"),"-")</f>
        <v>-</v>
      </c>
    </row>
    <row r="113" spans="1:29" hidden="1" x14ac:dyDescent="0.25">
      <c r="A113" s="103">
        <v>2002</v>
      </c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19">
        <f>SUM(B113:M113)</f>
        <v>0</v>
      </c>
      <c r="O113" s="131"/>
      <c r="P113" s="103">
        <v>2002</v>
      </c>
      <c r="Q113" s="109" t="str">
        <f t="shared" ref="Q113:AB128" si="23">IF(B113&lt;&gt;"",IF(B112&lt;&gt;"",(B113/B112-1)*100,"-"),"-")</f>
        <v>-</v>
      </c>
      <c r="R113" s="109" t="str">
        <f t="shared" si="22"/>
        <v>-</v>
      </c>
      <c r="S113" s="109" t="str">
        <f t="shared" si="22"/>
        <v>-</v>
      </c>
      <c r="T113" s="109" t="str">
        <f t="shared" si="22"/>
        <v>-</v>
      </c>
      <c r="U113" s="109" t="str">
        <f t="shared" si="22"/>
        <v>-</v>
      </c>
      <c r="V113" s="109" t="str">
        <f t="shared" si="22"/>
        <v>-</v>
      </c>
      <c r="W113" s="109" t="str">
        <f t="shared" si="22"/>
        <v>-</v>
      </c>
      <c r="X113" s="109" t="str">
        <f t="shared" si="22"/>
        <v>-</v>
      </c>
      <c r="Y113" s="109" t="str">
        <f t="shared" si="22"/>
        <v>-</v>
      </c>
      <c r="Z113" s="109" t="str">
        <f t="shared" si="22"/>
        <v>-</v>
      </c>
      <c r="AA113" s="109" t="str">
        <f t="shared" si="22"/>
        <v>-</v>
      </c>
      <c r="AB113" s="109" t="str">
        <f t="shared" si="22"/>
        <v>-</v>
      </c>
      <c r="AC113" s="110" t="str">
        <f t="shared" ref="AC113:AC123" si="24">IF(M113&lt;&gt;"",IF(N113&lt;&gt;"",IF(N112&lt;&gt;"",(N113/N112-1)*100,"-"),"-"),"-")</f>
        <v>-</v>
      </c>
    </row>
    <row r="114" spans="1:29" hidden="1" x14ac:dyDescent="0.25">
      <c r="A114" s="103">
        <v>2003</v>
      </c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  <c r="M114" s="104"/>
      <c r="N114" s="119">
        <f t="shared" ref="N114:N125" si="25">SUM(B114:M114)</f>
        <v>0</v>
      </c>
      <c r="O114" s="131"/>
      <c r="P114" s="103">
        <v>2003</v>
      </c>
      <c r="Q114" s="109" t="str">
        <f t="shared" si="23"/>
        <v>-</v>
      </c>
      <c r="R114" s="109" t="str">
        <f t="shared" si="22"/>
        <v>-</v>
      </c>
      <c r="S114" s="109" t="str">
        <f t="shared" si="22"/>
        <v>-</v>
      </c>
      <c r="T114" s="109" t="str">
        <f t="shared" si="22"/>
        <v>-</v>
      </c>
      <c r="U114" s="109" t="str">
        <f t="shared" si="22"/>
        <v>-</v>
      </c>
      <c r="V114" s="109" t="str">
        <f t="shared" si="22"/>
        <v>-</v>
      </c>
      <c r="W114" s="109" t="str">
        <f t="shared" si="22"/>
        <v>-</v>
      </c>
      <c r="X114" s="109" t="str">
        <f t="shared" si="22"/>
        <v>-</v>
      </c>
      <c r="Y114" s="109" t="str">
        <f t="shared" si="22"/>
        <v>-</v>
      </c>
      <c r="Z114" s="109" t="str">
        <f t="shared" si="22"/>
        <v>-</v>
      </c>
      <c r="AA114" s="109" t="str">
        <f t="shared" si="22"/>
        <v>-</v>
      </c>
      <c r="AB114" s="109" t="str">
        <f t="shared" si="22"/>
        <v>-</v>
      </c>
      <c r="AC114" s="110" t="str">
        <f t="shared" si="24"/>
        <v>-</v>
      </c>
    </row>
    <row r="115" spans="1:29" hidden="1" x14ac:dyDescent="0.25">
      <c r="A115" s="103">
        <v>2004</v>
      </c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  <c r="N115" s="119">
        <f t="shared" si="25"/>
        <v>0</v>
      </c>
      <c r="O115" s="131"/>
      <c r="P115" s="103">
        <v>2004</v>
      </c>
      <c r="Q115" s="109" t="str">
        <f t="shared" si="23"/>
        <v>-</v>
      </c>
      <c r="R115" s="109" t="str">
        <f t="shared" si="22"/>
        <v>-</v>
      </c>
      <c r="S115" s="109" t="str">
        <f t="shared" si="22"/>
        <v>-</v>
      </c>
      <c r="T115" s="109" t="str">
        <f t="shared" si="22"/>
        <v>-</v>
      </c>
      <c r="U115" s="109" t="str">
        <f t="shared" si="22"/>
        <v>-</v>
      </c>
      <c r="V115" s="109" t="str">
        <f t="shared" si="22"/>
        <v>-</v>
      </c>
      <c r="W115" s="109" t="str">
        <f t="shared" si="22"/>
        <v>-</v>
      </c>
      <c r="X115" s="109" t="str">
        <f t="shared" si="22"/>
        <v>-</v>
      </c>
      <c r="Y115" s="109" t="str">
        <f t="shared" si="22"/>
        <v>-</v>
      </c>
      <c r="Z115" s="109" t="str">
        <f t="shared" si="22"/>
        <v>-</v>
      </c>
      <c r="AA115" s="109" t="str">
        <f t="shared" si="22"/>
        <v>-</v>
      </c>
      <c r="AB115" s="109" t="str">
        <f t="shared" si="22"/>
        <v>-</v>
      </c>
      <c r="AC115" s="110" t="str">
        <f t="shared" si="24"/>
        <v>-</v>
      </c>
    </row>
    <row r="116" spans="1:29" hidden="1" x14ac:dyDescent="0.25">
      <c r="A116" s="103">
        <v>2005</v>
      </c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19">
        <f t="shared" si="25"/>
        <v>0</v>
      </c>
      <c r="O116" s="131"/>
      <c r="P116" s="103">
        <v>2005</v>
      </c>
      <c r="Q116" s="109" t="str">
        <f t="shared" si="23"/>
        <v>-</v>
      </c>
      <c r="R116" s="109" t="str">
        <f t="shared" si="22"/>
        <v>-</v>
      </c>
      <c r="S116" s="109" t="str">
        <f t="shared" si="22"/>
        <v>-</v>
      </c>
      <c r="T116" s="109" t="str">
        <f t="shared" si="22"/>
        <v>-</v>
      </c>
      <c r="U116" s="109" t="str">
        <f t="shared" si="22"/>
        <v>-</v>
      </c>
      <c r="V116" s="109" t="str">
        <f t="shared" si="22"/>
        <v>-</v>
      </c>
      <c r="W116" s="109" t="str">
        <f t="shared" si="22"/>
        <v>-</v>
      </c>
      <c r="X116" s="109" t="str">
        <f t="shared" si="22"/>
        <v>-</v>
      </c>
      <c r="Y116" s="109" t="str">
        <f t="shared" si="22"/>
        <v>-</v>
      </c>
      <c r="Z116" s="109" t="str">
        <f t="shared" si="22"/>
        <v>-</v>
      </c>
      <c r="AA116" s="109" t="str">
        <f t="shared" si="22"/>
        <v>-</v>
      </c>
      <c r="AB116" s="109" t="str">
        <f t="shared" si="22"/>
        <v>-</v>
      </c>
      <c r="AC116" s="110" t="str">
        <f t="shared" si="24"/>
        <v>-</v>
      </c>
    </row>
    <row r="117" spans="1:29" hidden="1" x14ac:dyDescent="0.25">
      <c r="A117" s="103">
        <v>2006</v>
      </c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  <c r="M117" s="104"/>
      <c r="N117" s="119">
        <f t="shared" si="25"/>
        <v>0</v>
      </c>
      <c r="O117" s="131"/>
      <c r="P117" s="103">
        <v>2006</v>
      </c>
      <c r="Q117" s="109" t="str">
        <f t="shared" si="23"/>
        <v>-</v>
      </c>
      <c r="R117" s="109" t="str">
        <f t="shared" si="22"/>
        <v>-</v>
      </c>
      <c r="S117" s="109" t="str">
        <f t="shared" si="22"/>
        <v>-</v>
      </c>
      <c r="T117" s="109" t="str">
        <f t="shared" si="22"/>
        <v>-</v>
      </c>
      <c r="U117" s="109" t="str">
        <f t="shared" si="22"/>
        <v>-</v>
      </c>
      <c r="V117" s="109" t="str">
        <f t="shared" si="22"/>
        <v>-</v>
      </c>
      <c r="W117" s="109" t="str">
        <f t="shared" si="22"/>
        <v>-</v>
      </c>
      <c r="X117" s="109" t="str">
        <f t="shared" si="22"/>
        <v>-</v>
      </c>
      <c r="Y117" s="109" t="str">
        <f t="shared" si="22"/>
        <v>-</v>
      </c>
      <c r="Z117" s="109" t="str">
        <f t="shared" si="22"/>
        <v>-</v>
      </c>
      <c r="AA117" s="109" t="str">
        <f t="shared" si="22"/>
        <v>-</v>
      </c>
      <c r="AB117" s="109" t="str">
        <f t="shared" si="22"/>
        <v>-</v>
      </c>
      <c r="AC117" s="110" t="str">
        <f t="shared" si="24"/>
        <v>-</v>
      </c>
    </row>
    <row r="118" spans="1:29" hidden="1" x14ac:dyDescent="0.25">
      <c r="A118" s="103">
        <v>2007</v>
      </c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19">
        <f t="shared" si="25"/>
        <v>0</v>
      </c>
      <c r="O118" s="131"/>
      <c r="P118" s="103">
        <v>2007</v>
      </c>
      <c r="Q118" s="109" t="str">
        <f t="shared" si="23"/>
        <v>-</v>
      </c>
      <c r="R118" s="109" t="str">
        <f t="shared" si="22"/>
        <v>-</v>
      </c>
      <c r="S118" s="109" t="str">
        <f t="shared" si="22"/>
        <v>-</v>
      </c>
      <c r="T118" s="109" t="str">
        <f t="shared" si="22"/>
        <v>-</v>
      </c>
      <c r="U118" s="109" t="str">
        <f t="shared" si="22"/>
        <v>-</v>
      </c>
      <c r="V118" s="109" t="str">
        <f t="shared" si="22"/>
        <v>-</v>
      </c>
      <c r="W118" s="109" t="str">
        <f t="shared" si="22"/>
        <v>-</v>
      </c>
      <c r="X118" s="109" t="str">
        <f t="shared" si="22"/>
        <v>-</v>
      </c>
      <c r="Y118" s="109" t="str">
        <f t="shared" si="22"/>
        <v>-</v>
      </c>
      <c r="Z118" s="109" t="str">
        <f t="shared" si="22"/>
        <v>-</v>
      </c>
      <c r="AA118" s="109" t="str">
        <f t="shared" si="22"/>
        <v>-</v>
      </c>
      <c r="AB118" s="109" t="str">
        <f t="shared" si="22"/>
        <v>-</v>
      </c>
      <c r="AC118" s="110" t="str">
        <f t="shared" si="24"/>
        <v>-</v>
      </c>
    </row>
    <row r="119" spans="1:29" hidden="1" x14ac:dyDescent="0.25">
      <c r="A119" s="103">
        <v>2008</v>
      </c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19">
        <f t="shared" si="25"/>
        <v>0</v>
      </c>
      <c r="O119" s="131"/>
      <c r="P119" s="103">
        <v>2008</v>
      </c>
      <c r="Q119" s="109" t="str">
        <f t="shared" si="23"/>
        <v>-</v>
      </c>
      <c r="R119" s="109" t="str">
        <f t="shared" si="22"/>
        <v>-</v>
      </c>
      <c r="S119" s="109" t="str">
        <f t="shared" si="22"/>
        <v>-</v>
      </c>
      <c r="T119" s="109" t="str">
        <f t="shared" si="22"/>
        <v>-</v>
      </c>
      <c r="U119" s="109" t="str">
        <f t="shared" si="22"/>
        <v>-</v>
      </c>
      <c r="V119" s="109" t="str">
        <f t="shared" si="22"/>
        <v>-</v>
      </c>
      <c r="W119" s="109" t="str">
        <f t="shared" si="22"/>
        <v>-</v>
      </c>
      <c r="X119" s="109" t="str">
        <f t="shared" si="22"/>
        <v>-</v>
      </c>
      <c r="Y119" s="109" t="str">
        <f t="shared" si="22"/>
        <v>-</v>
      </c>
      <c r="Z119" s="109" t="str">
        <f t="shared" si="22"/>
        <v>-</v>
      </c>
      <c r="AA119" s="109" t="str">
        <f t="shared" si="22"/>
        <v>-</v>
      </c>
      <c r="AB119" s="109" t="str">
        <f t="shared" si="22"/>
        <v>-</v>
      </c>
      <c r="AC119" s="110" t="str">
        <f t="shared" si="24"/>
        <v>-</v>
      </c>
    </row>
    <row r="120" spans="1:29" hidden="1" x14ac:dyDescent="0.25">
      <c r="A120" s="103">
        <v>2009</v>
      </c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19">
        <f t="shared" si="25"/>
        <v>0</v>
      </c>
      <c r="O120" s="131"/>
      <c r="P120" s="103">
        <v>2009</v>
      </c>
      <c r="Q120" s="109" t="str">
        <f t="shared" si="23"/>
        <v>-</v>
      </c>
      <c r="R120" s="109" t="str">
        <f t="shared" si="22"/>
        <v>-</v>
      </c>
      <c r="S120" s="109" t="str">
        <f t="shared" si="22"/>
        <v>-</v>
      </c>
      <c r="T120" s="109" t="str">
        <f t="shared" si="22"/>
        <v>-</v>
      </c>
      <c r="U120" s="109" t="str">
        <f t="shared" si="22"/>
        <v>-</v>
      </c>
      <c r="V120" s="109" t="str">
        <f t="shared" si="22"/>
        <v>-</v>
      </c>
      <c r="W120" s="109" t="str">
        <f t="shared" si="22"/>
        <v>-</v>
      </c>
      <c r="X120" s="109" t="str">
        <f t="shared" si="22"/>
        <v>-</v>
      </c>
      <c r="Y120" s="109" t="str">
        <f t="shared" si="22"/>
        <v>-</v>
      </c>
      <c r="Z120" s="109" t="str">
        <f t="shared" si="22"/>
        <v>-</v>
      </c>
      <c r="AA120" s="109" t="str">
        <f t="shared" si="22"/>
        <v>-</v>
      </c>
      <c r="AB120" s="109" t="str">
        <f t="shared" si="22"/>
        <v>-</v>
      </c>
      <c r="AC120" s="110" t="str">
        <f t="shared" si="24"/>
        <v>-</v>
      </c>
    </row>
    <row r="121" spans="1:29" hidden="1" x14ac:dyDescent="0.25">
      <c r="A121" s="103">
        <v>2010</v>
      </c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19">
        <f t="shared" si="25"/>
        <v>0</v>
      </c>
      <c r="O121" s="131"/>
      <c r="P121" s="103">
        <v>2010</v>
      </c>
      <c r="Q121" s="109" t="str">
        <f t="shared" si="23"/>
        <v>-</v>
      </c>
      <c r="R121" s="109" t="str">
        <f t="shared" si="22"/>
        <v>-</v>
      </c>
      <c r="S121" s="109" t="str">
        <f t="shared" si="22"/>
        <v>-</v>
      </c>
      <c r="T121" s="109" t="str">
        <f t="shared" si="22"/>
        <v>-</v>
      </c>
      <c r="U121" s="109" t="str">
        <f t="shared" si="22"/>
        <v>-</v>
      </c>
      <c r="V121" s="109" t="str">
        <f t="shared" si="22"/>
        <v>-</v>
      </c>
      <c r="W121" s="109" t="str">
        <f t="shared" si="22"/>
        <v>-</v>
      </c>
      <c r="X121" s="109" t="str">
        <f t="shared" si="22"/>
        <v>-</v>
      </c>
      <c r="Y121" s="109" t="str">
        <f t="shared" si="22"/>
        <v>-</v>
      </c>
      <c r="Z121" s="109" t="str">
        <f t="shared" si="22"/>
        <v>-</v>
      </c>
      <c r="AA121" s="109" t="str">
        <f t="shared" si="22"/>
        <v>-</v>
      </c>
      <c r="AB121" s="109" t="str">
        <f t="shared" si="22"/>
        <v>-</v>
      </c>
      <c r="AC121" s="110" t="str">
        <f t="shared" si="24"/>
        <v>-</v>
      </c>
    </row>
    <row r="122" spans="1:29" hidden="1" x14ac:dyDescent="0.25">
      <c r="A122" s="103">
        <v>2011</v>
      </c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19">
        <f t="shared" si="25"/>
        <v>0</v>
      </c>
      <c r="O122" s="131"/>
      <c r="P122" s="103">
        <v>2011</v>
      </c>
      <c r="Q122" s="109" t="str">
        <f t="shared" si="23"/>
        <v>-</v>
      </c>
      <c r="R122" s="109" t="str">
        <f t="shared" si="22"/>
        <v>-</v>
      </c>
      <c r="S122" s="109" t="str">
        <f t="shared" si="22"/>
        <v>-</v>
      </c>
      <c r="T122" s="109" t="str">
        <f t="shared" si="22"/>
        <v>-</v>
      </c>
      <c r="U122" s="109" t="str">
        <f t="shared" si="22"/>
        <v>-</v>
      </c>
      <c r="V122" s="109" t="str">
        <f t="shared" si="22"/>
        <v>-</v>
      </c>
      <c r="W122" s="109" t="str">
        <f t="shared" si="22"/>
        <v>-</v>
      </c>
      <c r="X122" s="109" t="str">
        <f t="shared" si="22"/>
        <v>-</v>
      </c>
      <c r="Y122" s="109" t="str">
        <f t="shared" si="22"/>
        <v>-</v>
      </c>
      <c r="Z122" s="109" t="str">
        <f t="shared" si="22"/>
        <v>-</v>
      </c>
      <c r="AA122" s="109" t="str">
        <f t="shared" si="22"/>
        <v>-</v>
      </c>
      <c r="AB122" s="109" t="str">
        <f t="shared" si="22"/>
        <v>-</v>
      </c>
      <c r="AC122" s="110" t="str">
        <f t="shared" si="24"/>
        <v>-</v>
      </c>
    </row>
    <row r="123" spans="1:29" hidden="1" x14ac:dyDescent="0.25">
      <c r="A123" s="103">
        <v>2012</v>
      </c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19">
        <f t="shared" si="25"/>
        <v>0</v>
      </c>
      <c r="O123" s="131"/>
      <c r="P123" s="103">
        <v>2012</v>
      </c>
      <c r="Q123" s="109" t="str">
        <f t="shared" si="23"/>
        <v>-</v>
      </c>
      <c r="R123" s="109" t="str">
        <f t="shared" si="22"/>
        <v>-</v>
      </c>
      <c r="S123" s="109" t="str">
        <f t="shared" si="22"/>
        <v>-</v>
      </c>
      <c r="T123" s="109" t="str">
        <f t="shared" si="22"/>
        <v>-</v>
      </c>
      <c r="U123" s="109" t="str">
        <f t="shared" si="22"/>
        <v>-</v>
      </c>
      <c r="V123" s="109" t="str">
        <f t="shared" si="22"/>
        <v>-</v>
      </c>
      <c r="W123" s="109" t="str">
        <f t="shared" si="22"/>
        <v>-</v>
      </c>
      <c r="X123" s="109" t="str">
        <f t="shared" si="22"/>
        <v>-</v>
      </c>
      <c r="Y123" s="109" t="str">
        <f t="shared" si="22"/>
        <v>-</v>
      </c>
      <c r="Z123" s="109" t="str">
        <f t="shared" si="22"/>
        <v>-</v>
      </c>
      <c r="AA123" s="109" t="str">
        <f t="shared" si="22"/>
        <v>-</v>
      </c>
      <c r="AB123" s="109" t="str">
        <f t="shared" si="22"/>
        <v>-</v>
      </c>
      <c r="AC123" s="110" t="str">
        <f t="shared" si="24"/>
        <v>-</v>
      </c>
    </row>
    <row r="124" spans="1:29" x14ac:dyDescent="0.25">
      <c r="A124" s="101">
        <v>2013</v>
      </c>
      <c r="B124" s="104">
        <f>'[1]Jan 13'!B28</f>
        <v>3392492.602</v>
      </c>
      <c r="C124" s="104">
        <f>'[1]Fev 13'!B28</f>
        <v>3005106.5320000001</v>
      </c>
      <c r="D124" s="104">
        <f>'[1]Mar 13'!B28</f>
        <v>3259499.764</v>
      </c>
      <c r="E124" s="104">
        <f>'[1]Abr 13'!B28</f>
        <v>2898109.9879999999</v>
      </c>
      <c r="F124" s="104">
        <f>'[1]Mai 13'!B28</f>
        <v>2947320.5980000002</v>
      </c>
      <c r="G124" s="104">
        <f>'[1]Jun 13'!B28</f>
        <v>2852334.12</v>
      </c>
      <c r="H124" s="104">
        <f>'[1]Jul 13'!B28</f>
        <v>3112821.2859999998</v>
      </c>
      <c r="I124" s="104">
        <f>'[1]Ago 13'!B28</f>
        <v>2885413.3050000002</v>
      </c>
      <c r="J124" s="104">
        <f>'[1]Set 13'!B28</f>
        <v>2802832.4020000002</v>
      </c>
      <c r="K124" s="104">
        <f>'[1]Out 13'!B28</f>
        <v>2929432.0260000001</v>
      </c>
      <c r="L124" s="104">
        <f>'[1]Nov 13'!B28</f>
        <v>2811212.7459999998</v>
      </c>
      <c r="M124" s="104">
        <f>'[1]Dez 13'!B28</f>
        <v>3025610.96</v>
      </c>
      <c r="N124" s="111">
        <f t="shared" si="25"/>
        <v>35922186.328999996</v>
      </c>
      <c r="O124" s="131"/>
      <c r="P124" s="101">
        <v>2013</v>
      </c>
      <c r="Q124" s="109" t="str">
        <f t="shared" si="23"/>
        <v>-</v>
      </c>
      <c r="R124" s="109" t="str">
        <f t="shared" si="22"/>
        <v>-</v>
      </c>
      <c r="S124" s="109" t="str">
        <f t="shared" si="22"/>
        <v>-</v>
      </c>
      <c r="T124" s="109" t="str">
        <f t="shared" si="22"/>
        <v>-</v>
      </c>
      <c r="U124" s="109" t="str">
        <f t="shared" si="22"/>
        <v>-</v>
      </c>
      <c r="V124" s="109" t="str">
        <f t="shared" si="22"/>
        <v>-</v>
      </c>
      <c r="W124" s="109" t="str">
        <f t="shared" si="22"/>
        <v>-</v>
      </c>
      <c r="X124" s="109" t="str">
        <f t="shared" si="22"/>
        <v>-</v>
      </c>
      <c r="Y124" s="109" t="str">
        <f t="shared" si="22"/>
        <v>-</v>
      </c>
      <c r="Z124" s="109" t="str">
        <f t="shared" si="22"/>
        <v>-</v>
      </c>
      <c r="AA124" s="109" t="str">
        <f t="shared" si="22"/>
        <v>-</v>
      </c>
      <c r="AB124" s="109" t="str">
        <f t="shared" si="22"/>
        <v>-</v>
      </c>
      <c r="AC124" s="112" t="s">
        <v>42</v>
      </c>
    </row>
    <row r="125" spans="1:29" x14ac:dyDescent="0.25">
      <c r="A125" s="101">
        <v>2014</v>
      </c>
      <c r="B125" s="104">
        <f>'[1]Jan 14'!B28</f>
        <v>3135259.5249999999</v>
      </c>
      <c r="C125" s="104">
        <f>'[1]Fev 14'!B28</f>
        <v>2721354.3679999998</v>
      </c>
      <c r="D125" s="104">
        <f>'[1]Mar 14'!B28</f>
        <v>2964606.6</v>
      </c>
      <c r="E125" s="104">
        <f>'[1]Abr 14'!B28</f>
        <v>2787210.642</v>
      </c>
      <c r="F125" s="104">
        <f>'[1]Mai 14'!B28</f>
        <v>2819449.963</v>
      </c>
      <c r="G125" s="104">
        <f>'[1]Jun 14'!B28</f>
        <v>2853751.3659999999</v>
      </c>
      <c r="H125" s="104">
        <f>'[1]Jul 14'!B28</f>
        <v>3014219.517</v>
      </c>
      <c r="I125" s="104">
        <f>'[1]Ago 14'!B28</f>
        <v>3032066.9039999996</v>
      </c>
      <c r="J125" s="104">
        <f>'[1]Set 14'!B28</f>
        <v>2859308.4040000001</v>
      </c>
      <c r="K125" s="104">
        <f>'[1]Out 14'!B28</f>
        <v>2930793.6350000002</v>
      </c>
      <c r="L125" s="104">
        <f>'[1]Nov 14'!B28</f>
        <v>2928755.4950000001</v>
      </c>
      <c r="M125" s="104">
        <f>'[1]Dez 14'!B28</f>
        <v>3296324.4920000001</v>
      </c>
      <c r="N125" s="111">
        <f t="shared" si="25"/>
        <v>35343100.910999998</v>
      </c>
      <c r="O125" s="131"/>
      <c r="P125" s="101">
        <v>2014</v>
      </c>
      <c r="Q125" s="109">
        <f t="shared" si="23"/>
        <v>-7.5824211627860798</v>
      </c>
      <c r="R125" s="109">
        <f t="shared" si="22"/>
        <v>-9.4423329415597728</v>
      </c>
      <c r="S125" s="109">
        <f t="shared" si="22"/>
        <v>-9.0471908375938099</v>
      </c>
      <c r="T125" s="109">
        <f t="shared" si="22"/>
        <v>-3.8266092887845216</v>
      </c>
      <c r="U125" s="109">
        <f t="shared" si="22"/>
        <v>-4.3385383689433343</v>
      </c>
      <c r="V125" s="109">
        <f t="shared" si="22"/>
        <v>4.9687236500894905E-2</v>
      </c>
      <c r="W125" s="109">
        <f t="shared" si="22"/>
        <v>-3.1676013474806308</v>
      </c>
      <c r="X125" s="109">
        <f t="shared" si="22"/>
        <v>5.082585525819483</v>
      </c>
      <c r="Y125" s="113">
        <f t="shared" si="22"/>
        <v>2.0149617922106344</v>
      </c>
      <c r="Z125" s="113">
        <f t="shared" si="22"/>
        <v>4.6480307032736867E-2</v>
      </c>
      <c r="AA125" s="113">
        <f t="shared" si="22"/>
        <v>4.1812114421880375</v>
      </c>
      <c r="AB125" s="113">
        <f t="shared" si="22"/>
        <v>8.9474005607118823</v>
      </c>
      <c r="AC125" s="112">
        <f>IF(N125&lt;&gt;"",IF(N124&lt;&gt;"",(N125/N124-1)*100,"-"),"-")</f>
        <v>-1.6120550478089912</v>
      </c>
    </row>
    <row r="126" spans="1:29" x14ac:dyDescent="0.25">
      <c r="A126" s="101">
        <v>2015</v>
      </c>
      <c r="B126" s="104">
        <f>'[1]Jan 15'!B28</f>
        <v>3642036.398</v>
      </c>
      <c r="C126" s="104">
        <f>'[1]Fev 15'!B28</f>
        <v>3161757.8229999999</v>
      </c>
      <c r="D126" s="104">
        <f>'[1]Mar 15'!B28</f>
        <v>3258737.2340000002</v>
      </c>
      <c r="E126" s="104">
        <f>'[1]Abr 15'!B28</f>
        <v>3159761.7</v>
      </c>
      <c r="F126" s="104">
        <f>'[1]Mai 15'!B28</f>
        <v>3229397.0839999998</v>
      </c>
      <c r="G126" s="104">
        <f>'[1]Jun 15'!B28</f>
        <v>3211084.8990000002</v>
      </c>
      <c r="H126" s="104">
        <f>'[1]Jul 15'!B28</f>
        <v>3775842.6140000001</v>
      </c>
      <c r="I126" s="104">
        <f>'[1]Ago 15'!B28</f>
        <v>3610796.1710000001</v>
      </c>
      <c r="J126" s="104">
        <f>'[1]Set 15'!B28</f>
        <v>3434454.6150000002</v>
      </c>
      <c r="K126" s="104">
        <f>'[1]Out 15'!B28</f>
        <v>3475283.7089999998</v>
      </c>
      <c r="L126" s="104">
        <f>'[1]Nov 15'!B28</f>
        <v>3238000.3080000002</v>
      </c>
      <c r="M126" s="104">
        <f>'[1]Dez 15'!B28</f>
        <v>3550422.787</v>
      </c>
      <c r="N126" s="111">
        <f>SUM(B126:M126)</f>
        <v>40747575.342</v>
      </c>
      <c r="O126" s="131"/>
      <c r="P126" s="101">
        <v>2015</v>
      </c>
      <c r="Q126" s="109">
        <f t="shared" si="23"/>
        <v>16.163793426319305</v>
      </c>
      <c r="R126" s="109">
        <f t="shared" si="22"/>
        <v>16.183245378795164</v>
      </c>
      <c r="S126" s="109">
        <f t="shared" si="22"/>
        <v>9.9214052211851644</v>
      </c>
      <c r="T126" s="109">
        <f t="shared" si="22"/>
        <v>13.366447888297062</v>
      </c>
      <c r="U126" s="109">
        <f t="shared" si="22"/>
        <v>14.539967950479271</v>
      </c>
      <c r="V126" s="109">
        <f t="shared" si="22"/>
        <v>12.52153699363312</v>
      </c>
      <c r="W126" s="109">
        <f t="shared" si="22"/>
        <v>25.267671870097573</v>
      </c>
      <c r="X126" s="109">
        <f t="shared" si="22"/>
        <v>19.086955707887654</v>
      </c>
      <c r="Y126" s="113">
        <f t="shared" si="22"/>
        <v>20.114871491141194</v>
      </c>
      <c r="Z126" s="113">
        <f t="shared" si="22"/>
        <v>18.578246775808882</v>
      </c>
      <c r="AA126" s="113">
        <f t="shared" si="22"/>
        <v>10.558915332056419</v>
      </c>
      <c r="AB126" s="113">
        <f t="shared" si="22"/>
        <v>7.7085340237796007</v>
      </c>
      <c r="AC126" s="112">
        <f>IF(N126&lt;&gt;"",IF(N125&lt;&gt;"",(N126/N125-1)*100,"-"),"-")</f>
        <v>15.291455168603907</v>
      </c>
    </row>
    <row r="127" spans="1:29" x14ac:dyDescent="0.25">
      <c r="A127" s="101">
        <v>2016</v>
      </c>
      <c r="B127" s="104">
        <f>'[1]Jan 16'!$B$28</f>
        <v>3869387.6170000001</v>
      </c>
      <c r="C127" s="104">
        <f>'[1]Fev 16'!$B$28</f>
        <v>3303841.0970000001</v>
      </c>
      <c r="D127" s="104">
        <f>'[1]Mar 16'!$B$28</f>
        <v>3145592.0019999999</v>
      </c>
      <c r="E127" s="104">
        <f>'[1]Abr 16'!$B$28</f>
        <v>2945120.7519999999</v>
      </c>
      <c r="F127" s="104">
        <f>'[1]Mai 16'!$B$28</f>
        <v>3075488.0249999999</v>
      </c>
      <c r="G127" s="104">
        <f>'[1]Jun 16'!$B$28</f>
        <v>2967911.9980000001</v>
      </c>
      <c r="H127" s="104">
        <f>'[1]Jul 16'!$B$28</f>
        <v>3489532.909</v>
      </c>
      <c r="I127" s="104">
        <f>'[1]Ago 16'!$B$28</f>
        <v>3288391.9270000001</v>
      </c>
      <c r="J127" s="104">
        <f>'[1]Set 16'!$B$28</f>
        <v>3098820.3319999999</v>
      </c>
      <c r="K127" s="104">
        <f>'[1]Out 16'!$B$28</f>
        <v>3371773.0580000002</v>
      </c>
      <c r="L127" s="104">
        <f>'[1]Nov 16'!$B$28</f>
        <v>3266292.6039999998</v>
      </c>
      <c r="M127" s="104">
        <f>'[1]Dez 16'!$B$28</f>
        <v>3653980.7969999998</v>
      </c>
      <c r="N127" s="111">
        <f>SUM(B127:M127)</f>
        <v>39476133.118000001</v>
      </c>
      <c r="O127" s="131"/>
      <c r="P127" s="101">
        <v>2016</v>
      </c>
      <c r="Q127" s="109">
        <f t="shared" si="23"/>
        <v>6.2424202878600621</v>
      </c>
      <c r="R127" s="109">
        <f t="shared" si="23"/>
        <v>4.4938063556425822</v>
      </c>
      <c r="S127" s="109">
        <f t="shared" si="23"/>
        <v>-3.4720575448520585</v>
      </c>
      <c r="T127" s="109">
        <f t="shared" si="23"/>
        <v>-6.7929473289077613</v>
      </c>
      <c r="U127" s="109">
        <f t="shared" si="23"/>
        <v>-4.7658759513514166</v>
      </c>
      <c r="V127" s="109">
        <f t="shared" si="23"/>
        <v>-7.5729203259536799</v>
      </c>
      <c r="W127" s="109">
        <f t="shared" si="23"/>
        <v>-7.5826705260019667</v>
      </c>
      <c r="X127" s="109">
        <f t="shared" si="23"/>
        <v>-8.9288962525600262</v>
      </c>
      <c r="Y127" s="113">
        <f t="shared" si="23"/>
        <v>-9.7725642241453858</v>
      </c>
      <c r="Z127" s="113">
        <f t="shared" si="23"/>
        <v>-2.9784805980569651</v>
      </c>
      <c r="AA127" s="113">
        <f t="shared" si="23"/>
        <v>0.87375828625151364</v>
      </c>
      <c r="AB127" s="113">
        <f t="shared" si="23"/>
        <v>2.9167796685843017</v>
      </c>
      <c r="AC127" s="112">
        <f>IF(N127&lt;&gt;"",IF(N126&lt;&gt;"",(N127/N126-1)*100,"-"),"-")</f>
        <v>-3.1202892769167545</v>
      </c>
    </row>
    <row r="128" spans="1:29" x14ac:dyDescent="0.25">
      <c r="A128" s="101">
        <v>2017</v>
      </c>
      <c r="B128" s="104">
        <f>'[1]Jan 17'!$B$28</f>
        <v>3940283.4360000002</v>
      </c>
      <c r="C128" s="104">
        <f>'[1]Fev 17'!$B$28</f>
        <v>3330403.81</v>
      </c>
      <c r="D128" s="104">
        <f>'[1]Mar 17'!$B$28</f>
        <v>3434300.9819999998</v>
      </c>
      <c r="E128" s="104">
        <f>'[1]Abr 17'!$B$28</f>
        <v>3295143.5279999999</v>
      </c>
      <c r="F128" s="104">
        <f>'[1]Mai 17'!$B$28</f>
        <v>3349449.0410000002</v>
      </c>
      <c r="G128" s="104">
        <f>'[1]Jun 17'!$B$28</f>
        <v>3333772.193</v>
      </c>
      <c r="H128" s="104">
        <f>'[1]Jul 17'!$B$28</f>
        <v>4116863.398</v>
      </c>
      <c r="I128" s="104">
        <f>'[1]Ago 17'!$B$28</f>
        <v>3887752.5279999999</v>
      </c>
      <c r="J128" s="104">
        <f>'[1]Set 17'!$B$28</f>
        <v>3670811.645</v>
      </c>
      <c r="K128" s="104">
        <f>'[1]Out 17'!$B$28</f>
        <v>3649913.5550000002</v>
      </c>
      <c r="L128" s="104">
        <f>'[1]Nov 17'!$B$28</f>
        <v>3577095.7650000001</v>
      </c>
      <c r="M128" s="104">
        <f>'[1]Dez 17'!$B$28</f>
        <v>4086188.6919999998</v>
      </c>
      <c r="N128" s="111">
        <f>SUM(B128:M128)</f>
        <v>43671978.573000006</v>
      </c>
      <c r="O128" s="131"/>
      <c r="P128" s="101">
        <v>2017</v>
      </c>
      <c r="Q128" s="109">
        <f t="shared" si="23"/>
        <v>1.832223235752406</v>
      </c>
      <c r="R128" s="109">
        <f t="shared" si="23"/>
        <v>0.80399487203304254</v>
      </c>
      <c r="S128" s="109">
        <f t="shared" si="23"/>
        <v>9.1782081025268312</v>
      </c>
      <c r="T128" s="109">
        <f t="shared" si="23"/>
        <v>11.884836156965829</v>
      </c>
      <c r="U128" s="109">
        <f t="shared" si="23"/>
        <v>8.9078875863937146</v>
      </c>
      <c r="V128" s="109">
        <f t="shared" si="23"/>
        <v>12.327191481639076</v>
      </c>
      <c r="W128" s="109">
        <f t="shared" si="23"/>
        <v>17.977491697585823</v>
      </c>
      <c r="X128" s="109">
        <f t="shared" si="23"/>
        <v>18.226556149795581</v>
      </c>
      <c r="Y128" s="113">
        <f t="shared" si="23"/>
        <v>18.458356784784378</v>
      </c>
      <c r="Z128" s="113">
        <f t="shared" si="23"/>
        <v>8.2490871187214978</v>
      </c>
      <c r="AA128" s="113">
        <f t="shared" si="23"/>
        <v>9.515472086590826</v>
      </c>
      <c r="AB128" s="113">
        <f t="shared" si="23"/>
        <v>11.828411779143778</v>
      </c>
      <c r="AC128" s="112">
        <f>IF(N128&lt;&gt;"",IF(N127&lt;&gt;"",(N128/N127-1)*100,"-"),"-")</f>
        <v>10.628815751679642</v>
      </c>
    </row>
    <row r="129" spans="1:29" x14ac:dyDescent="0.25">
      <c r="A129" s="101">
        <v>2018</v>
      </c>
      <c r="B129" s="104">
        <f>'[1]Jan 18'!$B$28</f>
        <v>4585780.33</v>
      </c>
      <c r="C129" s="104">
        <f>'[1]Fev 18'!$B$28</f>
        <v>4067357.432</v>
      </c>
      <c r="D129" s="104">
        <f>'[1]Mar 18'!$B$28</f>
        <v>4062182.0380000002</v>
      </c>
      <c r="E129" s="104">
        <f>'[1]Abr 18'!$B$28</f>
        <v>3921464.017</v>
      </c>
      <c r="F129" s="104">
        <f>'[1]Mai 18'!$B$28</f>
        <v>3924591.4330000002</v>
      </c>
      <c r="G129" s="104">
        <f>'[1]Jun 18'!$B$28</f>
        <v>4126349.3590000002</v>
      </c>
      <c r="H129" s="104">
        <f>'[1]Jul 18'!$B$28</f>
        <v>4828362.2309999997</v>
      </c>
      <c r="I129" s="104">
        <f>'[1]Ago 18'!$B$28</f>
        <v>4647812.6370000001</v>
      </c>
      <c r="J129" s="104">
        <f>'[1]Set 18'!$B$28</f>
        <v>4491326.7869999995</v>
      </c>
      <c r="K129" s="104">
        <f>'[1]Out 18'!$B$28</f>
        <v>4416251.392</v>
      </c>
      <c r="L129" s="104">
        <f>'[1]Nov 18'!$B$28</f>
        <v>4302650.3679999998</v>
      </c>
      <c r="M129" s="104">
        <f>'[1]Dez 18'!$B$28</f>
        <v>4950893.6509999996</v>
      </c>
      <c r="N129" s="111">
        <f>SUM(B129:M129)</f>
        <v>52325021.674999997</v>
      </c>
      <c r="O129" s="131"/>
      <c r="P129" s="101">
        <v>2018</v>
      </c>
      <c r="Q129" s="109">
        <f t="shared" ref="Q129:AB130" si="26">IF(B129&lt;&gt;"",IF(B128&lt;&gt;"",(B129/B128-1)*100,"-"),"-")</f>
        <v>16.381991409614916</v>
      </c>
      <c r="R129" s="109">
        <f t="shared" si="26"/>
        <v>22.128056056962041</v>
      </c>
      <c r="S129" s="109">
        <f t="shared" si="26"/>
        <v>18.282644977562423</v>
      </c>
      <c r="T129" s="109">
        <f t="shared" si="26"/>
        <v>19.00738112552407</v>
      </c>
      <c r="U129" s="109">
        <f t="shared" si="26"/>
        <v>17.171253688585363</v>
      </c>
      <c r="V129" s="109">
        <f t="shared" si="26"/>
        <v>23.774184920739128</v>
      </c>
      <c r="W129" s="109">
        <f t="shared" si="26"/>
        <v>17.28254654613146</v>
      </c>
      <c r="X129" s="109">
        <f t="shared" si="26"/>
        <v>19.550115485128437</v>
      </c>
      <c r="Y129" s="113">
        <f t="shared" si="26"/>
        <v>22.352417431104655</v>
      </c>
      <c r="Z129" s="113">
        <f t="shared" si="26"/>
        <v>20.996054439431777</v>
      </c>
      <c r="AA129" s="113">
        <f t="shared" si="26"/>
        <v>20.283342987324239</v>
      </c>
      <c r="AB129" s="113">
        <f t="shared" si="26"/>
        <v>21.161650236390983</v>
      </c>
      <c r="AC129" s="112">
        <f>IF(N129&lt;&gt;"",IF(N128&lt;&gt;"",(N129/N128-1)*100,"-"),"-")</f>
        <v>19.813718967497596</v>
      </c>
    </row>
    <row r="130" spans="1:29" x14ac:dyDescent="0.25">
      <c r="A130" s="101">
        <v>2019</v>
      </c>
      <c r="B130" s="104">
        <f>'[1]Jan 19'!$B$28</f>
        <v>5233399.5590000004</v>
      </c>
      <c r="C130" s="104">
        <f>'[1]Fev 19'!$B$28</f>
        <v>4608575.2560000001</v>
      </c>
      <c r="D130" s="104">
        <f>'[1]Mar 19'!$B$28</f>
        <v>4536812.9359999998</v>
      </c>
      <c r="E130" s="104">
        <f>'[1]Abr 19'!$B$28</f>
        <v>3894693.7</v>
      </c>
      <c r="F130" s="104">
        <f>'[1]Mai 19'!$B$28</f>
        <v>3925105.301</v>
      </c>
      <c r="G130" s="104">
        <f>'[1]Jun 19'!$B$28</f>
        <v>3962548.9240000001</v>
      </c>
      <c r="H130" s="104"/>
      <c r="I130" s="104"/>
      <c r="J130" s="104"/>
      <c r="K130" s="104"/>
      <c r="L130" s="104"/>
      <c r="M130" s="104"/>
      <c r="N130" s="111">
        <f>SUM(B130:M130)</f>
        <v>26161135.675999999</v>
      </c>
      <c r="O130" s="131"/>
      <c r="P130" s="101">
        <v>2019</v>
      </c>
      <c r="Q130" s="109">
        <f t="shared" si="26"/>
        <v>14.122334311639385</v>
      </c>
      <c r="R130" s="109">
        <f t="shared" si="26"/>
        <v>13.306374791208665</v>
      </c>
      <c r="S130" s="109">
        <f t="shared" si="26"/>
        <v>11.684136593585116</v>
      </c>
      <c r="T130" s="109">
        <f t="shared" si="26"/>
        <v>-0.68266129394397579</v>
      </c>
      <c r="U130" s="109">
        <f t="shared" si="26"/>
        <v>1.3093541296527178E-2</v>
      </c>
      <c r="V130" s="109">
        <f t="shared" si="26"/>
        <v>-3.9696211044935925</v>
      </c>
      <c r="W130" s="109" t="str">
        <f t="shared" si="26"/>
        <v>-</v>
      </c>
      <c r="X130" s="109" t="str">
        <f t="shared" si="26"/>
        <v>-</v>
      </c>
      <c r="Y130" s="113" t="str">
        <f t="shared" si="26"/>
        <v>-</v>
      </c>
      <c r="Z130" s="113" t="str">
        <f t="shared" si="26"/>
        <v>-</v>
      </c>
      <c r="AA130" s="113" t="str">
        <f t="shared" si="26"/>
        <v>-</v>
      </c>
      <c r="AB130" s="113" t="str">
        <f t="shared" si="26"/>
        <v>-</v>
      </c>
      <c r="AC130" s="112"/>
    </row>
    <row r="131" spans="1:29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O131" s="131"/>
    </row>
    <row r="132" spans="1:29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O132" s="131"/>
    </row>
    <row r="133" spans="1:29" ht="15.6" x14ac:dyDescent="0.25">
      <c r="A133" s="98" t="s">
        <v>1</v>
      </c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P133" s="99" t="s">
        <v>36</v>
      </c>
    </row>
    <row r="134" spans="1:29" x14ac:dyDescent="0.25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</row>
    <row r="135" spans="1:29" ht="15" x14ac:dyDescent="0.25">
      <c r="A135" s="100"/>
      <c r="B135" s="101" t="s">
        <v>23</v>
      </c>
      <c r="C135" s="101" t="s">
        <v>24</v>
      </c>
      <c r="D135" s="101" t="s">
        <v>25</v>
      </c>
      <c r="E135" s="101" t="s">
        <v>26</v>
      </c>
      <c r="F135" s="101" t="s">
        <v>27</v>
      </c>
      <c r="G135" s="101" t="s">
        <v>28</v>
      </c>
      <c r="H135" s="101" t="s">
        <v>29</v>
      </c>
      <c r="I135" s="101" t="s">
        <v>30</v>
      </c>
      <c r="J135" s="101" t="s">
        <v>31</v>
      </c>
      <c r="K135" s="101" t="s">
        <v>32</v>
      </c>
      <c r="L135" s="101" t="s">
        <v>33</v>
      </c>
      <c r="M135" s="101" t="s">
        <v>34</v>
      </c>
      <c r="N135" s="101" t="s">
        <v>35</v>
      </c>
      <c r="P135" s="102"/>
      <c r="Q135" s="101" t="s">
        <v>23</v>
      </c>
      <c r="R135" s="101" t="s">
        <v>24</v>
      </c>
      <c r="S135" s="101" t="s">
        <v>25</v>
      </c>
      <c r="T135" s="101" t="s">
        <v>26</v>
      </c>
      <c r="U135" s="101" t="s">
        <v>27</v>
      </c>
      <c r="V135" s="101" t="s">
        <v>28</v>
      </c>
      <c r="W135" s="101" t="s">
        <v>29</v>
      </c>
      <c r="X135" s="101" t="s">
        <v>30</v>
      </c>
      <c r="Y135" s="101" t="s">
        <v>31</v>
      </c>
      <c r="Z135" s="101" t="s">
        <v>32</v>
      </c>
      <c r="AA135" s="101" t="s">
        <v>33</v>
      </c>
      <c r="AB135" s="101" t="s">
        <v>34</v>
      </c>
      <c r="AC135" s="101" t="s">
        <v>35</v>
      </c>
    </row>
    <row r="136" spans="1:29" hidden="1" x14ac:dyDescent="0.25">
      <c r="A136" s="103">
        <v>2000</v>
      </c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19">
        <f>SUM(B136:M136)</f>
        <v>0</v>
      </c>
      <c r="P136" s="103">
        <v>2000</v>
      </c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18"/>
      <c r="AB136" s="106"/>
      <c r="AC136" s="106"/>
    </row>
    <row r="137" spans="1:29" hidden="1" x14ac:dyDescent="0.25">
      <c r="A137" s="103">
        <v>2001</v>
      </c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19">
        <f t="shared" ref="N137:N150" si="27">SUM(B137:M137)</f>
        <v>0</v>
      </c>
      <c r="P137" s="103">
        <v>2001</v>
      </c>
      <c r="Q137" s="109" t="str">
        <f>IF(B137&lt;&gt;"",IF(B136&lt;&gt;"",(B137/B136-1)*100,"-"),"-")</f>
        <v>-</v>
      </c>
      <c r="R137" s="109" t="str">
        <f t="shared" ref="R137:AC151" si="28">IF(C137&lt;&gt;"",IF(C136&lt;&gt;"",(C137/C136-1)*100,"-"),"-")</f>
        <v>-</v>
      </c>
      <c r="S137" s="109" t="str">
        <f t="shared" si="28"/>
        <v>-</v>
      </c>
      <c r="T137" s="109" t="str">
        <f t="shared" si="28"/>
        <v>-</v>
      </c>
      <c r="U137" s="109" t="str">
        <f t="shared" si="28"/>
        <v>-</v>
      </c>
      <c r="V137" s="109" t="str">
        <f t="shared" si="28"/>
        <v>-</v>
      </c>
      <c r="W137" s="109" t="str">
        <f t="shared" si="28"/>
        <v>-</v>
      </c>
      <c r="X137" s="109" t="str">
        <f t="shared" si="28"/>
        <v>-</v>
      </c>
      <c r="Y137" s="109" t="str">
        <f t="shared" si="28"/>
        <v>-</v>
      </c>
      <c r="Z137" s="109" t="str">
        <f t="shared" si="28"/>
        <v>-</v>
      </c>
      <c r="AA137" s="109" t="str">
        <f t="shared" si="28"/>
        <v>-</v>
      </c>
      <c r="AB137" s="109" t="str">
        <f t="shared" si="28"/>
        <v>-</v>
      </c>
      <c r="AC137" s="110" t="str">
        <f>IF(M137&lt;&gt;"",IF(N137&lt;&gt;"",IF(N136&lt;&gt;"",(N137/N136-1)*100,"-"),"-"),"-")</f>
        <v>-</v>
      </c>
    </row>
    <row r="138" spans="1:29" hidden="1" x14ac:dyDescent="0.25">
      <c r="A138" s="103">
        <v>2002</v>
      </c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19">
        <f>SUM(B138:M138)</f>
        <v>0</v>
      </c>
      <c r="P138" s="103">
        <v>2002</v>
      </c>
      <c r="Q138" s="109" t="str">
        <f t="shared" ref="Q138:AC153" si="29">IF(B138&lt;&gt;"",IF(B137&lt;&gt;"",(B138/B137-1)*100,"-"),"-")</f>
        <v>-</v>
      </c>
      <c r="R138" s="109" t="str">
        <f t="shared" si="28"/>
        <v>-</v>
      </c>
      <c r="S138" s="109" t="str">
        <f t="shared" si="28"/>
        <v>-</v>
      </c>
      <c r="T138" s="109" t="str">
        <f t="shared" si="28"/>
        <v>-</v>
      </c>
      <c r="U138" s="109" t="str">
        <f t="shared" si="28"/>
        <v>-</v>
      </c>
      <c r="V138" s="109" t="str">
        <f t="shared" si="28"/>
        <v>-</v>
      </c>
      <c r="W138" s="109" t="str">
        <f t="shared" si="28"/>
        <v>-</v>
      </c>
      <c r="X138" s="109" t="str">
        <f t="shared" si="28"/>
        <v>-</v>
      </c>
      <c r="Y138" s="109" t="str">
        <f t="shared" si="28"/>
        <v>-</v>
      </c>
      <c r="Z138" s="109" t="str">
        <f t="shared" si="28"/>
        <v>-</v>
      </c>
      <c r="AA138" s="109" t="str">
        <f t="shared" si="28"/>
        <v>-</v>
      </c>
      <c r="AB138" s="109" t="str">
        <f t="shared" si="28"/>
        <v>-</v>
      </c>
      <c r="AC138" s="110" t="str">
        <f t="shared" ref="AC138:AC148" si="30">IF(M138&lt;&gt;"",IF(N138&lt;&gt;"",IF(N137&lt;&gt;"",(N138/N137-1)*100,"-"),"-"),"-")</f>
        <v>-</v>
      </c>
    </row>
    <row r="139" spans="1:29" hidden="1" x14ac:dyDescent="0.25">
      <c r="A139" s="103">
        <v>2003</v>
      </c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19">
        <f t="shared" si="27"/>
        <v>0</v>
      </c>
      <c r="P139" s="103">
        <v>2003</v>
      </c>
      <c r="Q139" s="109" t="str">
        <f t="shared" si="29"/>
        <v>-</v>
      </c>
      <c r="R139" s="109" t="str">
        <f t="shared" si="28"/>
        <v>-</v>
      </c>
      <c r="S139" s="109" t="str">
        <f t="shared" si="28"/>
        <v>-</v>
      </c>
      <c r="T139" s="109" t="str">
        <f t="shared" si="28"/>
        <v>-</v>
      </c>
      <c r="U139" s="109" t="str">
        <f t="shared" si="28"/>
        <v>-</v>
      </c>
      <c r="V139" s="109" t="str">
        <f t="shared" si="28"/>
        <v>-</v>
      </c>
      <c r="W139" s="109" t="str">
        <f t="shared" si="28"/>
        <v>-</v>
      </c>
      <c r="X139" s="109" t="str">
        <f t="shared" si="28"/>
        <v>-</v>
      </c>
      <c r="Y139" s="109" t="str">
        <f t="shared" si="28"/>
        <v>-</v>
      </c>
      <c r="Z139" s="109" t="str">
        <f t="shared" si="28"/>
        <v>-</v>
      </c>
      <c r="AA139" s="109" t="str">
        <f t="shared" si="28"/>
        <v>-</v>
      </c>
      <c r="AB139" s="109" t="str">
        <f t="shared" si="28"/>
        <v>-</v>
      </c>
      <c r="AC139" s="110" t="str">
        <f t="shared" si="30"/>
        <v>-</v>
      </c>
    </row>
    <row r="140" spans="1:29" hidden="1" x14ac:dyDescent="0.25">
      <c r="A140" s="103">
        <v>2004</v>
      </c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19">
        <f t="shared" si="27"/>
        <v>0</v>
      </c>
      <c r="P140" s="103">
        <v>2004</v>
      </c>
      <c r="Q140" s="109" t="str">
        <f t="shared" si="29"/>
        <v>-</v>
      </c>
      <c r="R140" s="109" t="str">
        <f t="shared" si="28"/>
        <v>-</v>
      </c>
      <c r="S140" s="109" t="str">
        <f t="shared" si="28"/>
        <v>-</v>
      </c>
      <c r="T140" s="109" t="str">
        <f t="shared" si="28"/>
        <v>-</v>
      </c>
      <c r="U140" s="109" t="str">
        <f t="shared" si="28"/>
        <v>-</v>
      </c>
      <c r="V140" s="109" t="str">
        <f t="shared" si="28"/>
        <v>-</v>
      </c>
      <c r="W140" s="109" t="str">
        <f t="shared" si="28"/>
        <v>-</v>
      </c>
      <c r="X140" s="109" t="str">
        <f t="shared" si="28"/>
        <v>-</v>
      </c>
      <c r="Y140" s="109" t="str">
        <f t="shared" si="28"/>
        <v>-</v>
      </c>
      <c r="Z140" s="109" t="str">
        <f t="shared" si="28"/>
        <v>-</v>
      </c>
      <c r="AA140" s="109" t="str">
        <f t="shared" si="28"/>
        <v>-</v>
      </c>
      <c r="AB140" s="109" t="str">
        <f t="shared" si="28"/>
        <v>-</v>
      </c>
      <c r="AC140" s="110" t="str">
        <f t="shared" si="30"/>
        <v>-</v>
      </c>
    </row>
    <row r="141" spans="1:29" hidden="1" x14ac:dyDescent="0.25">
      <c r="A141" s="103">
        <v>2005</v>
      </c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19">
        <f t="shared" si="27"/>
        <v>0</v>
      </c>
      <c r="P141" s="103">
        <v>2005</v>
      </c>
      <c r="Q141" s="109" t="str">
        <f t="shared" si="29"/>
        <v>-</v>
      </c>
      <c r="R141" s="109" t="str">
        <f t="shared" si="28"/>
        <v>-</v>
      </c>
      <c r="S141" s="109" t="str">
        <f t="shared" si="28"/>
        <v>-</v>
      </c>
      <c r="T141" s="109" t="str">
        <f t="shared" si="28"/>
        <v>-</v>
      </c>
      <c r="U141" s="109" t="str">
        <f t="shared" si="28"/>
        <v>-</v>
      </c>
      <c r="V141" s="109" t="str">
        <f t="shared" si="28"/>
        <v>-</v>
      </c>
      <c r="W141" s="109" t="str">
        <f t="shared" si="28"/>
        <v>-</v>
      </c>
      <c r="X141" s="109" t="str">
        <f t="shared" si="28"/>
        <v>-</v>
      </c>
      <c r="Y141" s="109" t="str">
        <f t="shared" si="28"/>
        <v>-</v>
      </c>
      <c r="Z141" s="109" t="str">
        <f t="shared" si="28"/>
        <v>-</v>
      </c>
      <c r="AA141" s="109" t="str">
        <f t="shared" si="28"/>
        <v>-</v>
      </c>
      <c r="AB141" s="109" t="str">
        <f t="shared" si="28"/>
        <v>-</v>
      </c>
      <c r="AC141" s="110" t="str">
        <f t="shared" si="30"/>
        <v>-</v>
      </c>
    </row>
    <row r="142" spans="1:29" hidden="1" x14ac:dyDescent="0.25">
      <c r="A142" s="103">
        <v>2006</v>
      </c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19">
        <f t="shared" si="27"/>
        <v>0</v>
      </c>
      <c r="P142" s="103">
        <v>2006</v>
      </c>
      <c r="Q142" s="109" t="str">
        <f t="shared" si="29"/>
        <v>-</v>
      </c>
      <c r="R142" s="109" t="str">
        <f t="shared" si="28"/>
        <v>-</v>
      </c>
      <c r="S142" s="109" t="str">
        <f t="shared" si="28"/>
        <v>-</v>
      </c>
      <c r="T142" s="109" t="str">
        <f t="shared" si="28"/>
        <v>-</v>
      </c>
      <c r="U142" s="109" t="str">
        <f t="shared" si="28"/>
        <v>-</v>
      </c>
      <c r="V142" s="109" t="str">
        <f t="shared" si="28"/>
        <v>-</v>
      </c>
      <c r="W142" s="109" t="str">
        <f t="shared" si="28"/>
        <v>-</v>
      </c>
      <c r="X142" s="109" t="str">
        <f t="shared" si="28"/>
        <v>-</v>
      </c>
      <c r="Y142" s="109" t="str">
        <f t="shared" si="28"/>
        <v>-</v>
      </c>
      <c r="Z142" s="109" t="str">
        <f t="shared" si="28"/>
        <v>-</v>
      </c>
      <c r="AA142" s="109" t="str">
        <f t="shared" si="28"/>
        <v>-</v>
      </c>
      <c r="AB142" s="109" t="str">
        <f t="shared" si="28"/>
        <v>-</v>
      </c>
      <c r="AC142" s="110" t="str">
        <f t="shared" si="30"/>
        <v>-</v>
      </c>
    </row>
    <row r="143" spans="1:29" hidden="1" x14ac:dyDescent="0.25">
      <c r="A143" s="103">
        <v>2007</v>
      </c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19">
        <f t="shared" si="27"/>
        <v>0</v>
      </c>
      <c r="P143" s="103">
        <v>2007</v>
      </c>
      <c r="Q143" s="109" t="str">
        <f t="shared" si="29"/>
        <v>-</v>
      </c>
      <c r="R143" s="109" t="str">
        <f t="shared" si="28"/>
        <v>-</v>
      </c>
      <c r="S143" s="109" t="str">
        <f t="shared" si="28"/>
        <v>-</v>
      </c>
      <c r="T143" s="109" t="str">
        <f t="shared" si="28"/>
        <v>-</v>
      </c>
      <c r="U143" s="109" t="str">
        <f t="shared" si="28"/>
        <v>-</v>
      </c>
      <c r="V143" s="109" t="str">
        <f t="shared" si="28"/>
        <v>-</v>
      </c>
      <c r="W143" s="109" t="str">
        <f t="shared" si="28"/>
        <v>-</v>
      </c>
      <c r="X143" s="109" t="str">
        <f t="shared" si="28"/>
        <v>-</v>
      </c>
      <c r="Y143" s="109" t="str">
        <f t="shared" si="28"/>
        <v>-</v>
      </c>
      <c r="Z143" s="109" t="str">
        <f t="shared" si="28"/>
        <v>-</v>
      </c>
      <c r="AA143" s="109" t="str">
        <f t="shared" si="28"/>
        <v>-</v>
      </c>
      <c r="AB143" s="109" t="str">
        <f t="shared" si="28"/>
        <v>-</v>
      </c>
      <c r="AC143" s="110" t="str">
        <f t="shared" si="30"/>
        <v>-</v>
      </c>
    </row>
    <row r="144" spans="1:29" hidden="1" x14ac:dyDescent="0.25">
      <c r="A144" s="103">
        <v>2008</v>
      </c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19">
        <f t="shared" si="27"/>
        <v>0</v>
      </c>
      <c r="P144" s="103">
        <v>2008</v>
      </c>
      <c r="Q144" s="109" t="str">
        <f t="shared" si="29"/>
        <v>-</v>
      </c>
      <c r="R144" s="109" t="str">
        <f t="shared" si="28"/>
        <v>-</v>
      </c>
      <c r="S144" s="109" t="str">
        <f t="shared" si="28"/>
        <v>-</v>
      </c>
      <c r="T144" s="109" t="str">
        <f t="shared" si="28"/>
        <v>-</v>
      </c>
      <c r="U144" s="109" t="str">
        <f t="shared" si="28"/>
        <v>-</v>
      </c>
      <c r="V144" s="109" t="str">
        <f t="shared" si="28"/>
        <v>-</v>
      </c>
      <c r="W144" s="109" t="str">
        <f t="shared" si="28"/>
        <v>-</v>
      </c>
      <c r="X144" s="109" t="str">
        <f t="shared" si="28"/>
        <v>-</v>
      </c>
      <c r="Y144" s="109" t="str">
        <f t="shared" si="28"/>
        <v>-</v>
      </c>
      <c r="Z144" s="109" t="str">
        <f t="shared" si="28"/>
        <v>-</v>
      </c>
      <c r="AA144" s="109" t="str">
        <f t="shared" si="28"/>
        <v>-</v>
      </c>
      <c r="AB144" s="109" t="str">
        <f t="shared" si="28"/>
        <v>-</v>
      </c>
      <c r="AC144" s="110" t="str">
        <f t="shared" si="30"/>
        <v>-</v>
      </c>
    </row>
    <row r="145" spans="1:29" hidden="1" x14ac:dyDescent="0.25">
      <c r="A145" s="103">
        <v>2009</v>
      </c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19">
        <f t="shared" si="27"/>
        <v>0</v>
      </c>
      <c r="P145" s="103">
        <v>2009</v>
      </c>
      <c r="Q145" s="109" t="str">
        <f t="shared" si="29"/>
        <v>-</v>
      </c>
      <c r="R145" s="109" t="str">
        <f t="shared" si="28"/>
        <v>-</v>
      </c>
      <c r="S145" s="109" t="str">
        <f t="shared" si="28"/>
        <v>-</v>
      </c>
      <c r="T145" s="109" t="str">
        <f t="shared" si="28"/>
        <v>-</v>
      </c>
      <c r="U145" s="109" t="str">
        <f t="shared" si="28"/>
        <v>-</v>
      </c>
      <c r="V145" s="109" t="str">
        <f t="shared" si="28"/>
        <v>-</v>
      </c>
      <c r="W145" s="109" t="str">
        <f t="shared" si="28"/>
        <v>-</v>
      </c>
      <c r="X145" s="109" t="str">
        <f t="shared" si="28"/>
        <v>-</v>
      </c>
      <c r="Y145" s="109" t="str">
        <f t="shared" si="28"/>
        <v>-</v>
      </c>
      <c r="Z145" s="109" t="str">
        <f t="shared" si="28"/>
        <v>-</v>
      </c>
      <c r="AA145" s="109" t="str">
        <f t="shared" si="28"/>
        <v>-</v>
      </c>
      <c r="AB145" s="109" t="str">
        <f t="shared" si="28"/>
        <v>-</v>
      </c>
      <c r="AC145" s="110" t="str">
        <f t="shared" si="30"/>
        <v>-</v>
      </c>
    </row>
    <row r="146" spans="1:29" hidden="1" x14ac:dyDescent="0.25">
      <c r="A146" s="103">
        <v>2010</v>
      </c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19">
        <f t="shared" si="27"/>
        <v>0</v>
      </c>
      <c r="P146" s="103">
        <v>2010</v>
      </c>
      <c r="Q146" s="109" t="str">
        <f t="shared" si="29"/>
        <v>-</v>
      </c>
      <c r="R146" s="109" t="str">
        <f t="shared" si="28"/>
        <v>-</v>
      </c>
      <c r="S146" s="109" t="str">
        <f t="shared" si="28"/>
        <v>-</v>
      </c>
      <c r="T146" s="109" t="str">
        <f t="shared" si="28"/>
        <v>-</v>
      </c>
      <c r="U146" s="109" t="str">
        <f t="shared" si="28"/>
        <v>-</v>
      </c>
      <c r="V146" s="109" t="str">
        <f t="shared" si="28"/>
        <v>-</v>
      </c>
      <c r="W146" s="109" t="str">
        <f t="shared" si="28"/>
        <v>-</v>
      </c>
      <c r="X146" s="109" t="str">
        <f t="shared" si="28"/>
        <v>-</v>
      </c>
      <c r="Y146" s="109" t="str">
        <f t="shared" si="28"/>
        <v>-</v>
      </c>
      <c r="Z146" s="109" t="str">
        <f t="shared" si="28"/>
        <v>-</v>
      </c>
      <c r="AA146" s="109" t="str">
        <f t="shared" si="28"/>
        <v>-</v>
      </c>
      <c r="AB146" s="109" t="str">
        <f t="shared" si="28"/>
        <v>-</v>
      </c>
      <c r="AC146" s="110" t="str">
        <f t="shared" si="30"/>
        <v>-</v>
      </c>
    </row>
    <row r="147" spans="1:29" hidden="1" x14ac:dyDescent="0.25">
      <c r="A147" s="103">
        <v>2011</v>
      </c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19">
        <f t="shared" si="27"/>
        <v>0</v>
      </c>
      <c r="P147" s="103">
        <v>2011</v>
      </c>
      <c r="Q147" s="109" t="str">
        <f t="shared" si="29"/>
        <v>-</v>
      </c>
      <c r="R147" s="109" t="str">
        <f t="shared" si="28"/>
        <v>-</v>
      </c>
      <c r="S147" s="109" t="str">
        <f t="shared" si="28"/>
        <v>-</v>
      </c>
      <c r="T147" s="109" t="str">
        <f t="shared" si="28"/>
        <v>-</v>
      </c>
      <c r="U147" s="109" t="str">
        <f t="shared" si="28"/>
        <v>-</v>
      </c>
      <c r="V147" s="109" t="str">
        <f t="shared" si="28"/>
        <v>-</v>
      </c>
      <c r="W147" s="109" t="str">
        <f t="shared" si="28"/>
        <v>-</v>
      </c>
      <c r="X147" s="109" t="str">
        <f t="shared" si="28"/>
        <v>-</v>
      </c>
      <c r="Y147" s="109" t="str">
        <f t="shared" si="28"/>
        <v>-</v>
      </c>
      <c r="Z147" s="109" t="str">
        <f t="shared" si="28"/>
        <v>-</v>
      </c>
      <c r="AA147" s="109" t="str">
        <f t="shared" si="28"/>
        <v>-</v>
      </c>
      <c r="AB147" s="109" t="str">
        <f t="shared" si="28"/>
        <v>-</v>
      </c>
      <c r="AC147" s="110" t="str">
        <f t="shared" si="30"/>
        <v>-</v>
      </c>
    </row>
    <row r="148" spans="1:29" hidden="1" x14ac:dyDescent="0.25">
      <c r="A148" s="103">
        <v>2012</v>
      </c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19">
        <f t="shared" si="27"/>
        <v>0</v>
      </c>
      <c r="P148" s="103">
        <v>2012</v>
      </c>
      <c r="Q148" s="109" t="str">
        <f t="shared" si="29"/>
        <v>-</v>
      </c>
      <c r="R148" s="109" t="str">
        <f t="shared" si="28"/>
        <v>-</v>
      </c>
      <c r="S148" s="109" t="str">
        <f t="shared" si="28"/>
        <v>-</v>
      </c>
      <c r="T148" s="109" t="str">
        <f t="shared" si="28"/>
        <v>-</v>
      </c>
      <c r="U148" s="109" t="str">
        <f t="shared" si="28"/>
        <v>-</v>
      </c>
      <c r="V148" s="109" t="str">
        <f t="shared" si="28"/>
        <v>-</v>
      </c>
      <c r="W148" s="109" t="str">
        <f t="shared" si="28"/>
        <v>-</v>
      </c>
      <c r="X148" s="109" t="str">
        <f t="shared" si="28"/>
        <v>-</v>
      </c>
      <c r="Y148" s="109" t="str">
        <f t="shared" si="28"/>
        <v>-</v>
      </c>
      <c r="Z148" s="109" t="str">
        <f t="shared" si="28"/>
        <v>-</v>
      </c>
      <c r="AA148" s="109" t="str">
        <f t="shared" si="28"/>
        <v>-</v>
      </c>
      <c r="AB148" s="109" t="str">
        <f t="shared" si="28"/>
        <v>-</v>
      </c>
      <c r="AC148" s="110" t="str">
        <f t="shared" si="30"/>
        <v>-</v>
      </c>
    </row>
    <row r="149" spans="1:29" x14ac:dyDescent="0.25">
      <c r="A149" s="101">
        <v>2013</v>
      </c>
      <c r="B149" s="104">
        <f>'[1]Jan 13'!C28</f>
        <v>2611228.7370000002</v>
      </c>
      <c r="C149" s="104">
        <f>'[1]Fev 13'!C28</f>
        <v>2118051.62</v>
      </c>
      <c r="D149" s="104">
        <f>'[1]Mar 13'!C28</f>
        <v>2333571.6090000002</v>
      </c>
      <c r="E149" s="104">
        <f>'[1]Abr 13'!C28</f>
        <v>2180370.7820000001</v>
      </c>
      <c r="F149" s="104">
        <f>'[1]Mai 13'!C28</f>
        <v>2285030.1540000001</v>
      </c>
      <c r="G149" s="104">
        <f>'[1]Jun 13'!C28</f>
        <v>2163442.8139999998</v>
      </c>
      <c r="H149" s="104">
        <f>'[1]Jul 13'!C28</f>
        <v>2485570.057</v>
      </c>
      <c r="I149" s="104">
        <f>'[1]Ago 13'!C28</f>
        <v>2257184.7930000001</v>
      </c>
      <c r="J149" s="104">
        <f>'[1]Set 13'!C28</f>
        <v>2276846.8909999998</v>
      </c>
      <c r="K149" s="104">
        <f>'[1]Out 13'!C28</f>
        <v>2418165.477</v>
      </c>
      <c r="L149" s="104">
        <f>'[1]Nov 13'!C28</f>
        <v>2240622.443</v>
      </c>
      <c r="M149" s="104">
        <f>'[1]Dez 13'!C28</f>
        <v>2417686.4390000002</v>
      </c>
      <c r="N149" s="111">
        <f t="shared" si="27"/>
        <v>27787771.816</v>
      </c>
      <c r="P149" s="101">
        <v>2013</v>
      </c>
      <c r="Q149" s="109" t="str">
        <f t="shared" si="29"/>
        <v>-</v>
      </c>
      <c r="R149" s="109" t="str">
        <f t="shared" si="29"/>
        <v>-</v>
      </c>
      <c r="S149" s="109" t="str">
        <f t="shared" si="28"/>
        <v>-</v>
      </c>
      <c r="T149" s="109" t="str">
        <f t="shared" si="28"/>
        <v>-</v>
      </c>
      <c r="U149" s="109" t="str">
        <f t="shared" si="28"/>
        <v>-</v>
      </c>
      <c r="V149" s="109" t="str">
        <f t="shared" si="28"/>
        <v>-</v>
      </c>
      <c r="W149" s="109" t="str">
        <f t="shared" si="28"/>
        <v>-</v>
      </c>
      <c r="X149" s="109" t="str">
        <f t="shared" si="28"/>
        <v>-</v>
      </c>
      <c r="Y149" s="109" t="str">
        <f t="shared" si="28"/>
        <v>-</v>
      </c>
      <c r="Z149" s="109" t="str">
        <f t="shared" si="28"/>
        <v>-</v>
      </c>
      <c r="AA149" s="109" t="str">
        <f t="shared" si="28"/>
        <v>-</v>
      </c>
      <c r="AB149" s="109" t="str">
        <f t="shared" si="28"/>
        <v>-</v>
      </c>
      <c r="AC149" s="112" t="s">
        <v>42</v>
      </c>
    </row>
    <row r="150" spans="1:29" x14ac:dyDescent="0.25">
      <c r="A150" s="101">
        <v>2014</v>
      </c>
      <c r="B150" s="104">
        <f>'[1]Jan 14'!C28</f>
        <v>2531493.4709999999</v>
      </c>
      <c r="C150" s="104">
        <f>'[1]Fev 14'!C28</f>
        <v>2107655.6749999998</v>
      </c>
      <c r="D150" s="104">
        <f>'[1]Mar 14'!C28</f>
        <v>2374717.2140000002</v>
      </c>
      <c r="E150" s="104">
        <f>'[1]Abr 14'!C28</f>
        <v>2307179.6529999999</v>
      </c>
      <c r="F150" s="104">
        <f>'[1]Mai 14'!C28</f>
        <v>2341048.0210000002</v>
      </c>
      <c r="G150" s="104">
        <f>'[1]Jun 14'!C28</f>
        <v>2324579.986</v>
      </c>
      <c r="H150" s="104">
        <f>'[1]Jul 14'!C28</f>
        <v>2566829.9360000002</v>
      </c>
      <c r="I150" s="104">
        <f>'[1]Ago 14'!C28</f>
        <v>2585732.3390000002</v>
      </c>
      <c r="J150" s="104">
        <f>'[1]Set 14'!C28</f>
        <v>2478750.1839999999</v>
      </c>
      <c r="K150" s="104">
        <f>'[1]Out 14'!C28</f>
        <v>2490105.952</v>
      </c>
      <c r="L150" s="104">
        <f>'[1]Nov 14'!C28</f>
        <v>2363386.4559999998</v>
      </c>
      <c r="M150" s="104">
        <f>'[1]Dez 14'!C28</f>
        <v>2670858.398</v>
      </c>
      <c r="N150" s="111">
        <f t="shared" si="27"/>
        <v>29142337.285000004</v>
      </c>
      <c r="P150" s="101">
        <v>2014</v>
      </c>
      <c r="Q150" s="109">
        <f t="shared" si="29"/>
        <v>-3.0535534811709675</v>
      </c>
      <c r="R150" s="109">
        <f t="shared" si="29"/>
        <v>-0.49082585626503139</v>
      </c>
      <c r="S150" s="109">
        <f t="shared" si="28"/>
        <v>1.7632030164110635</v>
      </c>
      <c r="T150" s="109">
        <f t="shared" si="28"/>
        <v>5.8159314941691242</v>
      </c>
      <c r="U150" s="109">
        <f t="shared" si="28"/>
        <v>2.4515154385135629</v>
      </c>
      <c r="V150" s="109">
        <f t="shared" si="28"/>
        <v>7.4481826354389824</v>
      </c>
      <c r="W150" s="109">
        <f t="shared" si="28"/>
        <v>3.2692652846839643</v>
      </c>
      <c r="X150" s="109">
        <f t="shared" si="28"/>
        <v>14.555633505014498</v>
      </c>
      <c r="Y150" s="113">
        <f t="shared" si="28"/>
        <v>8.8676710673032169</v>
      </c>
      <c r="Z150" s="113">
        <f t="shared" si="28"/>
        <v>2.9750021528406778</v>
      </c>
      <c r="AA150" s="113">
        <f t="shared" si="28"/>
        <v>5.4790138063434357</v>
      </c>
      <c r="AB150" s="113">
        <f t="shared" si="28"/>
        <v>10.471662284903926</v>
      </c>
      <c r="AC150" s="112">
        <f t="shared" si="28"/>
        <v>4.8746818491580246</v>
      </c>
    </row>
    <row r="151" spans="1:29" x14ac:dyDescent="0.25">
      <c r="A151" s="101">
        <v>2015</v>
      </c>
      <c r="B151" s="104">
        <f>'[1]Jan 15'!C28</f>
        <v>3079356.443</v>
      </c>
      <c r="C151" s="104">
        <f>'[1]Fev 15'!C28</f>
        <v>2528961.12</v>
      </c>
      <c r="D151" s="104">
        <f>'[1]Mar 15'!C28</f>
        <v>2481585.3909999998</v>
      </c>
      <c r="E151" s="104">
        <f>'[1]Abr 15'!C28</f>
        <v>2495936.3670000001</v>
      </c>
      <c r="F151" s="104">
        <f>'[1]Mai 15'!C28</f>
        <v>2660636.6090000002</v>
      </c>
      <c r="G151" s="104">
        <f>'[1]Jun 15'!C28</f>
        <v>2598984.5950000002</v>
      </c>
      <c r="H151" s="104">
        <f>'[1]Jul 15'!C28</f>
        <v>3131155.7030000002</v>
      </c>
      <c r="I151" s="104">
        <f>'[1]Ago 15'!C28</f>
        <v>3015491.051</v>
      </c>
      <c r="J151" s="104">
        <f>'[1]Set 15'!C28</f>
        <v>2824493.5819999999</v>
      </c>
      <c r="K151" s="104">
        <f>'[1]Out 15'!C28</f>
        <v>2863267.446</v>
      </c>
      <c r="L151" s="104">
        <f>'[1]Nov 15'!C28</f>
        <v>2564527.423</v>
      </c>
      <c r="M151" s="104">
        <f>'[1]Dez 15'!C28</f>
        <v>2909179.8569999998</v>
      </c>
      <c r="N151" s="111">
        <f>SUM(B151:M151)</f>
        <v>33153575.586999997</v>
      </c>
      <c r="P151" s="101">
        <v>2015</v>
      </c>
      <c r="Q151" s="109">
        <f t="shared" si="29"/>
        <v>21.641887615992196</v>
      </c>
      <c r="R151" s="109">
        <f t="shared" si="29"/>
        <v>19.989291894180017</v>
      </c>
      <c r="S151" s="109">
        <f t="shared" si="28"/>
        <v>4.5002485504364476</v>
      </c>
      <c r="T151" s="109">
        <f t="shared" si="28"/>
        <v>8.1812750799254772</v>
      </c>
      <c r="U151" s="109">
        <f t="shared" si="28"/>
        <v>13.651517830184655</v>
      </c>
      <c r="V151" s="109">
        <f t="shared" si="28"/>
        <v>11.804481267696865</v>
      </c>
      <c r="W151" s="109">
        <f t="shared" si="28"/>
        <v>21.985319677212935</v>
      </c>
      <c r="X151" s="109">
        <f t="shared" si="28"/>
        <v>16.620386631595572</v>
      </c>
      <c r="Y151" s="113">
        <f t="shared" si="28"/>
        <v>13.948295404342371</v>
      </c>
      <c r="Z151" s="113">
        <f t="shared" si="28"/>
        <v>14.985767722063571</v>
      </c>
      <c r="AA151" s="113">
        <f t="shared" si="28"/>
        <v>8.5107099809833322</v>
      </c>
      <c r="AB151" s="113">
        <f t="shared" si="28"/>
        <v>8.9230286105193901</v>
      </c>
      <c r="AC151" s="112">
        <f t="shared" si="28"/>
        <v>13.764298528191965</v>
      </c>
    </row>
    <row r="152" spans="1:29" x14ac:dyDescent="0.25">
      <c r="A152" s="101">
        <v>2016</v>
      </c>
      <c r="B152" s="104">
        <f>'[1]Jan 16'!$C$28</f>
        <v>3283444.398</v>
      </c>
      <c r="C152" s="104">
        <f>'[1]Fev 16'!$C$28</f>
        <v>2655873.298</v>
      </c>
      <c r="D152" s="104">
        <f>'[1]Mar 16'!$C$28</f>
        <v>2452721.2450000001</v>
      </c>
      <c r="E152" s="104">
        <f>'[1]Abr 16'!$C$28</f>
        <v>2395723.673</v>
      </c>
      <c r="F152" s="104">
        <f>'[1]Mai 16'!$C$28</f>
        <v>2529715.5159999998</v>
      </c>
      <c r="G152" s="104">
        <f>'[1]Jun 16'!$C$28</f>
        <v>2467859.0269999998</v>
      </c>
      <c r="H152" s="104">
        <f>'[1]Jul 16'!$C$28</f>
        <v>2986347.5750000002</v>
      </c>
      <c r="I152" s="104">
        <f>'[1]Ago 16'!$C$28</f>
        <v>2812255.9270000001</v>
      </c>
      <c r="J152" s="104">
        <f>'[1]Set 16'!$C$28</f>
        <v>2690844.1630000002</v>
      </c>
      <c r="K152" s="104">
        <f>'[1]Out 16'!$C$28</f>
        <v>2936714.4539999999</v>
      </c>
      <c r="L152" s="104">
        <f>'[1]Nov 16'!$C$28</f>
        <v>2773696.855</v>
      </c>
      <c r="M152" s="104">
        <f>'[1]Dez 16'!$C$28</f>
        <v>3064221.2030000002</v>
      </c>
      <c r="N152" s="111">
        <f>SUM(B152:M152)</f>
        <v>33049417.333999999</v>
      </c>
      <c r="P152" s="101">
        <v>2016</v>
      </c>
      <c r="Q152" s="109">
        <f t="shared" si="29"/>
        <v>6.6276171264269657</v>
      </c>
      <c r="R152" s="109">
        <f t="shared" si="29"/>
        <v>5.0183522789784885</v>
      </c>
      <c r="S152" s="109">
        <f t="shared" si="29"/>
        <v>-1.1631332979587072</v>
      </c>
      <c r="T152" s="109">
        <f t="shared" si="29"/>
        <v>-4.0150340098794697</v>
      </c>
      <c r="U152" s="109">
        <f t="shared" si="29"/>
        <v>-4.9206679543211678</v>
      </c>
      <c r="V152" s="109">
        <f t="shared" si="29"/>
        <v>-5.0452614552723212</v>
      </c>
      <c r="W152" s="109">
        <f t="shared" si="29"/>
        <v>-4.6247501477252424</v>
      </c>
      <c r="X152" s="109">
        <f t="shared" si="29"/>
        <v>-6.739702441915818</v>
      </c>
      <c r="Y152" s="113">
        <f t="shared" si="29"/>
        <v>-4.731801121862123</v>
      </c>
      <c r="Z152" s="113">
        <f t="shared" si="29"/>
        <v>2.5651466160663938</v>
      </c>
      <c r="AA152" s="113">
        <f t="shared" si="29"/>
        <v>8.1562563973409219</v>
      </c>
      <c r="AB152" s="113">
        <f t="shared" si="29"/>
        <v>5.3293833183583939</v>
      </c>
      <c r="AC152" s="112">
        <f t="shared" si="29"/>
        <v>-0.31416898827901774</v>
      </c>
    </row>
    <row r="153" spans="1:29" x14ac:dyDescent="0.25">
      <c r="A153" s="101">
        <v>2017</v>
      </c>
      <c r="B153" s="104">
        <f>'[1]Jan 17'!$C$28</f>
        <v>3439584.352</v>
      </c>
      <c r="C153" s="104">
        <f>'[1]Fev 17'!$C$28</f>
        <v>2827361.145</v>
      </c>
      <c r="D153" s="104">
        <f>'[1]Mar 17'!$C$28</f>
        <v>2887168.76</v>
      </c>
      <c r="E153" s="104">
        <f>'[1]Abr 17'!$C$28</f>
        <v>2800678.5980000002</v>
      </c>
      <c r="F153" s="104">
        <f>'[1]Mai 17'!$C$28</f>
        <v>2823612.7069999999</v>
      </c>
      <c r="G153" s="104">
        <f>'[1]Jun 17'!$C$28</f>
        <v>2830820.352</v>
      </c>
      <c r="H153" s="104">
        <f>'[1]Jul 17'!$C$28</f>
        <v>3540149.139</v>
      </c>
      <c r="I153" s="104">
        <f>'[1]Ago 17'!$C$28</f>
        <v>3277713.6469999999</v>
      </c>
      <c r="J153" s="104">
        <f>'[1]Set 17'!$C$28</f>
        <v>3139951.2769999998</v>
      </c>
      <c r="K153" s="104">
        <f>'[1]Out 17'!$C$28</f>
        <v>3120142.2689999999</v>
      </c>
      <c r="L153" s="104">
        <f>'[1]Nov 17'!$C$28</f>
        <v>2948148.4449999998</v>
      </c>
      <c r="M153" s="104">
        <f>'[1]Dez 17'!$C$28</f>
        <v>3388432.5839999998</v>
      </c>
      <c r="N153" s="111">
        <f>SUM(B153:M153)</f>
        <v>37023763.274999999</v>
      </c>
      <c r="P153" s="101">
        <v>2017</v>
      </c>
      <c r="Q153" s="109">
        <f t="shared" si="29"/>
        <v>4.7553707349242025</v>
      </c>
      <c r="R153" s="109">
        <f t="shared" si="29"/>
        <v>6.4569287672397113</v>
      </c>
      <c r="S153" s="109">
        <f t="shared" si="29"/>
        <v>17.712877722474317</v>
      </c>
      <c r="T153" s="109">
        <f t="shared" si="29"/>
        <v>16.903240117542563</v>
      </c>
      <c r="U153" s="109">
        <f t="shared" si="29"/>
        <v>11.617796117435052</v>
      </c>
      <c r="V153" s="109">
        <f t="shared" si="29"/>
        <v>14.707538843546764</v>
      </c>
      <c r="W153" s="109">
        <f t="shared" si="29"/>
        <v>18.544444345196489</v>
      </c>
      <c r="X153" s="109">
        <f t="shared" si="29"/>
        <v>16.55104414684374</v>
      </c>
      <c r="Y153" s="113">
        <f t="shared" si="29"/>
        <v>16.690194109914323</v>
      </c>
      <c r="Z153" s="113">
        <f t="shared" si="29"/>
        <v>6.2460214594632912</v>
      </c>
      <c r="AA153" s="113">
        <f t="shared" si="29"/>
        <v>6.2894973430685175</v>
      </c>
      <c r="AB153" s="113">
        <f t="shared" si="29"/>
        <v>10.58054753627391</v>
      </c>
      <c r="AC153" s="112">
        <f t="shared" si="29"/>
        <v>12.025464475923876</v>
      </c>
    </row>
    <row r="154" spans="1:29" x14ac:dyDescent="0.25">
      <c r="A154" s="101">
        <v>2018</v>
      </c>
      <c r="B154" s="104">
        <f>'[1]Jan 18'!$C$28</f>
        <v>3929304.0819999999</v>
      </c>
      <c r="C154" s="104">
        <f>'[1]Fev 18'!$C$28</f>
        <v>3370309.3930000002</v>
      </c>
      <c r="D154" s="104">
        <f>'[1]Mar 18'!$C$28</f>
        <v>3336542.6880000001</v>
      </c>
      <c r="E154" s="104">
        <f>'[1]Abr 18'!$C$28</f>
        <v>3260045.6749999998</v>
      </c>
      <c r="F154" s="104">
        <f>'[1]Mai 18'!$C$28</f>
        <v>3195057.9029999999</v>
      </c>
      <c r="G154" s="104">
        <f>'[1]Jun 18'!$C$28</f>
        <v>3301652.2910000002</v>
      </c>
      <c r="H154" s="104">
        <f>'[1]Jul 18'!$C$28</f>
        <v>4064084.3390000002</v>
      </c>
      <c r="I154" s="104">
        <f>'[1]Ago 18'!$C$28</f>
        <v>3793184.89</v>
      </c>
      <c r="J154" s="104">
        <f>'[1]Set 18'!$C$28</f>
        <v>3664613.844</v>
      </c>
      <c r="K154" s="104">
        <f>'[1]Out 18'!$C$28</f>
        <v>3598723.2649999997</v>
      </c>
      <c r="L154" s="104">
        <f>'[1]Nov 18'!$C$28</f>
        <v>3521721.0759999999</v>
      </c>
      <c r="M154" s="104">
        <f>'[1]Dez 18'!$C$28</f>
        <v>4121810.4539999999</v>
      </c>
      <c r="N154" s="111">
        <f>SUM(B154:M154)</f>
        <v>43157049.900000006</v>
      </c>
      <c r="P154" s="101">
        <v>2018</v>
      </c>
      <c r="Q154" s="109">
        <f t="shared" ref="Q154:AC155" si="31">IF(B154&lt;&gt;"",IF(B153&lt;&gt;"",(B154/B153-1)*100,"-"),"-")</f>
        <v>14.237758981408465</v>
      </c>
      <c r="R154" s="109">
        <f t="shared" si="31"/>
        <v>19.203356775280291</v>
      </c>
      <c r="S154" s="109">
        <f t="shared" si="31"/>
        <v>15.564518923376003</v>
      </c>
      <c r="T154" s="109">
        <f t="shared" si="31"/>
        <v>16.401991907534107</v>
      </c>
      <c r="U154" s="109">
        <f t="shared" si="31"/>
        <v>13.154962615062349</v>
      </c>
      <c r="V154" s="109">
        <f t="shared" si="31"/>
        <v>16.632349653249932</v>
      </c>
      <c r="W154" s="109">
        <f t="shared" si="31"/>
        <v>14.799805867726757</v>
      </c>
      <c r="X154" s="109">
        <f t="shared" si="31"/>
        <v>15.726549006860214</v>
      </c>
      <c r="Y154" s="113">
        <f t="shared" si="31"/>
        <v>16.709258224582335</v>
      </c>
      <c r="Z154" s="113">
        <f t="shared" si="31"/>
        <v>15.338435069288824</v>
      </c>
      <c r="AA154" s="113">
        <f t="shared" si="31"/>
        <v>19.455351102579922</v>
      </c>
      <c r="AB154" s="113">
        <f t="shared" si="31"/>
        <v>21.643572708601955</v>
      </c>
      <c r="AC154" s="112">
        <f t="shared" si="31"/>
        <v>16.565810934572013</v>
      </c>
    </row>
    <row r="155" spans="1:29" x14ac:dyDescent="0.25">
      <c r="A155" s="101">
        <v>2019</v>
      </c>
      <c r="B155" s="104">
        <f>'[1]Jan 19'!$C$28</f>
        <v>4416250.909</v>
      </c>
      <c r="C155" s="104">
        <f>'[1]Fev 19'!$C$28</f>
        <v>3667709.1359999999</v>
      </c>
      <c r="D155" s="104">
        <f>'[1]Mar 19'!$C$28</f>
        <v>3693321.1310000001</v>
      </c>
      <c r="E155" s="104">
        <f>'[1]Abr 19'!$C$28</f>
        <v>3308596.3600000003</v>
      </c>
      <c r="F155" s="104">
        <f>'[1]Mai 19'!$C$28</f>
        <v>3373665.8699999996</v>
      </c>
      <c r="G155" s="104">
        <f>'[1]Jun 19'!$C$28</f>
        <v>3408205.6830000002</v>
      </c>
      <c r="H155" s="104"/>
      <c r="I155" s="104"/>
      <c r="J155" s="104"/>
      <c r="K155" s="104"/>
      <c r="L155" s="104"/>
      <c r="M155" s="104"/>
      <c r="N155" s="111">
        <f>SUM(B155:M155)</f>
        <v>21867749.089000002</v>
      </c>
      <c r="P155" s="101">
        <v>2019</v>
      </c>
      <c r="Q155" s="109">
        <f t="shared" si="31"/>
        <v>12.392698982771178</v>
      </c>
      <c r="R155" s="109">
        <f t="shared" si="31"/>
        <v>8.8241080660929061</v>
      </c>
      <c r="S155" s="109">
        <f t="shared" si="31"/>
        <v>10.69305794537463</v>
      </c>
      <c r="T155" s="109">
        <f t="shared" si="31"/>
        <v>1.4892639502666061</v>
      </c>
      <c r="U155" s="109">
        <f t="shared" si="31"/>
        <v>5.5901323989244744</v>
      </c>
      <c r="V155" s="109">
        <f t="shared" si="31"/>
        <v>3.2272747887612141</v>
      </c>
      <c r="W155" s="109" t="str">
        <f t="shared" si="31"/>
        <v>-</v>
      </c>
      <c r="X155" s="109" t="str">
        <f t="shared" si="31"/>
        <v>-</v>
      </c>
      <c r="Y155" s="113" t="str">
        <f t="shared" si="31"/>
        <v>-</v>
      </c>
      <c r="Z155" s="113" t="str">
        <f t="shared" si="31"/>
        <v>-</v>
      </c>
      <c r="AA155" s="113" t="str">
        <f t="shared" si="31"/>
        <v>-</v>
      </c>
      <c r="AB155" s="113" t="str">
        <f t="shared" si="31"/>
        <v>-</v>
      </c>
      <c r="AC155" s="112"/>
    </row>
    <row r="156" spans="1:29" x14ac:dyDescent="0.25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</row>
    <row r="157" spans="1:29" x14ac:dyDescent="0.25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</row>
    <row r="158" spans="1:29" ht="15.6" x14ac:dyDescent="0.3">
      <c r="A158" s="132" t="s">
        <v>37</v>
      </c>
      <c r="B158" s="132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O158" s="131"/>
      <c r="P158" s="99" t="s">
        <v>38</v>
      </c>
    </row>
    <row r="159" spans="1:29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O159" s="131"/>
    </row>
    <row r="160" spans="1:29" ht="15" x14ac:dyDescent="0.25">
      <c r="A160" s="100"/>
      <c r="B160" s="101" t="s">
        <v>23</v>
      </c>
      <c r="C160" s="101" t="s">
        <v>24</v>
      </c>
      <c r="D160" s="101" t="s">
        <v>25</v>
      </c>
      <c r="E160" s="101" t="s">
        <v>26</v>
      </c>
      <c r="F160" s="101" t="s">
        <v>27</v>
      </c>
      <c r="G160" s="101" t="s">
        <v>28</v>
      </c>
      <c r="H160" s="101" t="s">
        <v>29</v>
      </c>
      <c r="I160" s="101" t="s">
        <v>30</v>
      </c>
      <c r="J160" s="101" t="s">
        <v>31</v>
      </c>
      <c r="K160" s="101" t="s">
        <v>32</v>
      </c>
      <c r="L160" s="101" t="s">
        <v>33</v>
      </c>
      <c r="M160" s="101" t="s">
        <v>34</v>
      </c>
      <c r="N160" s="101" t="s">
        <v>35</v>
      </c>
      <c r="O160" s="131"/>
      <c r="P160" s="102"/>
      <c r="Q160" s="101" t="s">
        <v>23</v>
      </c>
      <c r="R160" s="101" t="s">
        <v>24</v>
      </c>
      <c r="S160" s="101" t="s">
        <v>25</v>
      </c>
      <c r="T160" s="101" t="s">
        <v>26</v>
      </c>
      <c r="U160" s="101" t="s">
        <v>27</v>
      </c>
      <c r="V160" s="101" t="s">
        <v>28</v>
      </c>
      <c r="W160" s="101" t="s">
        <v>29</v>
      </c>
      <c r="X160" s="101" t="s">
        <v>30</v>
      </c>
      <c r="Y160" s="101" t="s">
        <v>31</v>
      </c>
      <c r="Z160" s="101" t="s">
        <v>32</v>
      </c>
      <c r="AA160" s="101" t="s">
        <v>33</v>
      </c>
      <c r="AB160" s="101" t="s">
        <v>34</v>
      </c>
      <c r="AC160" s="101" t="s">
        <v>35</v>
      </c>
    </row>
    <row r="161" spans="1:29" hidden="1" x14ac:dyDescent="0.25">
      <c r="A161" s="103">
        <v>2000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4"/>
      <c r="O161" s="131"/>
      <c r="P161" s="103">
        <v>2000</v>
      </c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8"/>
      <c r="AB161" s="107"/>
      <c r="AC161" s="107"/>
    </row>
    <row r="162" spans="1:29" hidden="1" x14ac:dyDescent="0.25">
      <c r="A162" s="103">
        <v>2001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4"/>
      <c r="O162" s="131"/>
      <c r="P162" s="103">
        <v>2001</v>
      </c>
      <c r="Q162" s="133" t="str">
        <f>IF(B162&lt;&gt;"",IF(B161&lt;&gt;"",(B162/B161-1)*100,"-"),"-")</f>
        <v>-</v>
      </c>
      <c r="R162" s="133" t="str">
        <f t="shared" ref="R162:AB172" si="32">IF(C162&lt;&gt;"",IF(C161&lt;&gt;"",(C162/C161-1)*100,"-"),"-")</f>
        <v>-</v>
      </c>
      <c r="S162" s="133" t="str">
        <f t="shared" si="32"/>
        <v>-</v>
      </c>
      <c r="T162" s="133" t="str">
        <f t="shared" si="32"/>
        <v>-</v>
      </c>
      <c r="U162" s="133" t="str">
        <f t="shared" si="32"/>
        <v>-</v>
      </c>
      <c r="V162" s="133" t="str">
        <f t="shared" si="32"/>
        <v>-</v>
      </c>
      <c r="W162" s="133" t="str">
        <f t="shared" si="32"/>
        <v>-</v>
      </c>
      <c r="X162" s="133" t="str">
        <f t="shared" si="32"/>
        <v>-</v>
      </c>
      <c r="Y162" s="133" t="str">
        <f t="shared" si="32"/>
        <v>-</v>
      </c>
      <c r="Z162" s="133" t="str">
        <f t="shared" si="32"/>
        <v>-</v>
      </c>
      <c r="AA162" s="133" t="str">
        <f t="shared" si="32"/>
        <v>-</v>
      </c>
      <c r="AB162" s="133" t="str">
        <f t="shared" si="32"/>
        <v>-</v>
      </c>
      <c r="AC162" s="133" t="str">
        <f>IF(M162&lt;&gt;"",IF(N162&lt;&gt;"",IF(N161&lt;&gt;"",(N162/N161-1)*100,"-"),"-"),"-")</f>
        <v>-</v>
      </c>
    </row>
    <row r="163" spans="1:29" hidden="1" x14ac:dyDescent="0.25">
      <c r="A163" s="103">
        <v>2002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4"/>
      <c r="O163" s="131"/>
      <c r="P163" s="103">
        <v>2002</v>
      </c>
      <c r="Q163" s="133" t="str">
        <f t="shared" ref="Q163:Q172" si="33">IF(B163&lt;&gt;"",IF(B162&lt;&gt;"",(B163/B162-1)*100,"-"),"-")</f>
        <v>-</v>
      </c>
      <c r="R163" s="133" t="str">
        <f t="shared" si="32"/>
        <v>-</v>
      </c>
      <c r="S163" s="133" t="str">
        <f t="shared" si="32"/>
        <v>-</v>
      </c>
      <c r="T163" s="133" t="str">
        <f t="shared" si="32"/>
        <v>-</v>
      </c>
      <c r="U163" s="133" t="str">
        <f t="shared" si="32"/>
        <v>-</v>
      </c>
      <c r="V163" s="133" t="str">
        <f t="shared" si="32"/>
        <v>-</v>
      </c>
      <c r="W163" s="133" t="str">
        <f t="shared" si="32"/>
        <v>-</v>
      </c>
      <c r="X163" s="133" t="str">
        <f t="shared" si="32"/>
        <v>-</v>
      </c>
      <c r="Y163" s="133" t="str">
        <f t="shared" si="32"/>
        <v>-</v>
      </c>
      <c r="Z163" s="133" t="str">
        <f t="shared" si="32"/>
        <v>-</v>
      </c>
      <c r="AA163" s="133" t="str">
        <f t="shared" si="32"/>
        <v>-</v>
      </c>
      <c r="AB163" s="133" t="str">
        <f t="shared" si="32"/>
        <v>-</v>
      </c>
      <c r="AC163" s="133" t="str">
        <f t="shared" ref="AC163:AC172" si="34">IF(M163&lt;&gt;"",IF(N163&lt;&gt;"",IF(N162&lt;&gt;"",(N163/N162-1)*100,"-"),"-"),"-")</f>
        <v>-</v>
      </c>
    </row>
    <row r="164" spans="1:29" hidden="1" x14ac:dyDescent="0.25">
      <c r="A164" s="103">
        <v>2003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4"/>
      <c r="O164" s="131"/>
      <c r="P164" s="103">
        <v>2003</v>
      </c>
      <c r="Q164" s="133" t="str">
        <f t="shared" si="33"/>
        <v>-</v>
      </c>
      <c r="R164" s="133" t="str">
        <f t="shared" si="32"/>
        <v>-</v>
      </c>
      <c r="S164" s="133" t="str">
        <f t="shared" si="32"/>
        <v>-</v>
      </c>
      <c r="T164" s="133" t="str">
        <f t="shared" si="32"/>
        <v>-</v>
      </c>
      <c r="U164" s="133" t="str">
        <f t="shared" si="32"/>
        <v>-</v>
      </c>
      <c r="V164" s="133" t="str">
        <f t="shared" si="32"/>
        <v>-</v>
      </c>
      <c r="W164" s="133" t="str">
        <f t="shared" si="32"/>
        <v>-</v>
      </c>
      <c r="X164" s="133" t="str">
        <f t="shared" si="32"/>
        <v>-</v>
      </c>
      <c r="Y164" s="133" t="str">
        <f t="shared" si="32"/>
        <v>-</v>
      </c>
      <c r="Z164" s="133" t="str">
        <f t="shared" si="32"/>
        <v>-</v>
      </c>
      <c r="AA164" s="133" t="str">
        <f t="shared" si="32"/>
        <v>-</v>
      </c>
      <c r="AB164" s="133" t="str">
        <f t="shared" si="32"/>
        <v>-</v>
      </c>
      <c r="AC164" s="133" t="str">
        <f t="shared" si="34"/>
        <v>-</v>
      </c>
    </row>
    <row r="165" spans="1:29" hidden="1" x14ac:dyDescent="0.25">
      <c r="A165" s="103">
        <v>2004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4"/>
      <c r="O165" s="131"/>
      <c r="P165" s="103">
        <v>2004</v>
      </c>
      <c r="Q165" s="133" t="str">
        <f t="shared" si="33"/>
        <v>-</v>
      </c>
      <c r="R165" s="133" t="str">
        <f t="shared" si="32"/>
        <v>-</v>
      </c>
      <c r="S165" s="133" t="str">
        <f t="shared" si="32"/>
        <v>-</v>
      </c>
      <c r="T165" s="133" t="str">
        <f t="shared" si="32"/>
        <v>-</v>
      </c>
      <c r="U165" s="133" t="str">
        <f t="shared" si="32"/>
        <v>-</v>
      </c>
      <c r="V165" s="133" t="str">
        <f t="shared" si="32"/>
        <v>-</v>
      </c>
      <c r="W165" s="133" t="str">
        <f t="shared" si="32"/>
        <v>-</v>
      </c>
      <c r="X165" s="133" t="str">
        <f t="shared" si="32"/>
        <v>-</v>
      </c>
      <c r="Y165" s="133" t="str">
        <f t="shared" si="32"/>
        <v>-</v>
      </c>
      <c r="Z165" s="133" t="str">
        <f t="shared" si="32"/>
        <v>-</v>
      </c>
      <c r="AA165" s="133" t="str">
        <f t="shared" si="32"/>
        <v>-</v>
      </c>
      <c r="AB165" s="133" t="str">
        <f t="shared" si="32"/>
        <v>-</v>
      </c>
      <c r="AC165" s="133" t="str">
        <f t="shared" si="34"/>
        <v>-</v>
      </c>
    </row>
    <row r="166" spans="1:29" hidden="1" x14ac:dyDescent="0.25">
      <c r="A166" s="103">
        <v>2005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4"/>
      <c r="O166" s="131"/>
      <c r="P166" s="103">
        <v>2005</v>
      </c>
      <c r="Q166" s="133" t="str">
        <f t="shared" si="33"/>
        <v>-</v>
      </c>
      <c r="R166" s="133" t="str">
        <f t="shared" si="32"/>
        <v>-</v>
      </c>
      <c r="S166" s="133" t="str">
        <f t="shared" si="32"/>
        <v>-</v>
      </c>
      <c r="T166" s="133" t="str">
        <f t="shared" si="32"/>
        <v>-</v>
      </c>
      <c r="U166" s="133" t="str">
        <f t="shared" si="32"/>
        <v>-</v>
      </c>
      <c r="V166" s="133" t="str">
        <f t="shared" si="32"/>
        <v>-</v>
      </c>
      <c r="W166" s="133" t="str">
        <f t="shared" si="32"/>
        <v>-</v>
      </c>
      <c r="X166" s="133" t="str">
        <f t="shared" si="32"/>
        <v>-</v>
      </c>
      <c r="Y166" s="133" t="str">
        <f t="shared" si="32"/>
        <v>-</v>
      </c>
      <c r="Z166" s="133" t="str">
        <f t="shared" si="32"/>
        <v>-</v>
      </c>
      <c r="AA166" s="133" t="str">
        <f t="shared" si="32"/>
        <v>-</v>
      </c>
      <c r="AB166" s="133" t="str">
        <f t="shared" si="32"/>
        <v>-</v>
      </c>
      <c r="AC166" s="133" t="str">
        <f t="shared" si="34"/>
        <v>-</v>
      </c>
    </row>
    <row r="167" spans="1:29" hidden="1" x14ac:dyDescent="0.25">
      <c r="A167" s="103">
        <v>2006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4"/>
      <c r="O167" s="131"/>
      <c r="P167" s="103">
        <v>2006</v>
      </c>
      <c r="Q167" s="133" t="str">
        <f t="shared" si="33"/>
        <v>-</v>
      </c>
      <c r="R167" s="133" t="str">
        <f t="shared" si="32"/>
        <v>-</v>
      </c>
      <c r="S167" s="133" t="str">
        <f t="shared" si="32"/>
        <v>-</v>
      </c>
      <c r="T167" s="133" t="str">
        <f t="shared" si="32"/>
        <v>-</v>
      </c>
      <c r="U167" s="133" t="str">
        <f t="shared" si="32"/>
        <v>-</v>
      </c>
      <c r="V167" s="133" t="str">
        <f t="shared" si="32"/>
        <v>-</v>
      </c>
      <c r="W167" s="133" t="str">
        <f t="shared" si="32"/>
        <v>-</v>
      </c>
      <c r="X167" s="133" t="str">
        <f t="shared" si="32"/>
        <v>-</v>
      </c>
      <c r="Y167" s="133" t="str">
        <f t="shared" si="32"/>
        <v>-</v>
      </c>
      <c r="Z167" s="133" t="str">
        <f t="shared" si="32"/>
        <v>-</v>
      </c>
      <c r="AA167" s="133" t="str">
        <f t="shared" si="32"/>
        <v>-</v>
      </c>
      <c r="AB167" s="133" t="str">
        <f t="shared" si="32"/>
        <v>-</v>
      </c>
      <c r="AC167" s="133" t="str">
        <f t="shared" si="34"/>
        <v>-</v>
      </c>
    </row>
    <row r="168" spans="1:29" hidden="1" x14ac:dyDescent="0.25">
      <c r="A168" s="103">
        <v>2007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4"/>
      <c r="O168" s="131"/>
      <c r="P168" s="103">
        <v>2007</v>
      </c>
      <c r="Q168" s="133" t="str">
        <f t="shared" si="33"/>
        <v>-</v>
      </c>
      <c r="R168" s="133" t="str">
        <f t="shared" si="32"/>
        <v>-</v>
      </c>
      <c r="S168" s="133" t="str">
        <f t="shared" si="32"/>
        <v>-</v>
      </c>
      <c r="T168" s="133" t="str">
        <f t="shared" si="32"/>
        <v>-</v>
      </c>
      <c r="U168" s="133" t="str">
        <f t="shared" si="32"/>
        <v>-</v>
      </c>
      <c r="V168" s="133" t="str">
        <f t="shared" si="32"/>
        <v>-</v>
      </c>
      <c r="W168" s="133" t="str">
        <f t="shared" si="32"/>
        <v>-</v>
      </c>
      <c r="X168" s="133" t="str">
        <f t="shared" si="32"/>
        <v>-</v>
      </c>
      <c r="Y168" s="133" t="str">
        <f t="shared" si="32"/>
        <v>-</v>
      </c>
      <c r="Z168" s="133" t="str">
        <f t="shared" si="32"/>
        <v>-</v>
      </c>
      <c r="AA168" s="133" t="str">
        <f t="shared" si="32"/>
        <v>-</v>
      </c>
      <c r="AB168" s="133" t="str">
        <f t="shared" si="32"/>
        <v>-</v>
      </c>
      <c r="AC168" s="133" t="str">
        <f t="shared" si="34"/>
        <v>-</v>
      </c>
    </row>
    <row r="169" spans="1:29" hidden="1" x14ac:dyDescent="0.25">
      <c r="A169" s="103">
        <v>2008</v>
      </c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4"/>
      <c r="O169" s="131"/>
      <c r="P169" s="103">
        <v>2008</v>
      </c>
      <c r="Q169" s="133" t="str">
        <f t="shared" si="33"/>
        <v>-</v>
      </c>
      <c r="R169" s="133" t="str">
        <f t="shared" si="32"/>
        <v>-</v>
      </c>
      <c r="S169" s="133" t="str">
        <f t="shared" si="32"/>
        <v>-</v>
      </c>
      <c r="T169" s="133" t="str">
        <f t="shared" si="32"/>
        <v>-</v>
      </c>
      <c r="U169" s="133" t="str">
        <f t="shared" si="32"/>
        <v>-</v>
      </c>
      <c r="V169" s="133" t="str">
        <f t="shared" si="32"/>
        <v>-</v>
      </c>
      <c r="W169" s="133" t="str">
        <f t="shared" si="32"/>
        <v>-</v>
      </c>
      <c r="X169" s="133" t="str">
        <f t="shared" si="32"/>
        <v>-</v>
      </c>
      <c r="Y169" s="133" t="str">
        <f t="shared" si="32"/>
        <v>-</v>
      </c>
      <c r="Z169" s="133" t="str">
        <f t="shared" si="32"/>
        <v>-</v>
      </c>
      <c r="AA169" s="133" t="str">
        <f t="shared" si="32"/>
        <v>-</v>
      </c>
      <c r="AB169" s="133" t="str">
        <f t="shared" si="32"/>
        <v>-</v>
      </c>
      <c r="AC169" s="133" t="str">
        <f t="shared" si="34"/>
        <v>-</v>
      </c>
    </row>
    <row r="170" spans="1:29" hidden="1" x14ac:dyDescent="0.25">
      <c r="A170" s="103">
        <v>2009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4"/>
      <c r="O170" s="131"/>
      <c r="P170" s="103">
        <v>2009</v>
      </c>
      <c r="Q170" s="133" t="str">
        <f t="shared" si="33"/>
        <v>-</v>
      </c>
      <c r="R170" s="133" t="str">
        <f t="shared" si="32"/>
        <v>-</v>
      </c>
      <c r="S170" s="133" t="str">
        <f t="shared" si="32"/>
        <v>-</v>
      </c>
      <c r="T170" s="133" t="str">
        <f t="shared" si="32"/>
        <v>-</v>
      </c>
      <c r="U170" s="133" t="str">
        <f t="shared" si="32"/>
        <v>-</v>
      </c>
      <c r="V170" s="133" t="str">
        <f t="shared" si="32"/>
        <v>-</v>
      </c>
      <c r="W170" s="133" t="str">
        <f t="shared" si="32"/>
        <v>-</v>
      </c>
      <c r="X170" s="133" t="str">
        <f t="shared" si="32"/>
        <v>-</v>
      </c>
      <c r="Y170" s="133" t="str">
        <f t="shared" si="32"/>
        <v>-</v>
      </c>
      <c r="Z170" s="133" t="str">
        <f t="shared" si="32"/>
        <v>-</v>
      </c>
      <c r="AA170" s="133" t="str">
        <f t="shared" si="32"/>
        <v>-</v>
      </c>
      <c r="AB170" s="133" t="str">
        <f t="shared" si="32"/>
        <v>-</v>
      </c>
      <c r="AC170" s="133" t="str">
        <f t="shared" si="34"/>
        <v>-</v>
      </c>
    </row>
    <row r="171" spans="1:29" hidden="1" x14ac:dyDescent="0.25">
      <c r="A171" s="103">
        <v>2010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4"/>
      <c r="O171" s="131"/>
      <c r="P171" s="103">
        <v>2010</v>
      </c>
      <c r="Q171" s="133" t="str">
        <f t="shared" si="33"/>
        <v>-</v>
      </c>
      <c r="R171" s="133" t="str">
        <f t="shared" si="32"/>
        <v>-</v>
      </c>
      <c r="S171" s="133" t="str">
        <f t="shared" si="32"/>
        <v>-</v>
      </c>
      <c r="T171" s="133" t="str">
        <f t="shared" si="32"/>
        <v>-</v>
      </c>
      <c r="U171" s="133" t="str">
        <f t="shared" si="32"/>
        <v>-</v>
      </c>
      <c r="V171" s="133" t="str">
        <f t="shared" si="32"/>
        <v>-</v>
      </c>
      <c r="W171" s="133" t="str">
        <f t="shared" si="32"/>
        <v>-</v>
      </c>
      <c r="X171" s="133" t="str">
        <f t="shared" si="32"/>
        <v>-</v>
      </c>
      <c r="Y171" s="133" t="str">
        <f t="shared" si="32"/>
        <v>-</v>
      </c>
      <c r="Z171" s="133" t="str">
        <f t="shared" si="32"/>
        <v>-</v>
      </c>
      <c r="AA171" s="133" t="str">
        <f t="shared" si="32"/>
        <v>-</v>
      </c>
      <c r="AB171" s="133" t="str">
        <f t="shared" si="32"/>
        <v>-</v>
      </c>
      <c r="AC171" s="133" t="str">
        <f t="shared" si="34"/>
        <v>-</v>
      </c>
    </row>
    <row r="172" spans="1:29" hidden="1" x14ac:dyDescent="0.25">
      <c r="A172" s="103">
        <v>2011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4"/>
      <c r="O172" s="131"/>
      <c r="P172" s="103">
        <v>2011</v>
      </c>
      <c r="Q172" s="133" t="str">
        <f t="shared" si="33"/>
        <v>-</v>
      </c>
      <c r="R172" s="133" t="str">
        <f t="shared" si="32"/>
        <v>-</v>
      </c>
      <c r="S172" s="133" t="str">
        <f t="shared" si="32"/>
        <v>-</v>
      </c>
      <c r="T172" s="133" t="str">
        <f t="shared" si="32"/>
        <v>-</v>
      </c>
      <c r="U172" s="133" t="str">
        <f t="shared" si="32"/>
        <v>-</v>
      </c>
      <c r="V172" s="133" t="str">
        <f t="shared" si="32"/>
        <v>-</v>
      </c>
      <c r="W172" s="133" t="str">
        <f t="shared" si="32"/>
        <v>-</v>
      </c>
      <c r="X172" s="133" t="str">
        <f t="shared" si="32"/>
        <v>-</v>
      </c>
      <c r="Y172" s="133" t="str">
        <f t="shared" si="32"/>
        <v>-</v>
      </c>
      <c r="Z172" s="133" t="str">
        <f t="shared" si="32"/>
        <v>-</v>
      </c>
      <c r="AA172" s="133" t="str">
        <f t="shared" si="32"/>
        <v>-</v>
      </c>
      <c r="AB172" s="133" t="str">
        <f t="shared" si="32"/>
        <v>-</v>
      </c>
      <c r="AC172" s="133" t="str">
        <f t="shared" si="34"/>
        <v>-</v>
      </c>
    </row>
    <row r="173" spans="1:29" hidden="1" x14ac:dyDescent="0.25">
      <c r="A173" s="103">
        <v>2012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4"/>
      <c r="O173" s="131"/>
      <c r="P173" s="103">
        <v>2012</v>
      </c>
      <c r="Q173" s="109" t="str">
        <f t="shared" ref="Q173:AC180" si="35">IF(B173&lt;&gt;"",IF(B172&lt;&gt;"",(B173-B172),"-"),"-")</f>
        <v>-</v>
      </c>
      <c r="R173" s="109" t="str">
        <f t="shared" si="35"/>
        <v>-</v>
      </c>
      <c r="S173" s="109" t="str">
        <f t="shared" si="35"/>
        <v>-</v>
      </c>
      <c r="T173" s="109" t="str">
        <f t="shared" si="35"/>
        <v>-</v>
      </c>
      <c r="U173" s="109" t="str">
        <f t="shared" si="35"/>
        <v>-</v>
      </c>
      <c r="V173" s="109" t="str">
        <f t="shared" si="35"/>
        <v>-</v>
      </c>
      <c r="W173" s="109" t="str">
        <f t="shared" si="35"/>
        <v>-</v>
      </c>
      <c r="X173" s="109" t="str">
        <f t="shared" si="35"/>
        <v>-</v>
      </c>
      <c r="Y173" s="109" t="str">
        <f t="shared" si="35"/>
        <v>-</v>
      </c>
      <c r="Z173" s="109" t="str">
        <f t="shared" si="35"/>
        <v>-</v>
      </c>
      <c r="AA173" s="109" t="str">
        <f t="shared" si="35"/>
        <v>-</v>
      </c>
      <c r="AB173" s="109" t="str">
        <f t="shared" si="35"/>
        <v>-</v>
      </c>
      <c r="AC173" s="109" t="str">
        <f t="shared" si="35"/>
        <v>-</v>
      </c>
    </row>
    <row r="174" spans="1:29" x14ac:dyDescent="0.25">
      <c r="A174" s="101">
        <v>2013</v>
      </c>
      <c r="B174" s="123">
        <f t="shared" ref="B174:N180" si="36">(B149/B124)*100</f>
        <v>76.970801217387603</v>
      </c>
      <c r="C174" s="123">
        <f t="shared" si="36"/>
        <v>70.481748232411746</v>
      </c>
      <c r="D174" s="123">
        <f t="shared" si="36"/>
        <v>71.592936890913677</v>
      </c>
      <c r="E174" s="123">
        <f t="shared" si="36"/>
        <v>75.234231655392918</v>
      </c>
      <c r="F174" s="123">
        <f t="shared" si="36"/>
        <v>77.529066758145731</v>
      </c>
      <c r="G174" s="123">
        <f t="shared" si="36"/>
        <v>75.848155334621168</v>
      </c>
      <c r="H174" s="123">
        <f t="shared" si="36"/>
        <v>79.849430103132505</v>
      </c>
      <c r="I174" s="123">
        <f t="shared" si="36"/>
        <v>78.227434145695113</v>
      </c>
      <c r="J174" s="123">
        <f t="shared" si="36"/>
        <v>81.233786557316947</v>
      </c>
      <c r="K174" s="123">
        <f t="shared" si="36"/>
        <v>82.547246549423775</v>
      </c>
      <c r="L174" s="123">
        <f t="shared" si="36"/>
        <v>79.70305506718131</v>
      </c>
      <c r="M174" s="123">
        <f t="shared" si="36"/>
        <v>79.907379731332028</v>
      </c>
      <c r="N174" s="126">
        <f t="shared" si="36"/>
        <v>77.355458160315038</v>
      </c>
      <c r="O174" s="131"/>
      <c r="P174" s="101">
        <v>2013</v>
      </c>
      <c r="Q174" s="109" t="str">
        <f t="shared" si="35"/>
        <v>-</v>
      </c>
      <c r="R174" s="109" t="str">
        <f t="shared" si="35"/>
        <v>-</v>
      </c>
      <c r="S174" s="109" t="str">
        <f t="shared" si="35"/>
        <v>-</v>
      </c>
      <c r="T174" s="109" t="str">
        <f t="shared" si="35"/>
        <v>-</v>
      </c>
      <c r="U174" s="109" t="str">
        <f t="shared" si="35"/>
        <v>-</v>
      </c>
      <c r="V174" s="109" t="str">
        <f t="shared" si="35"/>
        <v>-</v>
      </c>
      <c r="W174" s="109" t="str">
        <f t="shared" si="35"/>
        <v>-</v>
      </c>
      <c r="X174" s="109" t="str">
        <f t="shared" si="35"/>
        <v>-</v>
      </c>
      <c r="Y174" s="109" t="str">
        <f t="shared" si="35"/>
        <v>-</v>
      </c>
      <c r="Z174" s="109" t="str">
        <f t="shared" si="35"/>
        <v>-</v>
      </c>
      <c r="AA174" s="109" t="str">
        <f t="shared" si="35"/>
        <v>-</v>
      </c>
      <c r="AB174" s="109" t="str">
        <f t="shared" si="35"/>
        <v>-</v>
      </c>
      <c r="AC174" s="112" t="str">
        <f t="shared" si="35"/>
        <v>-</v>
      </c>
    </row>
    <row r="175" spans="1:29" x14ac:dyDescent="0.25">
      <c r="A175" s="101">
        <v>2014</v>
      </c>
      <c r="B175" s="123">
        <f t="shared" si="36"/>
        <v>80.742708883086806</v>
      </c>
      <c r="C175" s="123">
        <f t="shared" si="36"/>
        <v>77.448776968689145</v>
      </c>
      <c r="D175" s="123">
        <f t="shared" si="36"/>
        <v>80.102271039941698</v>
      </c>
      <c r="E175" s="123">
        <f t="shared" si="36"/>
        <v>82.777369540482681</v>
      </c>
      <c r="F175" s="123">
        <f t="shared" si="36"/>
        <v>83.032082559430762</v>
      </c>
      <c r="G175" s="123">
        <f t="shared" si="36"/>
        <v>81.456990741918759</v>
      </c>
      <c r="H175" s="123">
        <f t="shared" si="36"/>
        <v>85.157365663756352</v>
      </c>
      <c r="I175" s="123">
        <f t="shared" si="36"/>
        <v>85.27952782271457</v>
      </c>
      <c r="J175" s="123">
        <f t="shared" si="36"/>
        <v>86.690550083103233</v>
      </c>
      <c r="K175" s="123">
        <f t="shared" si="36"/>
        <v>84.96353759823829</v>
      </c>
      <c r="L175" s="123">
        <f t="shared" si="36"/>
        <v>80.695929039989721</v>
      </c>
      <c r="M175" s="123">
        <f t="shared" si="36"/>
        <v>81.025348216840541</v>
      </c>
      <c r="N175" s="126">
        <f t="shared" si="36"/>
        <v>82.455518994740771</v>
      </c>
      <c r="O175" s="131"/>
      <c r="P175" s="101">
        <v>2014</v>
      </c>
      <c r="Q175" s="109">
        <f t="shared" si="35"/>
        <v>3.771907665699203</v>
      </c>
      <c r="R175" s="109">
        <f t="shared" si="35"/>
        <v>6.967028736277399</v>
      </c>
      <c r="S175" s="109">
        <f t="shared" si="35"/>
        <v>8.509334149028021</v>
      </c>
      <c r="T175" s="109">
        <f t="shared" si="35"/>
        <v>7.543137885089763</v>
      </c>
      <c r="U175" s="109">
        <f t="shared" si="35"/>
        <v>5.5030158012850308</v>
      </c>
      <c r="V175" s="109">
        <f t="shared" si="35"/>
        <v>5.6088354072975903</v>
      </c>
      <c r="W175" s="109">
        <f t="shared" si="35"/>
        <v>5.3079355606238465</v>
      </c>
      <c r="X175" s="109">
        <f t="shared" si="35"/>
        <v>7.0520936770194567</v>
      </c>
      <c r="Y175" s="109">
        <f t="shared" si="35"/>
        <v>5.4567635257862861</v>
      </c>
      <c r="Z175" s="109">
        <f t="shared" si="35"/>
        <v>2.4162910488145144</v>
      </c>
      <c r="AA175" s="109">
        <f t="shared" si="35"/>
        <v>0.99287397280841105</v>
      </c>
      <c r="AB175" s="109">
        <f t="shared" si="35"/>
        <v>1.1179684855085128</v>
      </c>
      <c r="AC175" s="112">
        <f t="shared" si="35"/>
        <v>5.100060834425733</v>
      </c>
    </row>
    <row r="176" spans="1:29" x14ac:dyDescent="0.25">
      <c r="A176" s="101">
        <v>2015</v>
      </c>
      <c r="B176" s="123">
        <f t="shared" si="36"/>
        <v>84.550402755200579</v>
      </c>
      <c r="C176" s="123">
        <f t="shared" si="36"/>
        <v>79.98592117344468</v>
      </c>
      <c r="D176" s="123">
        <f t="shared" si="36"/>
        <v>76.15174875434586</v>
      </c>
      <c r="E176" s="123">
        <f t="shared" si="36"/>
        <v>78.991284912403358</v>
      </c>
      <c r="F176" s="123">
        <f t="shared" si="36"/>
        <v>82.388029090076444</v>
      </c>
      <c r="G176" s="123">
        <f t="shared" si="36"/>
        <v>80.937897213785263</v>
      </c>
      <c r="H176" s="123">
        <f t="shared" si="36"/>
        <v>82.926012100990604</v>
      </c>
      <c r="I176" s="123">
        <f t="shared" si="36"/>
        <v>83.513189562424614</v>
      </c>
      <c r="J176" s="123">
        <f t="shared" si="36"/>
        <v>82.239944871130575</v>
      </c>
      <c r="K176" s="123">
        <f t="shared" si="36"/>
        <v>82.389458983879464</v>
      </c>
      <c r="L176" s="123">
        <f t="shared" si="36"/>
        <v>79.200962911088141</v>
      </c>
      <c r="M176" s="123">
        <f t="shared" si="36"/>
        <v>81.938969850353203</v>
      </c>
      <c r="N176" s="126">
        <f t="shared" si="36"/>
        <v>81.363308880927221</v>
      </c>
      <c r="O176" s="131"/>
      <c r="P176" s="101">
        <v>2015</v>
      </c>
      <c r="Q176" s="109">
        <f t="shared" si="35"/>
        <v>3.8076938721137736</v>
      </c>
      <c r="R176" s="109">
        <f t="shared" si="35"/>
        <v>2.5371442047555348</v>
      </c>
      <c r="S176" s="109">
        <f t="shared" si="35"/>
        <v>-3.950522285595838</v>
      </c>
      <c r="T176" s="109">
        <f t="shared" si="35"/>
        <v>-3.7860846280793226</v>
      </c>
      <c r="U176" s="109">
        <f t="shared" si="35"/>
        <v>-0.64405346935431851</v>
      </c>
      <c r="V176" s="109">
        <f t="shared" si="35"/>
        <v>-0.51909352813349585</v>
      </c>
      <c r="W176" s="109">
        <f t="shared" si="35"/>
        <v>-2.2313535627657473</v>
      </c>
      <c r="X176" s="109">
        <f t="shared" si="35"/>
        <v>-1.766338260289956</v>
      </c>
      <c r="Y176" s="109">
        <f t="shared" si="35"/>
        <v>-4.4506052119726576</v>
      </c>
      <c r="Z176" s="109">
        <f t="shared" si="35"/>
        <v>-2.5740786143588252</v>
      </c>
      <c r="AA176" s="109">
        <f t="shared" si="35"/>
        <v>-1.4949661289015808</v>
      </c>
      <c r="AB176" s="109">
        <f t="shared" si="35"/>
        <v>0.9136216335126619</v>
      </c>
      <c r="AC176" s="112">
        <f t="shared" si="35"/>
        <v>-1.0922101138135503</v>
      </c>
    </row>
    <row r="177" spans="1:29" x14ac:dyDescent="0.25">
      <c r="A177" s="101">
        <v>2016</v>
      </c>
      <c r="B177" s="123">
        <f t="shared" si="36"/>
        <v>84.856952133053781</v>
      </c>
      <c r="C177" s="123">
        <f t="shared" si="36"/>
        <v>80.387440558555411</v>
      </c>
      <c r="D177" s="123">
        <f t="shared" si="36"/>
        <v>77.973279542945633</v>
      </c>
      <c r="E177" s="123">
        <f t="shared" si="36"/>
        <v>81.345516015704618</v>
      </c>
      <c r="F177" s="123">
        <f t="shared" si="36"/>
        <v>82.254116921817626</v>
      </c>
      <c r="G177" s="123">
        <f t="shared" si="36"/>
        <v>83.151354509939196</v>
      </c>
      <c r="H177" s="123">
        <f t="shared" si="36"/>
        <v>85.58015221171253</v>
      </c>
      <c r="I177" s="123">
        <f t="shared" si="36"/>
        <v>85.520704022820695</v>
      </c>
      <c r="J177" s="123">
        <f t="shared" si="36"/>
        <v>86.834468433454177</v>
      </c>
      <c r="K177" s="123">
        <f t="shared" si="36"/>
        <v>87.097037774598647</v>
      </c>
      <c r="L177" s="123">
        <f t="shared" si="36"/>
        <v>84.918811364396674</v>
      </c>
      <c r="M177" s="123">
        <f t="shared" si="36"/>
        <v>83.859805872975429</v>
      </c>
      <c r="N177" s="126">
        <f t="shared" si="36"/>
        <v>83.71999667548593</v>
      </c>
      <c r="O177" s="131"/>
      <c r="P177" s="101">
        <v>2016</v>
      </c>
      <c r="Q177" s="109">
        <f t="shared" si="35"/>
        <v>0.30654937785320158</v>
      </c>
      <c r="R177" s="109">
        <f t="shared" si="35"/>
        <v>0.40151938511073126</v>
      </c>
      <c r="S177" s="109">
        <f t="shared" si="35"/>
        <v>1.8215307885997731</v>
      </c>
      <c r="T177" s="109">
        <f t="shared" si="35"/>
        <v>2.3542311033012595</v>
      </c>
      <c r="U177" s="109">
        <f t="shared" si="35"/>
        <v>-0.13391216825881713</v>
      </c>
      <c r="V177" s="109">
        <f t="shared" si="35"/>
        <v>2.2134572961539334</v>
      </c>
      <c r="W177" s="109">
        <f t="shared" si="35"/>
        <v>2.6541401107219258</v>
      </c>
      <c r="X177" s="109">
        <f t="shared" si="35"/>
        <v>2.0075144603960808</v>
      </c>
      <c r="Y177" s="109">
        <f t="shared" si="35"/>
        <v>4.5945235623236016</v>
      </c>
      <c r="Z177" s="109">
        <f t="shared" si="35"/>
        <v>4.7075787907191824</v>
      </c>
      <c r="AA177" s="109">
        <f t="shared" si="35"/>
        <v>5.7178484533085339</v>
      </c>
      <c r="AB177" s="109">
        <f t="shared" si="35"/>
        <v>1.9208360226222254</v>
      </c>
      <c r="AC177" s="112">
        <f t="shared" si="35"/>
        <v>2.3566877945587095</v>
      </c>
    </row>
    <row r="178" spans="1:29" x14ac:dyDescent="0.25">
      <c r="A178" s="101">
        <v>2017</v>
      </c>
      <c r="B178" s="123">
        <f t="shared" si="36"/>
        <v>87.292815551657682</v>
      </c>
      <c r="C178" s="123">
        <f t="shared" si="36"/>
        <v>84.89544530637562</v>
      </c>
      <c r="D178" s="123">
        <f t="shared" si="36"/>
        <v>84.0686001352924</v>
      </c>
      <c r="E178" s="123">
        <f t="shared" si="36"/>
        <v>84.994130732140917</v>
      </c>
      <c r="F178" s="123">
        <f t="shared" si="36"/>
        <v>84.30081104195547</v>
      </c>
      <c r="G178" s="123">
        <f t="shared" si="36"/>
        <v>84.913431035988012</v>
      </c>
      <c r="H178" s="123">
        <f t="shared" si="36"/>
        <v>85.991416200980296</v>
      </c>
      <c r="I178" s="123">
        <f t="shared" si="36"/>
        <v>84.30870080833499</v>
      </c>
      <c r="J178" s="123">
        <f t="shared" si="36"/>
        <v>85.538338129577326</v>
      </c>
      <c r="K178" s="123">
        <f t="shared" si="36"/>
        <v>85.485374433751488</v>
      </c>
      <c r="L178" s="123">
        <f t="shared" si="36"/>
        <v>82.417375398391087</v>
      </c>
      <c r="M178" s="123">
        <f t="shared" si="36"/>
        <v>82.924036049385649</v>
      </c>
      <c r="N178" s="126">
        <f t="shared" si="36"/>
        <v>84.776931306450507</v>
      </c>
      <c r="O178" s="131"/>
      <c r="P178" s="101">
        <v>2017</v>
      </c>
      <c r="Q178" s="109">
        <f t="shared" si="35"/>
        <v>2.4358634186039012</v>
      </c>
      <c r="R178" s="109">
        <f t="shared" si="35"/>
        <v>4.508004747820209</v>
      </c>
      <c r="S178" s="109">
        <f t="shared" si="35"/>
        <v>6.0953205923467664</v>
      </c>
      <c r="T178" s="109">
        <f t="shared" si="35"/>
        <v>3.648614716436299</v>
      </c>
      <c r="U178" s="109">
        <f t="shared" si="35"/>
        <v>2.0466941201378432</v>
      </c>
      <c r="V178" s="109">
        <f t="shared" si="35"/>
        <v>1.7620765260488156</v>
      </c>
      <c r="W178" s="109">
        <f t="shared" si="35"/>
        <v>0.41126398926776631</v>
      </c>
      <c r="X178" s="109">
        <f t="shared" si="35"/>
        <v>-1.2120032144857049</v>
      </c>
      <c r="Y178" s="109">
        <f t="shared" si="35"/>
        <v>-1.2961303038768506</v>
      </c>
      <c r="Z178" s="109">
        <f t="shared" si="35"/>
        <v>-1.6116633408471586</v>
      </c>
      <c r="AA178" s="109">
        <f t="shared" si="35"/>
        <v>-2.5014359660055874</v>
      </c>
      <c r="AB178" s="109">
        <f t="shared" si="35"/>
        <v>-0.93576982358978</v>
      </c>
      <c r="AC178" s="112">
        <f t="shared" si="35"/>
        <v>1.0569346309645766</v>
      </c>
    </row>
    <row r="179" spans="1:29" x14ac:dyDescent="0.25">
      <c r="A179" s="101">
        <v>2018</v>
      </c>
      <c r="B179" s="123">
        <f t="shared" si="36"/>
        <v>85.684524753500341</v>
      </c>
      <c r="C179" s="123">
        <f t="shared" si="36"/>
        <v>82.86238545164575</v>
      </c>
      <c r="D179" s="123">
        <f t="shared" si="36"/>
        <v>82.136710191420519</v>
      </c>
      <c r="E179" s="123">
        <f t="shared" si="36"/>
        <v>83.133382350757898</v>
      </c>
      <c r="F179" s="123">
        <f t="shared" si="36"/>
        <v>81.41122350047182</v>
      </c>
      <c r="G179" s="123">
        <f t="shared" si="36"/>
        <v>80.013881611811428</v>
      </c>
      <c r="H179" s="123">
        <f t="shared" si="36"/>
        <v>84.171073845847104</v>
      </c>
      <c r="I179" s="123">
        <f t="shared" si="36"/>
        <v>81.612259061466119</v>
      </c>
      <c r="J179" s="123">
        <f t="shared" si="36"/>
        <v>81.593124210135556</v>
      </c>
      <c r="K179" s="123">
        <f t="shared" si="36"/>
        <v>81.48818863706569</v>
      </c>
      <c r="L179" s="123">
        <f t="shared" si="36"/>
        <v>81.850040667771026</v>
      </c>
      <c r="M179" s="123">
        <f t="shared" si="36"/>
        <v>83.253867777334733</v>
      </c>
      <c r="N179" s="126">
        <f t="shared" si="36"/>
        <v>82.478799852307958</v>
      </c>
      <c r="O179" s="131"/>
      <c r="P179" s="101">
        <v>2018</v>
      </c>
      <c r="Q179" s="109">
        <f t="shared" si="35"/>
        <v>-1.6082907981573413</v>
      </c>
      <c r="R179" s="109">
        <f t="shared" si="35"/>
        <v>-2.0330598547298706</v>
      </c>
      <c r="S179" s="109">
        <f t="shared" si="35"/>
        <v>-1.9318899438718802</v>
      </c>
      <c r="T179" s="109">
        <f t="shared" si="35"/>
        <v>-1.8607483813830186</v>
      </c>
      <c r="U179" s="109">
        <f t="shared" si="35"/>
        <v>-2.8895875414836496</v>
      </c>
      <c r="V179" s="109">
        <f t="shared" si="35"/>
        <v>-4.899549424176584</v>
      </c>
      <c r="W179" s="109">
        <f t="shared" si="35"/>
        <v>-1.8203423551331923</v>
      </c>
      <c r="X179" s="109">
        <f t="shared" si="35"/>
        <v>-2.6964417468688708</v>
      </c>
      <c r="Y179" s="109">
        <f t="shared" si="35"/>
        <v>-3.9452139194417697</v>
      </c>
      <c r="Z179" s="109">
        <f t="shared" si="35"/>
        <v>-3.9971857966857982</v>
      </c>
      <c r="AA179" s="109">
        <f t="shared" si="35"/>
        <v>-0.56733473062006112</v>
      </c>
      <c r="AB179" s="109">
        <f t="shared" si="35"/>
        <v>0.32983172794908455</v>
      </c>
      <c r="AC179" s="112">
        <f t="shared" si="35"/>
        <v>-2.298131454142549</v>
      </c>
    </row>
    <row r="180" spans="1:29" x14ac:dyDescent="0.25">
      <c r="A180" s="101">
        <v>2019</v>
      </c>
      <c r="B180" s="123">
        <f t="shared" si="36"/>
        <v>84.385892176057325</v>
      </c>
      <c r="C180" s="123">
        <f t="shared" si="36"/>
        <v>79.584447085353176</v>
      </c>
      <c r="D180" s="123">
        <f>IFERROR((D155/D130)*100, 0)</f>
        <v>81.407833717215453</v>
      </c>
      <c r="E180" s="123">
        <f t="shared" ref="E180:G180" si="37">IFERROR((E155/E130)*100, 0)</f>
        <v>84.951388089902949</v>
      </c>
      <c r="F180" s="123">
        <f t="shared" si="37"/>
        <v>85.950964656680412</v>
      </c>
      <c r="G180" s="123">
        <f t="shared" si="37"/>
        <v>86.010437936992901</v>
      </c>
      <c r="H180" s="123"/>
      <c r="I180" s="123"/>
      <c r="J180" s="123"/>
      <c r="K180" s="123"/>
      <c r="L180" s="123"/>
      <c r="M180" s="123"/>
      <c r="N180" s="126">
        <f t="shared" si="36"/>
        <v>83.588684221615367</v>
      </c>
      <c r="O180" s="131"/>
      <c r="P180" s="101">
        <v>2019</v>
      </c>
      <c r="Q180" s="109">
        <f t="shared" si="35"/>
        <v>-1.2986325774430156</v>
      </c>
      <c r="R180" s="109">
        <f t="shared" si="35"/>
        <v>-3.2779383662925738</v>
      </c>
      <c r="S180" s="109">
        <f t="shared" si="35"/>
        <v>-0.72887647420506596</v>
      </c>
      <c r="T180" s="109">
        <f t="shared" si="35"/>
        <v>1.8180057391450504</v>
      </c>
      <c r="U180" s="109">
        <f t="shared" si="35"/>
        <v>4.5397411562085921</v>
      </c>
      <c r="V180" s="109">
        <f t="shared" si="35"/>
        <v>5.9965563251814729</v>
      </c>
      <c r="W180" s="109" t="str">
        <f t="shared" si="35"/>
        <v>-</v>
      </c>
      <c r="X180" s="109" t="str">
        <f t="shared" si="35"/>
        <v>-</v>
      </c>
      <c r="Y180" s="109" t="str">
        <f t="shared" si="35"/>
        <v>-</v>
      </c>
      <c r="Z180" s="109" t="str">
        <f t="shared" si="35"/>
        <v>-</v>
      </c>
      <c r="AA180" s="109" t="str">
        <f t="shared" si="35"/>
        <v>-</v>
      </c>
      <c r="AB180" s="109" t="str">
        <f t="shared" si="35"/>
        <v>-</v>
      </c>
      <c r="AC180" s="112"/>
    </row>
    <row r="183" spans="1:29" ht="15.6" x14ac:dyDescent="0.25">
      <c r="A183" s="98" t="s">
        <v>39</v>
      </c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O183" s="131"/>
      <c r="P183" s="99" t="s">
        <v>40</v>
      </c>
    </row>
    <row r="184" spans="1:29" x14ac:dyDescent="0.25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O184" s="131"/>
    </row>
    <row r="185" spans="1:29" ht="15" x14ac:dyDescent="0.25">
      <c r="A185" s="100"/>
      <c r="B185" s="101" t="s">
        <v>23</v>
      </c>
      <c r="C185" s="101" t="s">
        <v>24</v>
      </c>
      <c r="D185" s="101" t="s">
        <v>25</v>
      </c>
      <c r="E185" s="101" t="s">
        <v>26</v>
      </c>
      <c r="F185" s="101" t="s">
        <v>27</v>
      </c>
      <c r="G185" s="101" t="s">
        <v>28</v>
      </c>
      <c r="H185" s="101" t="s">
        <v>29</v>
      </c>
      <c r="I185" s="101" t="s">
        <v>30</v>
      </c>
      <c r="J185" s="101" t="s">
        <v>31</v>
      </c>
      <c r="K185" s="101" t="s">
        <v>32</v>
      </c>
      <c r="L185" s="101" t="s">
        <v>33</v>
      </c>
      <c r="M185" s="101" t="s">
        <v>34</v>
      </c>
      <c r="N185" s="101" t="s">
        <v>35</v>
      </c>
      <c r="O185" s="131"/>
      <c r="P185" s="102"/>
      <c r="Q185" s="101" t="s">
        <v>23</v>
      </c>
      <c r="R185" s="101" t="s">
        <v>24</v>
      </c>
      <c r="S185" s="101" t="s">
        <v>25</v>
      </c>
      <c r="T185" s="101" t="s">
        <v>26</v>
      </c>
      <c r="U185" s="101" t="s">
        <v>27</v>
      </c>
      <c r="V185" s="101" t="s">
        <v>28</v>
      </c>
      <c r="W185" s="101" t="s">
        <v>29</v>
      </c>
      <c r="X185" s="101" t="s">
        <v>30</v>
      </c>
      <c r="Y185" s="101" t="s">
        <v>31</v>
      </c>
      <c r="Z185" s="101" t="s">
        <v>32</v>
      </c>
      <c r="AA185" s="101" t="s">
        <v>33</v>
      </c>
      <c r="AB185" s="101" t="s">
        <v>34</v>
      </c>
      <c r="AC185" s="101" t="s">
        <v>35</v>
      </c>
    </row>
    <row r="186" spans="1:29" hidden="1" x14ac:dyDescent="0.25">
      <c r="A186" s="103">
        <v>2000</v>
      </c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19">
        <f>SUM(B186:M186)</f>
        <v>0</v>
      </c>
      <c r="O186" s="131"/>
      <c r="P186" s="103">
        <v>2000</v>
      </c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8"/>
      <c r="AB186" s="107"/>
      <c r="AC186" s="107"/>
    </row>
    <row r="187" spans="1:29" hidden="1" x14ac:dyDescent="0.25">
      <c r="A187" s="103">
        <v>2001</v>
      </c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19">
        <f t="shared" ref="N187:N194" si="38">SUM(B187:M187)</f>
        <v>0</v>
      </c>
      <c r="O187" s="131"/>
      <c r="P187" s="103">
        <v>2001</v>
      </c>
      <c r="Q187" s="109" t="str">
        <f>IF(B187&lt;&gt;"",IF(B186&lt;&gt;"",(B187/B186-1)*100,"-"),"-")</f>
        <v>-</v>
      </c>
      <c r="R187" s="109" t="str">
        <f t="shared" ref="R187:AC201" si="39">IF(C187&lt;&gt;"",IF(C186&lt;&gt;"",(C187/C186-1)*100,"-"),"-")</f>
        <v>-</v>
      </c>
      <c r="S187" s="109" t="str">
        <f t="shared" si="39"/>
        <v>-</v>
      </c>
      <c r="T187" s="109" t="str">
        <f t="shared" si="39"/>
        <v>-</v>
      </c>
      <c r="U187" s="109" t="str">
        <f t="shared" si="39"/>
        <v>-</v>
      </c>
      <c r="V187" s="109" t="str">
        <f t="shared" si="39"/>
        <v>-</v>
      </c>
      <c r="W187" s="109" t="str">
        <f t="shared" si="39"/>
        <v>-</v>
      </c>
      <c r="X187" s="109" t="str">
        <f t="shared" si="39"/>
        <v>-</v>
      </c>
      <c r="Y187" s="109" t="str">
        <f t="shared" si="39"/>
        <v>-</v>
      </c>
      <c r="Z187" s="109" t="str">
        <f t="shared" si="39"/>
        <v>-</v>
      </c>
      <c r="AA187" s="109" t="str">
        <f t="shared" si="39"/>
        <v>-</v>
      </c>
      <c r="AB187" s="109" t="str">
        <f t="shared" si="39"/>
        <v>-</v>
      </c>
      <c r="AC187" s="110" t="str">
        <f>IF(M187&lt;&gt;"",IF(N187&lt;&gt;"",IF(N186&lt;&gt;"",(N187/N186-1)*100,"-"),"-"),"-")</f>
        <v>-</v>
      </c>
    </row>
    <row r="188" spans="1:29" hidden="1" x14ac:dyDescent="0.25">
      <c r="A188" s="103">
        <v>2002</v>
      </c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19">
        <f>SUM(B188:M188)</f>
        <v>0</v>
      </c>
      <c r="O188" s="131"/>
      <c r="P188" s="103">
        <v>2002</v>
      </c>
      <c r="Q188" s="109" t="str">
        <f t="shared" ref="Q188:AC203" si="40">IF(B188&lt;&gt;"",IF(B187&lt;&gt;"",(B188/B187-1)*100,"-"),"-")</f>
        <v>-</v>
      </c>
      <c r="R188" s="109" t="str">
        <f t="shared" si="39"/>
        <v>-</v>
      </c>
      <c r="S188" s="109" t="str">
        <f t="shared" si="39"/>
        <v>-</v>
      </c>
      <c r="T188" s="109" t="str">
        <f t="shared" si="39"/>
        <v>-</v>
      </c>
      <c r="U188" s="109" t="str">
        <f t="shared" si="39"/>
        <v>-</v>
      </c>
      <c r="V188" s="109" t="str">
        <f t="shared" si="39"/>
        <v>-</v>
      </c>
      <c r="W188" s="109" t="str">
        <f t="shared" si="39"/>
        <v>-</v>
      </c>
      <c r="X188" s="109" t="str">
        <f t="shared" si="39"/>
        <v>-</v>
      </c>
      <c r="Y188" s="109" t="str">
        <f t="shared" si="39"/>
        <v>-</v>
      </c>
      <c r="Z188" s="109" t="str">
        <f t="shared" si="39"/>
        <v>-</v>
      </c>
      <c r="AA188" s="109" t="str">
        <f t="shared" si="39"/>
        <v>-</v>
      </c>
      <c r="AB188" s="109" t="str">
        <f t="shared" si="39"/>
        <v>-</v>
      </c>
      <c r="AC188" s="110" t="str">
        <f t="shared" ref="AC188:AC198" si="41">IF(M188&lt;&gt;"",IF(N188&lt;&gt;"",IF(N187&lt;&gt;"",(N188/N187-1)*100,"-"),"-"),"-")</f>
        <v>-</v>
      </c>
    </row>
    <row r="189" spans="1:29" hidden="1" x14ac:dyDescent="0.25">
      <c r="A189" s="103">
        <v>2003</v>
      </c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19">
        <f t="shared" si="38"/>
        <v>0</v>
      </c>
      <c r="O189" s="131"/>
      <c r="P189" s="103">
        <v>2003</v>
      </c>
      <c r="Q189" s="109" t="str">
        <f t="shared" si="40"/>
        <v>-</v>
      </c>
      <c r="R189" s="109" t="str">
        <f t="shared" si="39"/>
        <v>-</v>
      </c>
      <c r="S189" s="109" t="str">
        <f t="shared" si="39"/>
        <v>-</v>
      </c>
      <c r="T189" s="109" t="str">
        <f t="shared" si="39"/>
        <v>-</v>
      </c>
      <c r="U189" s="109" t="str">
        <f t="shared" si="39"/>
        <v>-</v>
      </c>
      <c r="V189" s="109" t="str">
        <f t="shared" si="39"/>
        <v>-</v>
      </c>
      <c r="W189" s="109" t="str">
        <f t="shared" si="39"/>
        <v>-</v>
      </c>
      <c r="X189" s="109" t="str">
        <f t="shared" si="39"/>
        <v>-</v>
      </c>
      <c r="Y189" s="109" t="str">
        <f t="shared" si="39"/>
        <v>-</v>
      </c>
      <c r="Z189" s="109" t="str">
        <f t="shared" si="39"/>
        <v>-</v>
      </c>
      <c r="AA189" s="109" t="str">
        <f t="shared" si="39"/>
        <v>-</v>
      </c>
      <c r="AB189" s="109" t="str">
        <f t="shared" si="39"/>
        <v>-</v>
      </c>
      <c r="AC189" s="110" t="str">
        <f t="shared" si="41"/>
        <v>-</v>
      </c>
    </row>
    <row r="190" spans="1:29" hidden="1" x14ac:dyDescent="0.25">
      <c r="A190" s="103">
        <v>2004</v>
      </c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19">
        <f t="shared" si="38"/>
        <v>0</v>
      </c>
      <c r="O190" s="131"/>
      <c r="P190" s="103">
        <v>2004</v>
      </c>
      <c r="Q190" s="109" t="str">
        <f t="shared" si="40"/>
        <v>-</v>
      </c>
      <c r="R190" s="109" t="str">
        <f t="shared" si="39"/>
        <v>-</v>
      </c>
      <c r="S190" s="109" t="str">
        <f t="shared" si="39"/>
        <v>-</v>
      </c>
      <c r="T190" s="109" t="str">
        <f t="shared" si="39"/>
        <v>-</v>
      </c>
      <c r="U190" s="109" t="str">
        <f t="shared" si="39"/>
        <v>-</v>
      </c>
      <c r="V190" s="109" t="str">
        <f t="shared" si="39"/>
        <v>-</v>
      </c>
      <c r="W190" s="109" t="str">
        <f t="shared" si="39"/>
        <v>-</v>
      </c>
      <c r="X190" s="109" t="str">
        <f t="shared" si="39"/>
        <v>-</v>
      </c>
      <c r="Y190" s="109" t="str">
        <f t="shared" si="39"/>
        <v>-</v>
      </c>
      <c r="Z190" s="109" t="str">
        <f t="shared" si="39"/>
        <v>-</v>
      </c>
      <c r="AA190" s="109" t="str">
        <f t="shared" si="39"/>
        <v>-</v>
      </c>
      <c r="AB190" s="109" t="str">
        <f t="shared" si="39"/>
        <v>-</v>
      </c>
      <c r="AC190" s="110" t="str">
        <f t="shared" si="41"/>
        <v>-</v>
      </c>
    </row>
    <row r="191" spans="1:29" hidden="1" x14ac:dyDescent="0.25">
      <c r="A191" s="103">
        <v>2005</v>
      </c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19">
        <f t="shared" si="38"/>
        <v>0</v>
      </c>
      <c r="O191" s="131"/>
      <c r="P191" s="103">
        <v>2005</v>
      </c>
      <c r="Q191" s="109" t="str">
        <f t="shared" si="40"/>
        <v>-</v>
      </c>
      <c r="R191" s="109" t="str">
        <f t="shared" si="39"/>
        <v>-</v>
      </c>
      <c r="S191" s="109" t="str">
        <f t="shared" si="39"/>
        <v>-</v>
      </c>
      <c r="T191" s="109" t="str">
        <f t="shared" si="39"/>
        <v>-</v>
      </c>
      <c r="U191" s="109" t="str">
        <f t="shared" si="39"/>
        <v>-</v>
      </c>
      <c r="V191" s="109" t="str">
        <f t="shared" si="39"/>
        <v>-</v>
      </c>
      <c r="W191" s="109" t="str">
        <f t="shared" si="39"/>
        <v>-</v>
      </c>
      <c r="X191" s="109" t="str">
        <f t="shared" si="39"/>
        <v>-</v>
      </c>
      <c r="Y191" s="109" t="str">
        <f t="shared" si="39"/>
        <v>-</v>
      </c>
      <c r="Z191" s="109" t="str">
        <f t="shared" si="39"/>
        <v>-</v>
      </c>
      <c r="AA191" s="109" t="str">
        <f t="shared" si="39"/>
        <v>-</v>
      </c>
      <c r="AB191" s="109" t="str">
        <f t="shared" si="39"/>
        <v>-</v>
      </c>
      <c r="AC191" s="110" t="str">
        <f t="shared" si="41"/>
        <v>-</v>
      </c>
    </row>
    <row r="192" spans="1:29" hidden="1" x14ac:dyDescent="0.25">
      <c r="A192" s="103">
        <v>2006</v>
      </c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19">
        <f t="shared" si="38"/>
        <v>0</v>
      </c>
      <c r="O192" s="131"/>
      <c r="P192" s="103">
        <v>2006</v>
      </c>
      <c r="Q192" s="109" t="str">
        <f t="shared" si="40"/>
        <v>-</v>
      </c>
      <c r="R192" s="109" t="str">
        <f t="shared" si="39"/>
        <v>-</v>
      </c>
      <c r="S192" s="109" t="str">
        <f t="shared" si="39"/>
        <v>-</v>
      </c>
      <c r="T192" s="109" t="str">
        <f t="shared" si="39"/>
        <v>-</v>
      </c>
      <c r="U192" s="109" t="str">
        <f t="shared" si="39"/>
        <v>-</v>
      </c>
      <c r="V192" s="109" t="str">
        <f t="shared" si="39"/>
        <v>-</v>
      </c>
      <c r="W192" s="109" t="str">
        <f t="shared" si="39"/>
        <v>-</v>
      </c>
      <c r="X192" s="109" t="str">
        <f t="shared" si="39"/>
        <v>-</v>
      </c>
      <c r="Y192" s="109" t="str">
        <f t="shared" si="39"/>
        <v>-</v>
      </c>
      <c r="Z192" s="109" t="str">
        <f t="shared" si="39"/>
        <v>-</v>
      </c>
      <c r="AA192" s="109" t="str">
        <f t="shared" si="39"/>
        <v>-</v>
      </c>
      <c r="AB192" s="109" t="str">
        <f t="shared" si="39"/>
        <v>-</v>
      </c>
      <c r="AC192" s="110" t="str">
        <f t="shared" si="41"/>
        <v>-</v>
      </c>
    </row>
    <row r="193" spans="1:29" hidden="1" x14ac:dyDescent="0.25">
      <c r="A193" s="103">
        <v>2007</v>
      </c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19">
        <f t="shared" si="38"/>
        <v>0</v>
      </c>
      <c r="O193" s="131"/>
      <c r="P193" s="103">
        <v>2007</v>
      </c>
      <c r="Q193" s="109" t="str">
        <f t="shared" si="40"/>
        <v>-</v>
      </c>
      <c r="R193" s="109" t="str">
        <f t="shared" si="39"/>
        <v>-</v>
      </c>
      <c r="S193" s="109" t="str">
        <f t="shared" si="39"/>
        <v>-</v>
      </c>
      <c r="T193" s="109" t="str">
        <f t="shared" si="39"/>
        <v>-</v>
      </c>
      <c r="U193" s="109" t="str">
        <f t="shared" si="39"/>
        <v>-</v>
      </c>
      <c r="V193" s="109" t="str">
        <f t="shared" si="39"/>
        <v>-</v>
      </c>
      <c r="W193" s="109" t="str">
        <f t="shared" si="39"/>
        <v>-</v>
      </c>
      <c r="X193" s="109" t="str">
        <f t="shared" si="39"/>
        <v>-</v>
      </c>
      <c r="Y193" s="109" t="str">
        <f t="shared" si="39"/>
        <v>-</v>
      </c>
      <c r="Z193" s="109" t="str">
        <f t="shared" si="39"/>
        <v>-</v>
      </c>
      <c r="AA193" s="109" t="str">
        <f t="shared" si="39"/>
        <v>-</v>
      </c>
      <c r="AB193" s="109" t="str">
        <f t="shared" si="39"/>
        <v>-</v>
      </c>
      <c r="AC193" s="110" t="str">
        <f t="shared" si="41"/>
        <v>-</v>
      </c>
    </row>
    <row r="194" spans="1:29" hidden="1" x14ac:dyDescent="0.25">
      <c r="A194" s="103">
        <v>2008</v>
      </c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19">
        <f t="shared" si="38"/>
        <v>0</v>
      </c>
      <c r="O194" s="131"/>
      <c r="P194" s="103">
        <v>2008</v>
      </c>
      <c r="Q194" s="109" t="str">
        <f t="shared" si="40"/>
        <v>-</v>
      </c>
      <c r="R194" s="109" t="str">
        <f t="shared" si="39"/>
        <v>-</v>
      </c>
      <c r="S194" s="109" t="str">
        <f t="shared" si="39"/>
        <v>-</v>
      </c>
      <c r="T194" s="109" t="str">
        <f t="shared" si="39"/>
        <v>-</v>
      </c>
      <c r="U194" s="109" t="str">
        <f t="shared" si="39"/>
        <v>-</v>
      </c>
      <c r="V194" s="109" t="str">
        <f t="shared" si="39"/>
        <v>-</v>
      </c>
      <c r="W194" s="109" t="str">
        <f t="shared" si="39"/>
        <v>-</v>
      </c>
      <c r="X194" s="109" t="str">
        <f t="shared" si="39"/>
        <v>-</v>
      </c>
      <c r="Y194" s="109" t="str">
        <f t="shared" si="39"/>
        <v>-</v>
      </c>
      <c r="Z194" s="109" t="str">
        <f t="shared" si="39"/>
        <v>-</v>
      </c>
      <c r="AA194" s="109" t="str">
        <f t="shared" si="39"/>
        <v>-</v>
      </c>
      <c r="AB194" s="109" t="str">
        <f t="shared" si="39"/>
        <v>-</v>
      </c>
      <c r="AC194" s="110" t="str">
        <f t="shared" si="41"/>
        <v>-</v>
      </c>
    </row>
    <row r="195" spans="1:29" hidden="1" x14ac:dyDescent="0.25">
      <c r="A195" s="103">
        <v>2009</v>
      </c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19">
        <f t="shared" ref="N195:N200" si="42">SUM(B195:M195)</f>
        <v>0</v>
      </c>
      <c r="O195" s="131"/>
      <c r="P195" s="103">
        <v>2009</v>
      </c>
      <c r="Q195" s="109" t="str">
        <f t="shared" si="40"/>
        <v>-</v>
      </c>
      <c r="R195" s="109" t="str">
        <f t="shared" si="39"/>
        <v>-</v>
      </c>
      <c r="S195" s="109" t="str">
        <f t="shared" si="39"/>
        <v>-</v>
      </c>
      <c r="T195" s="109" t="str">
        <f t="shared" si="39"/>
        <v>-</v>
      </c>
      <c r="U195" s="109" t="str">
        <f t="shared" si="39"/>
        <v>-</v>
      </c>
      <c r="V195" s="109" t="str">
        <f t="shared" si="39"/>
        <v>-</v>
      </c>
      <c r="W195" s="109" t="str">
        <f t="shared" si="39"/>
        <v>-</v>
      </c>
      <c r="X195" s="109" t="str">
        <f t="shared" si="39"/>
        <v>-</v>
      </c>
      <c r="Y195" s="109" t="str">
        <f t="shared" si="39"/>
        <v>-</v>
      </c>
      <c r="Z195" s="109" t="str">
        <f t="shared" si="39"/>
        <v>-</v>
      </c>
      <c r="AA195" s="109" t="str">
        <f t="shared" si="39"/>
        <v>-</v>
      </c>
      <c r="AB195" s="109" t="str">
        <f t="shared" si="39"/>
        <v>-</v>
      </c>
      <c r="AC195" s="110" t="str">
        <f t="shared" si="41"/>
        <v>-</v>
      </c>
    </row>
    <row r="196" spans="1:29" hidden="1" x14ac:dyDescent="0.25">
      <c r="A196" s="103">
        <v>2010</v>
      </c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19">
        <f t="shared" si="42"/>
        <v>0</v>
      </c>
      <c r="O196" s="131"/>
      <c r="P196" s="103">
        <v>2010</v>
      </c>
      <c r="Q196" s="109" t="str">
        <f t="shared" si="40"/>
        <v>-</v>
      </c>
      <c r="R196" s="109" t="str">
        <f t="shared" si="39"/>
        <v>-</v>
      </c>
      <c r="S196" s="109" t="str">
        <f t="shared" si="39"/>
        <v>-</v>
      </c>
      <c r="T196" s="109" t="str">
        <f t="shared" si="39"/>
        <v>-</v>
      </c>
      <c r="U196" s="109" t="str">
        <f t="shared" si="39"/>
        <v>-</v>
      </c>
      <c r="V196" s="109" t="str">
        <f t="shared" si="39"/>
        <v>-</v>
      </c>
      <c r="W196" s="109" t="str">
        <f t="shared" si="39"/>
        <v>-</v>
      </c>
      <c r="X196" s="109" t="str">
        <f t="shared" si="39"/>
        <v>-</v>
      </c>
      <c r="Y196" s="109" t="str">
        <f t="shared" si="39"/>
        <v>-</v>
      </c>
      <c r="Z196" s="109" t="str">
        <f t="shared" si="39"/>
        <v>-</v>
      </c>
      <c r="AA196" s="109" t="str">
        <f t="shared" si="39"/>
        <v>-</v>
      </c>
      <c r="AB196" s="109" t="str">
        <f t="shared" si="39"/>
        <v>-</v>
      </c>
      <c r="AC196" s="110" t="str">
        <f t="shared" si="41"/>
        <v>-</v>
      </c>
    </row>
    <row r="197" spans="1:29" hidden="1" x14ac:dyDescent="0.25">
      <c r="A197" s="103">
        <v>2011</v>
      </c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19">
        <f t="shared" si="42"/>
        <v>0</v>
      </c>
      <c r="O197" s="131"/>
      <c r="P197" s="103">
        <v>2011</v>
      </c>
      <c r="Q197" s="109" t="str">
        <f t="shared" si="40"/>
        <v>-</v>
      </c>
      <c r="R197" s="109" t="str">
        <f t="shared" si="39"/>
        <v>-</v>
      </c>
      <c r="S197" s="109" t="str">
        <f t="shared" si="39"/>
        <v>-</v>
      </c>
      <c r="T197" s="109" t="str">
        <f t="shared" si="39"/>
        <v>-</v>
      </c>
      <c r="U197" s="109" t="str">
        <f t="shared" si="39"/>
        <v>-</v>
      </c>
      <c r="V197" s="109" t="str">
        <f t="shared" si="39"/>
        <v>-</v>
      </c>
      <c r="W197" s="109" t="str">
        <f t="shared" si="39"/>
        <v>-</v>
      </c>
      <c r="X197" s="109" t="str">
        <f t="shared" si="39"/>
        <v>-</v>
      </c>
      <c r="Y197" s="109" t="str">
        <f t="shared" si="39"/>
        <v>-</v>
      </c>
      <c r="Z197" s="109" t="str">
        <f t="shared" si="39"/>
        <v>-</v>
      </c>
      <c r="AA197" s="109" t="str">
        <f t="shared" si="39"/>
        <v>-</v>
      </c>
      <c r="AB197" s="109" t="str">
        <f t="shared" si="39"/>
        <v>-</v>
      </c>
      <c r="AC197" s="110" t="str">
        <f t="shared" si="41"/>
        <v>-</v>
      </c>
    </row>
    <row r="198" spans="1:29" hidden="1" x14ac:dyDescent="0.25">
      <c r="A198" s="103">
        <v>2012</v>
      </c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19">
        <f t="shared" si="42"/>
        <v>0</v>
      </c>
      <c r="O198" s="131"/>
      <c r="P198" s="103">
        <v>2012</v>
      </c>
      <c r="Q198" s="109" t="str">
        <f t="shared" si="40"/>
        <v>-</v>
      </c>
      <c r="R198" s="109" t="str">
        <f t="shared" si="39"/>
        <v>-</v>
      </c>
      <c r="S198" s="109" t="str">
        <f t="shared" si="39"/>
        <v>-</v>
      </c>
      <c r="T198" s="109" t="str">
        <f t="shared" si="39"/>
        <v>-</v>
      </c>
      <c r="U198" s="109" t="str">
        <f t="shared" si="39"/>
        <v>-</v>
      </c>
      <c r="V198" s="109" t="str">
        <f t="shared" si="39"/>
        <v>-</v>
      </c>
      <c r="W198" s="109" t="str">
        <f t="shared" si="39"/>
        <v>-</v>
      </c>
      <c r="X198" s="109" t="str">
        <f t="shared" si="39"/>
        <v>-</v>
      </c>
      <c r="Y198" s="109" t="str">
        <f t="shared" si="39"/>
        <v>-</v>
      </c>
      <c r="Z198" s="109" t="str">
        <f t="shared" si="39"/>
        <v>-</v>
      </c>
      <c r="AA198" s="109" t="str">
        <f t="shared" si="39"/>
        <v>-</v>
      </c>
      <c r="AB198" s="109" t="str">
        <f t="shared" si="39"/>
        <v>-</v>
      </c>
      <c r="AC198" s="110" t="str">
        <f t="shared" si="41"/>
        <v>-</v>
      </c>
    </row>
    <row r="199" spans="1:29" x14ac:dyDescent="0.25">
      <c r="A199" s="101">
        <v>2013</v>
      </c>
      <c r="B199" s="104">
        <f>'[1]Jan 13'!E28</f>
        <v>575007</v>
      </c>
      <c r="C199" s="104">
        <f>'[1]Fev 13'!E28</f>
        <v>480363</v>
      </c>
      <c r="D199" s="104">
        <f>'[1]Mar 13'!E28</f>
        <v>532365</v>
      </c>
      <c r="E199" s="104">
        <f>'[1]Abr 13'!E28</f>
        <v>482269</v>
      </c>
      <c r="F199" s="104">
        <f>'[1]Mai 13'!E28</f>
        <v>479766</v>
      </c>
      <c r="G199" s="104">
        <f>'[1]Jun 13'!E28</f>
        <v>458272</v>
      </c>
      <c r="H199" s="104">
        <f>'[1]Jul 13'!E28</f>
        <v>556658</v>
      </c>
      <c r="I199" s="104">
        <f>'[1]Ago 13'!E28</f>
        <v>504894</v>
      </c>
      <c r="J199" s="104">
        <f>'[1]Set 13'!E28</f>
        <v>500759</v>
      </c>
      <c r="K199" s="104">
        <f>'[1]Out 13'!E28</f>
        <v>518690</v>
      </c>
      <c r="L199" s="104">
        <f>'[1]Nov 13'!E28</f>
        <v>487044</v>
      </c>
      <c r="M199" s="104">
        <f>'[1]Dez 13'!E28</f>
        <v>520025</v>
      </c>
      <c r="N199" s="111">
        <f t="shared" si="42"/>
        <v>6096112</v>
      </c>
      <c r="O199" s="131"/>
      <c r="P199" s="101">
        <v>2013</v>
      </c>
      <c r="Q199" s="109" t="str">
        <f t="shared" si="40"/>
        <v>-</v>
      </c>
      <c r="R199" s="109" t="str">
        <f t="shared" si="40"/>
        <v>-</v>
      </c>
      <c r="S199" s="109" t="str">
        <f t="shared" si="39"/>
        <v>-</v>
      </c>
      <c r="T199" s="109" t="str">
        <f t="shared" si="39"/>
        <v>-</v>
      </c>
      <c r="U199" s="109" t="str">
        <f t="shared" si="39"/>
        <v>-</v>
      </c>
      <c r="V199" s="109" t="str">
        <f t="shared" si="39"/>
        <v>-</v>
      </c>
      <c r="W199" s="109" t="str">
        <f t="shared" si="39"/>
        <v>-</v>
      </c>
      <c r="X199" s="109" t="str">
        <f t="shared" si="39"/>
        <v>-</v>
      </c>
      <c r="Y199" s="109" t="str">
        <f t="shared" si="39"/>
        <v>-</v>
      </c>
      <c r="Z199" s="109" t="str">
        <f t="shared" si="39"/>
        <v>-</v>
      </c>
      <c r="AA199" s="109" t="str">
        <f t="shared" si="39"/>
        <v>-</v>
      </c>
      <c r="AB199" s="109" t="str">
        <f t="shared" si="39"/>
        <v>-</v>
      </c>
      <c r="AC199" s="112" t="s">
        <v>42</v>
      </c>
    </row>
    <row r="200" spans="1:29" x14ac:dyDescent="0.25">
      <c r="A200" s="101">
        <v>2014</v>
      </c>
      <c r="B200" s="104">
        <f>'[1]Jan 14'!E28</f>
        <v>551531</v>
      </c>
      <c r="C200" s="104">
        <f>'[1]Fev 14'!E28</f>
        <v>475108</v>
      </c>
      <c r="D200" s="104">
        <f>'[1]Mar 14'!E28</f>
        <v>524232</v>
      </c>
      <c r="E200" s="104">
        <f>'[1]Abr 14'!E28</f>
        <v>507557</v>
      </c>
      <c r="F200" s="104">
        <f>'[1]Mai 14'!E28</f>
        <v>496255</v>
      </c>
      <c r="G200" s="104">
        <f>'[1]Jun 14'!E28</f>
        <v>493539</v>
      </c>
      <c r="H200" s="104">
        <f>'[1]Jul 14'!E28</f>
        <v>572954</v>
      </c>
      <c r="I200" s="104">
        <f>'[1]Ago 14'!E28</f>
        <v>573413</v>
      </c>
      <c r="J200" s="104">
        <f>'[1]Set 14'!E28</f>
        <v>544081</v>
      </c>
      <c r="K200" s="104">
        <f>'[1]Out 14'!E28</f>
        <v>558560</v>
      </c>
      <c r="L200" s="104">
        <f>'[1]Nov 14'!E28</f>
        <v>527807</v>
      </c>
      <c r="M200" s="104">
        <f>'[1]Dez 14'!E28</f>
        <v>585489</v>
      </c>
      <c r="N200" s="111">
        <f t="shared" si="42"/>
        <v>6410526</v>
      </c>
      <c r="O200" s="131"/>
      <c r="P200" s="101">
        <v>2014</v>
      </c>
      <c r="Q200" s="109">
        <f t="shared" si="40"/>
        <v>-4.0827329058602757</v>
      </c>
      <c r="R200" s="109">
        <f t="shared" si="40"/>
        <v>-1.0939643561223455</v>
      </c>
      <c r="S200" s="109">
        <f t="shared" si="39"/>
        <v>-1.5277112507396273</v>
      </c>
      <c r="T200" s="109">
        <f t="shared" si="39"/>
        <v>5.2435466513501838</v>
      </c>
      <c r="U200" s="109">
        <f t="shared" si="39"/>
        <v>3.4368838141927593</v>
      </c>
      <c r="V200" s="109">
        <f t="shared" si="39"/>
        <v>7.6956479994413796</v>
      </c>
      <c r="W200" s="109">
        <f t="shared" si="39"/>
        <v>2.9274707270891653</v>
      </c>
      <c r="X200" s="109">
        <f t="shared" si="39"/>
        <v>13.570967371369047</v>
      </c>
      <c r="Y200" s="113">
        <f t="shared" si="39"/>
        <v>8.6512673761230516</v>
      </c>
      <c r="Z200" s="113">
        <f t="shared" si="39"/>
        <v>7.6866721934103266</v>
      </c>
      <c r="AA200" s="113">
        <f t="shared" si="39"/>
        <v>8.3694696988362516</v>
      </c>
      <c r="AB200" s="113">
        <f t="shared" si="39"/>
        <v>12.58862554684872</v>
      </c>
      <c r="AC200" s="112">
        <f t="shared" si="39"/>
        <v>5.1576152144186427</v>
      </c>
    </row>
    <row r="201" spans="1:29" x14ac:dyDescent="0.25">
      <c r="A201" s="101">
        <v>2015</v>
      </c>
      <c r="B201" s="104">
        <f>'[1]Jan 15'!E28</f>
        <v>686736</v>
      </c>
      <c r="C201" s="104">
        <f>'[1]Fev 15'!E28</f>
        <v>572408</v>
      </c>
      <c r="D201" s="104">
        <f>'[1]Mar 15'!E28</f>
        <v>568446</v>
      </c>
      <c r="E201" s="104">
        <f>'[1]Abr 15'!E28</f>
        <v>555033</v>
      </c>
      <c r="F201" s="104">
        <f>'[1]Mai 15'!E28</f>
        <v>562989</v>
      </c>
      <c r="G201" s="104">
        <f>'[1]Jun 15'!E28</f>
        <v>547474</v>
      </c>
      <c r="H201" s="104">
        <f>'[1]Jul 15'!E28</f>
        <v>694392</v>
      </c>
      <c r="I201" s="104">
        <f>'[1]Ago 15'!E28</f>
        <v>657762</v>
      </c>
      <c r="J201" s="104">
        <f>'[1]Set 15'!E28</f>
        <v>621660</v>
      </c>
      <c r="K201" s="104">
        <f>'[1]Out 15'!E28</f>
        <v>620000</v>
      </c>
      <c r="L201" s="104">
        <f>'[1]Nov 15'!E28</f>
        <v>573064</v>
      </c>
      <c r="M201" s="104">
        <f>'[1]Dez 15'!E28</f>
        <v>634894</v>
      </c>
      <c r="N201" s="111">
        <f>SUM(B201:M201)</f>
        <v>7294858</v>
      </c>
      <c r="O201" s="131"/>
      <c r="P201" s="101">
        <v>2015</v>
      </c>
      <c r="Q201" s="109">
        <f t="shared" si="40"/>
        <v>24.514487852903997</v>
      </c>
      <c r="R201" s="109">
        <f t="shared" si="40"/>
        <v>20.479554122431121</v>
      </c>
      <c r="S201" s="109">
        <f t="shared" si="39"/>
        <v>8.4340520990706445</v>
      </c>
      <c r="T201" s="109">
        <f t="shared" si="39"/>
        <v>9.3538262697588692</v>
      </c>
      <c r="U201" s="109">
        <f t="shared" si="39"/>
        <v>13.447521939325547</v>
      </c>
      <c r="V201" s="109">
        <f t="shared" si="39"/>
        <v>10.928214386299761</v>
      </c>
      <c r="W201" s="109">
        <f t="shared" si="39"/>
        <v>21.195069761272279</v>
      </c>
      <c r="X201" s="109">
        <f t="shared" si="39"/>
        <v>14.709990879174351</v>
      </c>
      <c r="Y201" s="113">
        <f t="shared" si="39"/>
        <v>14.258722506391507</v>
      </c>
      <c r="Z201" s="113">
        <f t="shared" si="39"/>
        <v>10.999713549126323</v>
      </c>
      <c r="AA201" s="113">
        <f t="shared" si="39"/>
        <v>8.574535767809067</v>
      </c>
      <c r="AB201" s="113">
        <f t="shared" si="39"/>
        <v>8.4382456374073591</v>
      </c>
      <c r="AC201" s="112">
        <f t="shared" si="39"/>
        <v>13.794999037520483</v>
      </c>
    </row>
    <row r="202" spans="1:29" x14ac:dyDescent="0.25">
      <c r="A202" s="101">
        <v>2016</v>
      </c>
      <c r="B202" s="104">
        <f>'[1]Jan 16'!$E$28</f>
        <v>743169</v>
      </c>
      <c r="C202" s="104">
        <f>'[1]Fev 16'!$E$28</f>
        <v>612899</v>
      </c>
      <c r="D202" s="104">
        <f>'[1]Mar 16'!$E$28</f>
        <v>579079</v>
      </c>
      <c r="E202" s="104">
        <f>'[1]Abr 16'!$E$28</f>
        <v>539583</v>
      </c>
      <c r="F202" s="104">
        <f>'[1]Mai 16'!$E$28</f>
        <v>566079</v>
      </c>
      <c r="G202" s="104">
        <f>'[1]Jun 16'!$E$28</f>
        <v>553772</v>
      </c>
      <c r="H202" s="104">
        <f>'[1]Jul 16'!$E$28</f>
        <v>689974</v>
      </c>
      <c r="I202" s="104">
        <f>'[1]Ago 16'!$E$28</f>
        <v>639819</v>
      </c>
      <c r="J202" s="104">
        <f>'[1]Set 16'!$E$28</f>
        <v>612082</v>
      </c>
      <c r="K202" s="104">
        <f>'[1]Out 16'!$E$28</f>
        <v>652319</v>
      </c>
      <c r="L202" s="104">
        <f>'[1]Nov 16'!$E$28</f>
        <v>618837</v>
      </c>
      <c r="M202" s="104">
        <f>'[1]Dez 16'!$E$28</f>
        <v>677431</v>
      </c>
      <c r="N202" s="111">
        <f>SUM(B202:M202)</f>
        <v>7485043</v>
      </c>
      <c r="O202" s="131"/>
      <c r="P202" s="101">
        <v>2016</v>
      </c>
      <c r="Q202" s="109">
        <f t="shared" si="40"/>
        <v>8.2175683231984422</v>
      </c>
      <c r="R202" s="109">
        <f t="shared" si="40"/>
        <v>7.0738005059328257</v>
      </c>
      <c r="S202" s="109">
        <f t="shared" si="40"/>
        <v>1.8705382745238808</v>
      </c>
      <c r="T202" s="109">
        <f t="shared" si="40"/>
        <v>-2.7836182713460333</v>
      </c>
      <c r="U202" s="109">
        <f t="shared" si="40"/>
        <v>0.5488561943483905</v>
      </c>
      <c r="V202" s="109">
        <f t="shared" si="40"/>
        <v>1.1503742643486303</v>
      </c>
      <c r="W202" s="109">
        <f t="shared" si="40"/>
        <v>-0.63624004884849095</v>
      </c>
      <c r="X202" s="109">
        <f t="shared" si="40"/>
        <v>-2.7278863783556928</v>
      </c>
      <c r="Y202" s="113">
        <f t="shared" si="40"/>
        <v>-1.5407135733359056</v>
      </c>
      <c r="Z202" s="113">
        <f t="shared" si="40"/>
        <v>5.2127419354838667</v>
      </c>
      <c r="AA202" s="113">
        <f t="shared" si="40"/>
        <v>7.9874150182178694</v>
      </c>
      <c r="AB202" s="113">
        <f t="shared" si="40"/>
        <v>6.6998585590665627</v>
      </c>
      <c r="AC202" s="112">
        <f t="shared" si="40"/>
        <v>2.6071103782965954</v>
      </c>
    </row>
    <row r="203" spans="1:29" x14ac:dyDescent="0.25">
      <c r="A203" s="101">
        <v>2017</v>
      </c>
      <c r="B203" s="104">
        <f>'[1]Jan 17'!$E$28</f>
        <v>779983</v>
      </c>
      <c r="C203" s="104">
        <f>'[1]Fev 17'!$E$28</f>
        <v>658714</v>
      </c>
      <c r="D203" s="104">
        <f>'[1]Mar 17'!$E$28</f>
        <v>670043</v>
      </c>
      <c r="E203" s="104">
        <f>'[1]Abr 17'!$E$28</f>
        <v>631586</v>
      </c>
      <c r="F203" s="104">
        <f>'[1]Mai 17'!$E$28</f>
        <v>613063</v>
      </c>
      <c r="G203" s="104">
        <f>'[1]Jun 17'!$E$28</f>
        <v>596768</v>
      </c>
      <c r="H203" s="104">
        <f>'[1]Jul 17'!$E$28</f>
        <v>800399</v>
      </c>
      <c r="I203" s="104">
        <f>'[1]Ago 17'!$E$28</f>
        <v>731619</v>
      </c>
      <c r="J203" s="104">
        <f>'[1]Set 17'!$E$28</f>
        <v>707331</v>
      </c>
      <c r="K203" s="104">
        <f>'[1]Out 17'!$E$28</f>
        <v>707285</v>
      </c>
      <c r="L203" s="104">
        <f>'[1]Nov 17'!$E$28</f>
        <v>685180</v>
      </c>
      <c r="M203" s="104">
        <f>'[1]Dez 17'!$E$28</f>
        <v>776171</v>
      </c>
      <c r="N203" s="111">
        <f>SUM(B203:M203)</f>
        <v>8358142</v>
      </c>
      <c r="O203" s="131"/>
      <c r="P203" s="101">
        <v>2017</v>
      </c>
      <c r="Q203" s="109">
        <f t="shared" si="40"/>
        <v>4.953651188356889</v>
      </c>
      <c r="R203" s="109">
        <f t="shared" si="40"/>
        <v>7.4751304864259849</v>
      </c>
      <c r="S203" s="109">
        <f t="shared" si="40"/>
        <v>15.708392119209979</v>
      </c>
      <c r="T203" s="109">
        <f t="shared" si="40"/>
        <v>17.050759568036788</v>
      </c>
      <c r="U203" s="109">
        <f t="shared" si="40"/>
        <v>8.2999016038397535</v>
      </c>
      <c r="V203" s="109">
        <f t="shared" si="40"/>
        <v>7.7642062076089147</v>
      </c>
      <c r="W203" s="109">
        <f t="shared" si="40"/>
        <v>16.004226246206386</v>
      </c>
      <c r="X203" s="109">
        <f t="shared" si="40"/>
        <v>14.347807739376295</v>
      </c>
      <c r="Y203" s="113">
        <f t="shared" si="40"/>
        <v>15.561477056995621</v>
      </c>
      <c r="Z203" s="113">
        <f t="shared" si="40"/>
        <v>8.4262454412641574</v>
      </c>
      <c r="AA203" s="113">
        <f t="shared" si="40"/>
        <v>10.720593629663377</v>
      </c>
      <c r="AB203" s="113">
        <f t="shared" si="40"/>
        <v>14.575654199468291</v>
      </c>
      <c r="AC203" s="112">
        <f t="shared" si="40"/>
        <v>11.664582287636826</v>
      </c>
    </row>
    <row r="204" spans="1:29" x14ac:dyDescent="0.25">
      <c r="A204" s="101">
        <v>2018</v>
      </c>
      <c r="B204" s="104">
        <f>'[1]Jan 18'!$E$28</f>
        <v>913351</v>
      </c>
      <c r="C204" s="104">
        <f>'[1]Fev 18'!$E$28</f>
        <v>791093</v>
      </c>
      <c r="D204" s="104">
        <f>'[1]Mar 18'!$E$28</f>
        <v>779550</v>
      </c>
      <c r="E204" s="104">
        <f>'[1]Abr 18'!$E$28</f>
        <v>717530</v>
      </c>
      <c r="F204" s="104">
        <f>'[1]Mai 18'!$E$28</f>
        <v>658950</v>
      </c>
      <c r="G204" s="104">
        <f>'[1]Jun 18'!$E$28</f>
        <v>656358</v>
      </c>
      <c r="H204" s="104">
        <f>'[1]Jul 18'!$E$28</f>
        <v>884486</v>
      </c>
      <c r="I204" s="104">
        <f>'[1]Ago 18'!$E$28</f>
        <v>797313</v>
      </c>
      <c r="J204" s="104">
        <f>'[1]Set 18'!$E$28</f>
        <v>763831</v>
      </c>
      <c r="K204" s="104">
        <f>'[1]Out 18'!$E$28</f>
        <v>766487</v>
      </c>
      <c r="L204" s="104">
        <f>'[1]Nov 18'!$E$28</f>
        <v>748006</v>
      </c>
      <c r="M204" s="104">
        <f>'[1]Dez 18'!$E$28</f>
        <v>875433</v>
      </c>
      <c r="N204" s="111">
        <f>SUM(B204:M204)</f>
        <v>9352388</v>
      </c>
      <c r="O204" s="131"/>
      <c r="P204" s="101">
        <v>2018</v>
      </c>
      <c r="Q204" s="109">
        <f t="shared" ref="Q204:AC205" si="43">IF(B204&lt;&gt;"",IF(B203&lt;&gt;"",(B204/B203-1)*100,"-"),"-")</f>
        <v>17.098834205360891</v>
      </c>
      <c r="R204" s="109">
        <f t="shared" si="43"/>
        <v>20.096582128207395</v>
      </c>
      <c r="S204" s="109">
        <f t="shared" si="43"/>
        <v>16.343279461168912</v>
      </c>
      <c r="T204" s="109">
        <f t="shared" si="43"/>
        <v>13.607648047930132</v>
      </c>
      <c r="U204" s="109">
        <f t="shared" si="43"/>
        <v>7.4848751270260916</v>
      </c>
      <c r="V204" s="109">
        <f t="shared" si="43"/>
        <v>9.9854549841814624</v>
      </c>
      <c r="W204" s="109">
        <f t="shared" si="43"/>
        <v>10.505635314386952</v>
      </c>
      <c r="X204" s="109">
        <f t="shared" si="43"/>
        <v>8.9792637971403124</v>
      </c>
      <c r="Y204" s="113">
        <f t="shared" si="43"/>
        <v>7.9877737579718611</v>
      </c>
      <c r="Z204" s="113">
        <f t="shared" si="43"/>
        <v>8.3703174816375245</v>
      </c>
      <c r="AA204" s="113">
        <f t="shared" si="43"/>
        <v>9.1692693890656365</v>
      </c>
      <c r="AB204" s="113">
        <f t="shared" si="43"/>
        <v>12.788676722011004</v>
      </c>
      <c r="AC204" s="112">
        <f t="shared" si="43"/>
        <v>11.895538506045966</v>
      </c>
    </row>
    <row r="205" spans="1:29" x14ac:dyDescent="0.25">
      <c r="A205" s="101">
        <v>2019</v>
      </c>
      <c r="B205" s="104">
        <f>'[1]Jan 19'!$E$28</f>
        <v>965600</v>
      </c>
      <c r="C205" s="104">
        <f>'[1]Fev 19'!$E$28</f>
        <v>815486</v>
      </c>
      <c r="D205" s="104">
        <f>'[1]Mar 19'!$E$28</f>
        <v>801006</v>
      </c>
      <c r="E205" s="104">
        <f>'[1]Abr 19'!$E$28</f>
        <v>709288</v>
      </c>
      <c r="F205" s="104">
        <f>'[1]Mai 19'!$E$28</f>
        <v>678345</v>
      </c>
      <c r="G205" s="104">
        <f>'[1]Jun 19'!$E$28</f>
        <v>686313</v>
      </c>
      <c r="H205" s="104"/>
      <c r="I205" s="104"/>
      <c r="J205" s="104"/>
      <c r="K205" s="104"/>
      <c r="L205" s="104"/>
      <c r="M205" s="104"/>
      <c r="N205" s="111">
        <f>SUM(B205:M205)</f>
        <v>4656038</v>
      </c>
      <c r="O205" s="131"/>
      <c r="P205" s="101">
        <v>2019</v>
      </c>
      <c r="Q205" s="109">
        <f t="shared" si="43"/>
        <v>5.7205827770484774</v>
      </c>
      <c r="R205" s="109">
        <f t="shared" si="43"/>
        <v>3.0834554218024834</v>
      </c>
      <c r="S205" s="109">
        <f t="shared" si="43"/>
        <v>2.7523571291129478</v>
      </c>
      <c r="T205" s="109">
        <f t="shared" si="43"/>
        <v>-1.148662773681941</v>
      </c>
      <c r="U205" s="109">
        <f t="shared" si="43"/>
        <v>2.9433189164580043</v>
      </c>
      <c r="V205" s="109">
        <f t="shared" si="43"/>
        <v>4.5638203541360056</v>
      </c>
      <c r="W205" s="109" t="str">
        <f t="shared" si="43"/>
        <v>-</v>
      </c>
      <c r="X205" s="109" t="str">
        <f t="shared" si="43"/>
        <v>-</v>
      </c>
      <c r="Y205" s="113" t="str">
        <f t="shared" si="43"/>
        <v>-</v>
      </c>
      <c r="Z205" s="113" t="str">
        <f t="shared" si="43"/>
        <v>-</v>
      </c>
      <c r="AA205" s="113" t="str">
        <f t="shared" si="43"/>
        <v>-</v>
      </c>
      <c r="AB205" s="113" t="str">
        <f t="shared" si="43"/>
        <v>-</v>
      </c>
      <c r="AC205" s="112"/>
    </row>
    <row r="206" spans="1:29" x14ac:dyDescent="0.25">
      <c r="A206" s="96"/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O206" s="131"/>
    </row>
    <row r="213" spans="2:14" x14ac:dyDescent="0.25"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</row>
    <row r="214" spans="2:14" x14ac:dyDescent="0.25">
      <c r="B214" s="134"/>
      <c r="N214" s="134"/>
    </row>
    <row r="215" spans="2:14" x14ac:dyDescent="0.25">
      <c r="B215" s="134"/>
      <c r="N215" s="134"/>
    </row>
    <row r="216" spans="2:14" x14ac:dyDescent="0.25">
      <c r="B216" s="134"/>
      <c r="N216" s="134"/>
    </row>
    <row r="217" spans="2:14" x14ac:dyDescent="0.25">
      <c r="B217" s="134"/>
      <c r="N217" s="134"/>
    </row>
    <row r="218" spans="2:14" x14ac:dyDescent="0.25">
      <c r="B218" s="134"/>
      <c r="N218" s="134"/>
    </row>
    <row r="219" spans="2:14" x14ac:dyDescent="0.25">
      <c r="B219" s="134"/>
      <c r="N219" s="134"/>
    </row>
    <row r="220" spans="2:14" x14ac:dyDescent="0.25">
      <c r="B220" s="134"/>
      <c r="N220" s="134"/>
    </row>
    <row r="221" spans="2:14" x14ac:dyDescent="0.25">
      <c r="B221" s="134"/>
      <c r="N221" s="134"/>
    </row>
    <row r="222" spans="2:14" x14ac:dyDescent="0.25">
      <c r="B222" s="134"/>
      <c r="N222" s="134"/>
    </row>
    <row r="223" spans="2:14" x14ac:dyDescent="0.25">
      <c r="B223" s="134"/>
      <c r="N223" s="134"/>
    </row>
    <row r="224" spans="2:14" x14ac:dyDescent="0.25">
      <c r="B224" s="134"/>
      <c r="N224" s="134"/>
    </row>
    <row r="225" spans="2:14" x14ac:dyDescent="0.25"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</row>
    <row r="226" spans="2:14" x14ac:dyDescent="0.25">
      <c r="B226" s="134"/>
      <c r="N226" s="134"/>
    </row>
    <row r="227" spans="2:14" x14ac:dyDescent="0.25">
      <c r="B227" s="134"/>
    </row>
    <row r="228" spans="2:14" x14ac:dyDescent="0.25">
      <c r="B228" s="134"/>
    </row>
    <row r="229" spans="2:14" x14ac:dyDescent="0.25">
      <c r="B229" s="134"/>
    </row>
  </sheetData>
  <pageMargins left="0.51181102362204722" right="0.51181102362204722" top="0.78740157480314965" bottom="0.78740157480314965" header="0.31496062992125984" footer="0.31496062992125984"/>
  <pageSetup paperSize="9"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3"/>
  <sheetViews>
    <sheetView showGridLines="0" zoomScale="50" zoomScaleNormal="50" workbookViewId="0">
      <selection activeCell="A5" sqref="A5"/>
    </sheetView>
  </sheetViews>
  <sheetFormatPr defaultColWidth="9.109375" defaultRowHeight="13.2" x14ac:dyDescent="0.25"/>
  <cols>
    <col min="1" max="1" width="9.109375" style="127"/>
    <col min="2" max="10" width="13.6640625" style="127" bestFit="1" customWidth="1"/>
    <col min="11" max="11" width="12.6640625" style="127" customWidth="1"/>
    <col min="12" max="12" width="14" style="127" customWidth="1"/>
    <col min="13" max="13" width="13.5546875" style="127" customWidth="1"/>
    <col min="14" max="14" width="16" style="92" customWidth="1"/>
    <col min="15" max="15" width="6.88671875" style="92" customWidth="1"/>
    <col min="16" max="16" width="10.88671875" style="92" bestFit="1" customWidth="1"/>
    <col min="17" max="17" width="9.109375" style="92"/>
    <col min="18" max="18" width="13.44140625" style="92" customWidth="1"/>
    <col min="19" max="24" width="9.109375" style="92"/>
    <col min="25" max="25" width="12.88671875" style="92" bestFit="1" customWidth="1"/>
    <col min="26" max="26" width="11.6640625" style="92" bestFit="1" customWidth="1"/>
    <col min="27" max="27" width="13.44140625" style="92" bestFit="1" customWidth="1"/>
    <col min="28" max="28" width="12.88671875" style="92" bestFit="1" customWidth="1"/>
    <col min="29" max="29" width="9.109375" style="92" customWidth="1"/>
    <col min="30" max="16384" width="9.109375" style="92"/>
  </cols>
  <sheetData>
    <row r="1" spans="1:29" ht="15.6" x14ac:dyDescent="0.25">
      <c r="A1" s="89" t="s">
        <v>46</v>
      </c>
      <c r="B1" s="90"/>
      <c r="C1" s="90"/>
      <c r="D1" s="90"/>
      <c r="E1" s="90"/>
      <c r="F1" s="90"/>
      <c r="G1" s="90"/>
      <c r="H1" s="91">
        <f>'[2]No mês'!H1</f>
        <v>43739</v>
      </c>
      <c r="I1" s="90"/>
      <c r="J1" s="90"/>
      <c r="K1" s="90"/>
      <c r="L1" s="90"/>
      <c r="M1" s="90"/>
    </row>
    <row r="2" spans="1:29" ht="15.6" x14ac:dyDescent="0.25">
      <c r="A2" s="93" t="s">
        <v>21</v>
      </c>
      <c r="B2" s="94"/>
      <c r="C2" s="94"/>
      <c r="D2" s="94"/>
      <c r="E2" s="94"/>
      <c r="F2" s="94"/>
      <c r="G2" s="95"/>
      <c r="H2" s="95"/>
      <c r="I2" s="96"/>
      <c r="J2" s="97"/>
      <c r="K2" s="97"/>
      <c r="L2" s="97"/>
      <c r="M2" s="97"/>
    </row>
    <row r="3" spans="1:29" ht="15.6" x14ac:dyDescent="0.25">
      <c r="A3" s="98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P3" s="99" t="s">
        <v>43</v>
      </c>
    </row>
    <row r="4" spans="1:29" x14ac:dyDescent="0.25">
      <c r="A4" s="97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</row>
    <row r="5" spans="1:29" ht="15" x14ac:dyDescent="0.25">
      <c r="A5" s="100"/>
      <c r="B5" s="101" t="s">
        <v>23</v>
      </c>
      <c r="C5" s="101" t="s">
        <v>24</v>
      </c>
      <c r="D5" s="101" t="s">
        <v>25</v>
      </c>
      <c r="E5" s="101" t="s">
        <v>26</v>
      </c>
      <c r="F5" s="101" t="s">
        <v>27</v>
      </c>
      <c r="G5" s="101" t="s">
        <v>28</v>
      </c>
      <c r="H5" s="101" t="s">
        <v>29</v>
      </c>
      <c r="I5" s="101" t="s">
        <v>30</v>
      </c>
      <c r="J5" s="101" t="s">
        <v>31</v>
      </c>
      <c r="K5" s="101" t="s">
        <v>32</v>
      </c>
      <c r="L5" s="101" t="s">
        <v>33</v>
      </c>
      <c r="M5" s="101" t="s">
        <v>34</v>
      </c>
      <c r="N5" s="101" t="s">
        <v>35</v>
      </c>
      <c r="P5" s="102"/>
      <c r="Q5" s="101" t="s">
        <v>23</v>
      </c>
      <c r="R5" s="101" t="s">
        <v>24</v>
      </c>
      <c r="S5" s="101" t="s">
        <v>25</v>
      </c>
      <c r="T5" s="101" t="s">
        <v>26</v>
      </c>
      <c r="U5" s="101" t="s">
        <v>27</v>
      </c>
      <c r="V5" s="101" t="s">
        <v>28</v>
      </c>
      <c r="W5" s="101" t="s">
        <v>29</v>
      </c>
      <c r="X5" s="101" t="s">
        <v>30</v>
      </c>
      <c r="Y5" s="101" t="s">
        <v>31</v>
      </c>
      <c r="Z5" s="101" t="s">
        <v>32</v>
      </c>
      <c r="AA5" s="101" t="s">
        <v>33</v>
      </c>
      <c r="AB5" s="101" t="s">
        <v>34</v>
      </c>
      <c r="AC5" s="101" t="s">
        <v>35</v>
      </c>
    </row>
    <row r="6" spans="1:29" hidden="1" x14ac:dyDescent="0.25">
      <c r="A6" s="103">
        <v>2000</v>
      </c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5"/>
      <c r="P6" s="103">
        <v>2000</v>
      </c>
      <c r="Q6" s="106"/>
      <c r="R6" s="107"/>
      <c r="S6" s="107"/>
      <c r="T6" s="107"/>
      <c r="U6" s="107"/>
      <c r="V6" s="107"/>
      <c r="W6" s="107"/>
      <c r="X6" s="107"/>
      <c r="Y6" s="107"/>
      <c r="Z6" s="107"/>
      <c r="AA6" s="108"/>
      <c r="AB6" s="107"/>
      <c r="AC6" s="107"/>
    </row>
    <row r="7" spans="1:29" hidden="1" x14ac:dyDescent="0.25">
      <c r="A7" s="103">
        <v>2001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5"/>
      <c r="P7" s="103">
        <v>2001</v>
      </c>
      <c r="Q7" s="109" t="str">
        <f t="shared" ref="Q7:AC23" si="0">IF(B7&lt;&gt;"",IF(B6&lt;&gt;"",(B7/B6-1)*100,"-"),"-")</f>
        <v>-</v>
      </c>
      <c r="R7" s="109" t="str">
        <f t="shared" si="0"/>
        <v>-</v>
      </c>
      <c r="S7" s="109" t="str">
        <f t="shared" si="0"/>
        <v>-</v>
      </c>
      <c r="T7" s="109" t="str">
        <f t="shared" si="0"/>
        <v>-</v>
      </c>
      <c r="U7" s="109" t="str">
        <f t="shared" si="0"/>
        <v>-</v>
      </c>
      <c r="V7" s="109" t="str">
        <f t="shared" si="0"/>
        <v>-</v>
      </c>
      <c r="W7" s="109" t="str">
        <f t="shared" si="0"/>
        <v>-</v>
      </c>
      <c r="X7" s="109" t="str">
        <f t="shared" si="0"/>
        <v>-</v>
      </c>
      <c r="Y7" s="109" t="str">
        <f t="shared" si="0"/>
        <v>-</v>
      </c>
      <c r="Z7" s="109" t="str">
        <f t="shared" si="0"/>
        <v>-</v>
      </c>
      <c r="AA7" s="109" t="str">
        <f t="shared" si="0"/>
        <v>-</v>
      </c>
      <c r="AB7" s="109" t="str">
        <f t="shared" si="0"/>
        <v>-</v>
      </c>
      <c r="AC7" s="110" t="str">
        <f t="shared" ref="AC7:AC18" si="1">IF(M7&lt;&gt;"",IF(N7&lt;&gt;"",IF(N6&lt;&gt;"",(N7/N6-1)*100,"-"),"-"),"-")</f>
        <v>-</v>
      </c>
    </row>
    <row r="8" spans="1:29" hidden="1" x14ac:dyDescent="0.25">
      <c r="A8" s="103">
        <v>2002</v>
      </c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5"/>
      <c r="P8" s="103">
        <v>2002</v>
      </c>
      <c r="Q8" s="109" t="str">
        <f t="shared" si="0"/>
        <v>-</v>
      </c>
      <c r="R8" s="109" t="str">
        <f t="shared" si="0"/>
        <v>-</v>
      </c>
      <c r="S8" s="109" t="str">
        <f t="shared" si="0"/>
        <v>-</v>
      </c>
      <c r="T8" s="109" t="str">
        <f t="shared" si="0"/>
        <v>-</v>
      </c>
      <c r="U8" s="109" t="str">
        <f t="shared" si="0"/>
        <v>-</v>
      </c>
      <c r="V8" s="109" t="str">
        <f t="shared" si="0"/>
        <v>-</v>
      </c>
      <c r="W8" s="109" t="str">
        <f t="shared" si="0"/>
        <v>-</v>
      </c>
      <c r="X8" s="109" t="str">
        <f t="shared" si="0"/>
        <v>-</v>
      </c>
      <c r="Y8" s="109" t="str">
        <f t="shared" si="0"/>
        <v>-</v>
      </c>
      <c r="Z8" s="109" t="str">
        <f t="shared" si="0"/>
        <v>-</v>
      </c>
      <c r="AA8" s="109" t="str">
        <f t="shared" si="0"/>
        <v>-</v>
      </c>
      <c r="AB8" s="109" t="str">
        <f t="shared" si="0"/>
        <v>-</v>
      </c>
      <c r="AC8" s="110" t="str">
        <f t="shared" si="1"/>
        <v>-</v>
      </c>
    </row>
    <row r="9" spans="1:29" hidden="1" x14ac:dyDescent="0.25">
      <c r="A9" s="103">
        <v>2003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5"/>
      <c r="P9" s="103">
        <v>2003</v>
      </c>
      <c r="Q9" s="109" t="str">
        <f t="shared" si="0"/>
        <v>-</v>
      </c>
      <c r="R9" s="109" t="str">
        <f t="shared" si="0"/>
        <v>-</v>
      </c>
      <c r="S9" s="109" t="str">
        <f t="shared" si="0"/>
        <v>-</v>
      </c>
      <c r="T9" s="109" t="str">
        <f t="shared" si="0"/>
        <v>-</v>
      </c>
      <c r="U9" s="109" t="str">
        <f t="shared" si="0"/>
        <v>-</v>
      </c>
      <c r="V9" s="109" t="str">
        <f t="shared" si="0"/>
        <v>-</v>
      </c>
      <c r="W9" s="109" t="str">
        <f t="shared" si="0"/>
        <v>-</v>
      </c>
      <c r="X9" s="109" t="str">
        <f t="shared" si="0"/>
        <v>-</v>
      </c>
      <c r="Y9" s="109" t="str">
        <f t="shared" si="0"/>
        <v>-</v>
      </c>
      <c r="Z9" s="109" t="str">
        <f t="shared" si="0"/>
        <v>-</v>
      </c>
      <c r="AA9" s="109" t="str">
        <f t="shared" si="0"/>
        <v>-</v>
      </c>
      <c r="AB9" s="109" t="str">
        <f t="shared" si="0"/>
        <v>-</v>
      </c>
      <c r="AC9" s="110" t="str">
        <f t="shared" si="1"/>
        <v>-</v>
      </c>
    </row>
    <row r="10" spans="1:29" hidden="1" x14ac:dyDescent="0.25">
      <c r="A10" s="103">
        <v>2004</v>
      </c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5"/>
      <c r="P10" s="103">
        <v>2004</v>
      </c>
      <c r="Q10" s="109" t="str">
        <f t="shared" si="0"/>
        <v>-</v>
      </c>
      <c r="R10" s="109" t="str">
        <f t="shared" si="0"/>
        <v>-</v>
      </c>
      <c r="S10" s="109" t="str">
        <f t="shared" si="0"/>
        <v>-</v>
      </c>
      <c r="T10" s="109" t="str">
        <f t="shared" si="0"/>
        <v>-</v>
      </c>
      <c r="U10" s="109" t="str">
        <f t="shared" si="0"/>
        <v>-</v>
      </c>
      <c r="V10" s="109" t="str">
        <f t="shared" si="0"/>
        <v>-</v>
      </c>
      <c r="W10" s="109" t="str">
        <f t="shared" si="0"/>
        <v>-</v>
      </c>
      <c r="X10" s="109" t="str">
        <f t="shared" si="0"/>
        <v>-</v>
      </c>
      <c r="Y10" s="109" t="str">
        <f t="shared" si="0"/>
        <v>-</v>
      </c>
      <c r="Z10" s="109" t="str">
        <f t="shared" si="0"/>
        <v>-</v>
      </c>
      <c r="AA10" s="109" t="str">
        <f t="shared" si="0"/>
        <v>-</v>
      </c>
      <c r="AB10" s="109" t="str">
        <f t="shared" si="0"/>
        <v>-</v>
      </c>
      <c r="AC10" s="110" t="str">
        <f t="shared" si="1"/>
        <v>-</v>
      </c>
    </row>
    <row r="11" spans="1:29" hidden="1" x14ac:dyDescent="0.25">
      <c r="A11" s="103">
        <v>2005</v>
      </c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5"/>
      <c r="P11" s="103">
        <v>2005</v>
      </c>
      <c r="Q11" s="109" t="str">
        <f t="shared" si="0"/>
        <v>-</v>
      </c>
      <c r="R11" s="109" t="str">
        <f t="shared" si="0"/>
        <v>-</v>
      </c>
      <c r="S11" s="109" t="str">
        <f t="shared" si="0"/>
        <v>-</v>
      </c>
      <c r="T11" s="109" t="str">
        <f t="shared" si="0"/>
        <v>-</v>
      </c>
      <c r="U11" s="109" t="str">
        <f t="shared" si="0"/>
        <v>-</v>
      </c>
      <c r="V11" s="109" t="str">
        <f t="shared" si="0"/>
        <v>-</v>
      </c>
      <c r="W11" s="109" t="str">
        <f t="shared" si="0"/>
        <v>-</v>
      </c>
      <c r="X11" s="109" t="str">
        <f t="shared" si="0"/>
        <v>-</v>
      </c>
      <c r="Y11" s="109" t="str">
        <f t="shared" si="0"/>
        <v>-</v>
      </c>
      <c r="Z11" s="109" t="str">
        <f t="shared" si="0"/>
        <v>-</v>
      </c>
      <c r="AA11" s="109" t="str">
        <f t="shared" si="0"/>
        <v>-</v>
      </c>
      <c r="AB11" s="109" t="str">
        <f t="shared" si="0"/>
        <v>-</v>
      </c>
      <c r="AC11" s="110" t="str">
        <f t="shared" si="1"/>
        <v>-</v>
      </c>
    </row>
    <row r="12" spans="1:29" hidden="1" x14ac:dyDescent="0.25">
      <c r="A12" s="103">
        <v>2006</v>
      </c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5"/>
      <c r="P12" s="103">
        <v>2006</v>
      </c>
      <c r="Q12" s="109" t="str">
        <f t="shared" si="0"/>
        <v>-</v>
      </c>
      <c r="R12" s="109" t="str">
        <f t="shared" si="0"/>
        <v>-</v>
      </c>
      <c r="S12" s="109" t="str">
        <f t="shared" si="0"/>
        <v>-</v>
      </c>
      <c r="T12" s="109" t="str">
        <f t="shared" si="0"/>
        <v>-</v>
      </c>
      <c r="U12" s="109" t="str">
        <f t="shared" si="0"/>
        <v>-</v>
      </c>
      <c r="V12" s="109" t="str">
        <f t="shared" si="0"/>
        <v>-</v>
      </c>
      <c r="W12" s="109" t="str">
        <f t="shared" si="0"/>
        <v>-</v>
      </c>
      <c r="X12" s="109" t="str">
        <f t="shared" si="0"/>
        <v>-</v>
      </c>
      <c r="Y12" s="109" t="str">
        <f t="shared" si="0"/>
        <v>-</v>
      </c>
      <c r="Z12" s="109" t="str">
        <f t="shared" si="0"/>
        <v>-</v>
      </c>
      <c r="AA12" s="109" t="str">
        <f t="shared" si="0"/>
        <v>-</v>
      </c>
      <c r="AB12" s="109" t="str">
        <f t="shared" si="0"/>
        <v>-</v>
      </c>
      <c r="AC12" s="110" t="str">
        <f t="shared" si="1"/>
        <v>-</v>
      </c>
    </row>
    <row r="13" spans="1:29" hidden="1" x14ac:dyDescent="0.25">
      <c r="A13" s="103">
        <v>2007</v>
      </c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5"/>
      <c r="P13" s="103">
        <v>2007</v>
      </c>
      <c r="Q13" s="109" t="str">
        <f t="shared" si="0"/>
        <v>-</v>
      </c>
      <c r="R13" s="109" t="str">
        <f t="shared" si="0"/>
        <v>-</v>
      </c>
      <c r="S13" s="109" t="str">
        <f t="shared" si="0"/>
        <v>-</v>
      </c>
      <c r="T13" s="109" t="str">
        <f t="shared" si="0"/>
        <v>-</v>
      </c>
      <c r="U13" s="109" t="str">
        <f t="shared" si="0"/>
        <v>-</v>
      </c>
      <c r="V13" s="109" t="str">
        <f t="shared" si="0"/>
        <v>-</v>
      </c>
      <c r="W13" s="109" t="str">
        <f t="shared" si="0"/>
        <v>-</v>
      </c>
      <c r="X13" s="109" t="str">
        <f t="shared" si="0"/>
        <v>-</v>
      </c>
      <c r="Y13" s="109" t="str">
        <f t="shared" si="0"/>
        <v>-</v>
      </c>
      <c r="Z13" s="109" t="str">
        <f t="shared" si="0"/>
        <v>-</v>
      </c>
      <c r="AA13" s="109" t="str">
        <f t="shared" si="0"/>
        <v>-</v>
      </c>
      <c r="AB13" s="109" t="str">
        <f t="shared" si="0"/>
        <v>-</v>
      </c>
      <c r="AC13" s="110" t="str">
        <f t="shared" si="1"/>
        <v>-</v>
      </c>
    </row>
    <row r="14" spans="1:29" hidden="1" x14ac:dyDescent="0.25">
      <c r="A14" s="103">
        <v>2008</v>
      </c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5"/>
      <c r="P14" s="103">
        <v>2008</v>
      </c>
      <c r="Q14" s="109" t="str">
        <f t="shared" si="0"/>
        <v>-</v>
      </c>
      <c r="R14" s="109" t="str">
        <f t="shared" si="0"/>
        <v>-</v>
      </c>
      <c r="S14" s="109" t="str">
        <f t="shared" si="0"/>
        <v>-</v>
      </c>
      <c r="T14" s="109" t="str">
        <f t="shared" si="0"/>
        <v>-</v>
      </c>
      <c r="U14" s="109" t="str">
        <f t="shared" si="0"/>
        <v>-</v>
      </c>
      <c r="V14" s="109" t="str">
        <f t="shared" si="0"/>
        <v>-</v>
      </c>
      <c r="W14" s="109" t="str">
        <f t="shared" si="0"/>
        <v>-</v>
      </c>
      <c r="X14" s="109" t="str">
        <f t="shared" si="0"/>
        <v>-</v>
      </c>
      <c r="Y14" s="109" t="str">
        <f t="shared" si="0"/>
        <v>-</v>
      </c>
      <c r="Z14" s="109" t="str">
        <f t="shared" si="0"/>
        <v>-</v>
      </c>
      <c r="AA14" s="109" t="str">
        <f t="shared" si="0"/>
        <v>-</v>
      </c>
      <c r="AB14" s="109" t="str">
        <f t="shared" si="0"/>
        <v>-</v>
      </c>
      <c r="AC14" s="110" t="str">
        <f t="shared" si="1"/>
        <v>-</v>
      </c>
    </row>
    <row r="15" spans="1:29" hidden="1" x14ac:dyDescent="0.25">
      <c r="A15" s="103">
        <v>2009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5"/>
      <c r="P15" s="103">
        <v>2009</v>
      </c>
      <c r="Q15" s="109" t="str">
        <f t="shared" si="0"/>
        <v>-</v>
      </c>
      <c r="R15" s="109" t="str">
        <f t="shared" si="0"/>
        <v>-</v>
      </c>
      <c r="S15" s="109" t="str">
        <f t="shared" si="0"/>
        <v>-</v>
      </c>
      <c r="T15" s="109" t="str">
        <f t="shared" si="0"/>
        <v>-</v>
      </c>
      <c r="U15" s="109" t="str">
        <f t="shared" si="0"/>
        <v>-</v>
      </c>
      <c r="V15" s="109" t="str">
        <f t="shared" si="0"/>
        <v>-</v>
      </c>
      <c r="W15" s="109" t="str">
        <f t="shared" si="0"/>
        <v>-</v>
      </c>
      <c r="X15" s="109" t="str">
        <f t="shared" si="0"/>
        <v>-</v>
      </c>
      <c r="Y15" s="109" t="str">
        <f t="shared" si="0"/>
        <v>-</v>
      </c>
      <c r="Z15" s="109" t="str">
        <f t="shared" si="0"/>
        <v>-</v>
      </c>
      <c r="AA15" s="109" t="str">
        <f t="shared" si="0"/>
        <v>-</v>
      </c>
      <c r="AB15" s="109" t="str">
        <f t="shared" si="0"/>
        <v>-</v>
      </c>
      <c r="AC15" s="110" t="str">
        <f t="shared" si="1"/>
        <v>-</v>
      </c>
    </row>
    <row r="16" spans="1:29" hidden="1" x14ac:dyDescent="0.25">
      <c r="A16" s="103">
        <v>2010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5"/>
      <c r="P16" s="103">
        <v>2010</v>
      </c>
      <c r="Q16" s="109" t="str">
        <f t="shared" si="0"/>
        <v>-</v>
      </c>
      <c r="R16" s="109" t="str">
        <f t="shared" si="0"/>
        <v>-</v>
      </c>
      <c r="S16" s="109" t="str">
        <f t="shared" si="0"/>
        <v>-</v>
      </c>
      <c r="T16" s="109" t="str">
        <f t="shared" si="0"/>
        <v>-</v>
      </c>
      <c r="U16" s="109" t="str">
        <f t="shared" si="0"/>
        <v>-</v>
      </c>
      <c r="V16" s="109" t="str">
        <f t="shared" si="0"/>
        <v>-</v>
      </c>
      <c r="W16" s="109" t="str">
        <f t="shared" si="0"/>
        <v>-</v>
      </c>
      <c r="X16" s="109" t="str">
        <f t="shared" si="0"/>
        <v>-</v>
      </c>
      <c r="Y16" s="109" t="str">
        <f t="shared" si="0"/>
        <v>-</v>
      </c>
      <c r="Z16" s="109" t="str">
        <f t="shared" si="0"/>
        <v>-</v>
      </c>
      <c r="AA16" s="109" t="str">
        <f t="shared" si="0"/>
        <v>-</v>
      </c>
      <c r="AB16" s="109" t="str">
        <f t="shared" si="0"/>
        <v>-</v>
      </c>
      <c r="AC16" s="110" t="str">
        <f t="shared" si="1"/>
        <v>-</v>
      </c>
    </row>
    <row r="17" spans="1:32" hidden="1" x14ac:dyDescent="0.25">
      <c r="A17" s="103">
        <v>2011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5"/>
      <c r="P17" s="103">
        <v>2011</v>
      </c>
      <c r="Q17" s="109" t="str">
        <f t="shared" si="0"/>
        <v>-</v>
      </c>
      <c r="R17" s="109" t="str">
        <f t="shared" si="0"/>
        <v>-</v>
      </c>
      <c r="S17" s="109" t="str">
        <f t="shared" si="0"/>
        <v>-</v>
      </c>
      <c r="T17" s="109" t="str">
        <f t="shared" si="0"/>
        <v>-</v>
      </c>
      <c r="U17" s="109" t="str">
        <f t="shared" si="0"/>
        <v>-</v>
      </c>
      <c r="V17" s="109" t="str">
        <f t="shared" si="0"/>
        <v>-</v>
      </c>
      <c r="W17" s="109" t="str">
        <f t="shared" si="0"/>
        <v>-</v>
      </c>
      <c r="X17" s="109" t="str">
        <f t="shared" si="0"/>
        <v>-</v>
      </c>
      <c r="Y17" s="109" t="str">
        <f t="shared" si="0"/>
        <v>-</v>
      </c>
      <c r="Z17" s="109" t="str">
        <f t="shared" si="0"/>
        <v>-</v>
      </c>
      <c r="AA17" s="109" t="str">
        <f t="shared" si="0"/>
        <v>-</v>
      </c>
      <c r="AB17" s="109" t="str">
        <f t="shared" si="0"/>
        <v>-</v>
      </c>
      <c r="AC17" s="110" t="str">
        <f t="shared" si="1"/>
        <v>-</v>
      </c>
    </row>
    <row r="18" spans="1:32" hidden="1" x14ac:dyDescent="0.25">
      <c r="A18" s="103">
        <v>2012</v>
      </c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5"/>
      <c r="P18" s="103">
        <v>2012</v>
      </c>
      <c r="Q18" s="109" t="str">
        <f t="shared" si="0"/>
        <v>-</v>
      </c>
      <c r="R18" s="109" t="str">
        <f t="shared" si="0"/>
        <v>-</v>
      </c>
      <c r="S18" s="109" t="str">
        <f t="shared" si="0"/>
        <v>-</v>
      </c>
      <c r="T18" s="109" t="str">
        <f t="shared" si="0"/>
        <v>-</v>
      </c>
      <c r="U18" s="109" t="str">
        <f t="shared" si="0"/>
        <v>-</v>
      </c>
      <c r="V18" s="109" t="str">
        <f t="shared" si="0"/>
        <v>-</v>
      </c>
      <c r="W18" s="109" t="str">
        <f t="shared" si="0"/>
        <v>-</v>
      </c>
      <c r="X18" s="109" t="str">
        <f t="shared" si="0"/>
        <v>-</v>
      </c>
      <c r="Y18" s="109" t="str">
        <f t="shared" si="0"/>
        <v>-</v>
      </c>
      <c r="Z18" s="109" t="str">
        <f t="shared" si="0"/>
        <v>-</v>
      </c>
      <c r="AA18" s="109" t="str">
        <f t="shared" si="0"/>
        <v>-</v>
      </c>
      <c r="AB18" s="109" t="str">
        <f t="shared" si="0"/>
        <v>-</v>
      </c>
      <c r="AC18" s="110" t="str">
        <f t="shared" si="1"/>
        <v>-</v>
      </c>
    </row>
    <row r="19" spans="1:32" x14ac:dyDescent="0.25">
      <c r="A19" s="101">
        <v>2013</v>
      </c>
      <c r="B19" s="104">
        <f>'[2]Jan 13'!B16</f>
        <v>39236737</v>
      </c>
      <c r="C19" s="104">
        <f>'[2]Fev 13'!B16</f>
        <v>37780999</v>
      </c>
      <c r="D19" s="104">
        <f>'[2]Mar 13'!B16</f>
        <v>45172255</v>
      </c>
      <c r="E19" s="104">
        <f>'[2]Abr 13'!B16</f>
        <v>43632315</v>
      </c>
      <c r="F19" s="104">
        <f>'[2]Mai 13'!B16</f>
        <v>43778585</v>
      </c>
      <c r="G19" s="104">
        <f>'[2]Jun 13'!B16</f>
        <v>41898994</v>
      </c>
      <c r="H19" s="104">
        <f>'[2]Jul 13'!B16</f>
        <v>42587230</v>
      </c>
      <c r="I19" s="104">
        <f>'[2]Ago 13'!B16</f>
        <v>45743629</v>
      </c>
      <c r="J19" s="104">
        <f>'[2]Set 13'!B16</f>
        <v>41267534</v>
      </c>
      <c r="K19" s="104">
        <f>'[2]Out 13'!B16</f>
        <v>47045962</v>
      </c>
      <c r="L19" s="104">
        <f>'[2]Nov 13'!B16</f>
        <v>49218861</v>
      </c>
      <c r="M19" s="104">
        <f>'[2]Dez 13'!B16</f>
        <v>44485480</v>
      </c>
      <c r="N19" s="135">
        <f t="shared" ref="N19:N24" si="2">SUM(B19:M19)</f>
        <v>521848581</v>
      </c>
      <c r="P19" s="101">
        <v>2013</v>
      </c>
      <c r="Q19" s="109" t="str">
        <f t="shared" si="0"/>
        <v>-</v>
      </c>
      <c r="R19" s="109" t="str">
        <f t="shared" si="0"/>
        <v>-</v>
      </c>
      <c r="S19" s="109" t="str">
        <f t="shared" si="0"/>
        <v>-</v>
      </c>
      <c r="T19" s="109" t="str">
        <f t="shared" si="0"/>
        <v>-</v>
      </c>
      <c r="U19" s="109" t="str">
        <f t="shared" si="0"/>
        <v>-</v>
      </c>
      <c r="V19" s="109" t="str">
        <f t="shared" si="0"/>
        <v>-</v>
      </c>
      <c r="W19" s="109" t="str">
        <f t="shared" si="0"/>
        <v>-</v>
      </c>
      <c r="X19" s="109" t="str">
        <f t="shared" si="0"/>
        <v>-</v>
      </c>
      <c r="Y19" s="109" t="str">
        <f t="shared" si="0"/>
        <v>-</v>
      </c>
      <c r="Z19" s="109" t="str">
        <f t="shared" si="0"/>
        <v>-</v>
      </c>
      <c r="AA19" s="109" t="str">
        <f t="shared" si="0"/>
        <v>-</v>
      </c>
      <c r="AB19" s="109" t="str">
        <f t="shared" si="0"/>
        <v>-</v>
      </c>
      <c r="AC19" s="112" t="str">
        <f t="shared" si="0"/>
        <v>-</v>
      </c>
    </row>
    <row r="20" spans="1:32" x14ac:dyDescent="0.25">
      <c r="A20" s="101">
        <v>2014</v>
      </c>
      <c r="B20" s="104">
        <f>'[2]Jan 14'!B16</f>
        <v>37606555</v>
      </c>
      <c r="C20" s="104">
        <f>'[2]Fev 14'!B16</f>
        <v>40468556</v>
      </c>
      <c r="D20" s="104">
        <f>'[2]Mar 14'!B16</f>
        <v>42192094</v>
      </c>
      <c r="E20" s="104">
        <f>'[2]Abr 14'!B16</f>
        <v>43771415</v>
      </c>
      <c r="F20" s="104">
        <f>'[2]Mai 14'!B16</f>
        <v>44992249</v>
      </c>
      <c r="G20" s="104">
        <f>'[2]Jun 14'!B16</f>
        <v>35833177</v>
      </c>
      <c r="H20" s="104">
        <f>'[2]Jul 14'!B16</f>
        <v>41809631</v>
      </c>
      <c r="I20" s="104">
        <f>'[2]Ago 14'!B16</f>
        <v>44100683</v>
      </c>
      <c r="J20" s="104">
        <f>'[2]Set 14'!B16</f>
        <v>43144532</v>
      </c>
      <c r="K20" s="104">
        <f>'[2]Out 14'!B16</f>
        <v>47710482</v>
      </c>
      <c r="L20" s="104">
        <f>'[2]Nov 14'!B16</f>
        <v>48249540</v>
      </c>
      <c r="M20" s="104">
        <f>'[2]Dez 14'!B16</f>
        <v>44982520</v>
      </c>
      <c r="N20" s="135">
        <f t="shared" si="2"/>
        <v>514861434</v>
      </c>
      <c r="P20" s="101">
        <v>2014</v>
      </c>
      <c r="Q20" s="109">
        <f t="shared" si="0"/>
        <v>-4.1547338658665778</v>
      </c>
      <c r="R20" s="109">
        <f t="shared" si="0"/>
        <v>7.1135149179088586</v>
      </c>
      <c r="S20" s="109">
        <f t="shared" si="0"/>
        <v>-6.5973261684633577</v>
      </c>
      <c r="T20" s="109">
        <f t="shared" si="0"/>
        <v>0.31880041203407039</v>
      </c>
      <c r="U20" s="109">
        <f t="shared" si="0"/>
        <v>2.7722778157402761</v>
      </c>
      <c r="V20" s="109">
        <f t="shared" si="0"/>
        <v>-14.477237806712019</v>
      </c>
      <c r="W20" s="109">
        <f t="shared" si="0"/>
        <v>-1.825897105775609</v>
      </c>
      <c r="X20" s="109">
        <f t="shared" si="0"/>
        <v>-3.5916389580721741</v>
      </c>
      <c r="Y20" s="113">
        <f t="shared" si="0"/>
        <v>4.5483648235438601</v>
      </c>
      <c r="Z20" s="113">
        <f t="shared" si="0"/>
        <v>1.4124910443961136</v>
      </c>
      <c r="AA20" s="113">
        <f t="shared" si="0"/>
        <v>-1.9694096537504202</v>
      </c>
      <c r="AB20" s="113">
        <f t="shared" si="0"/>
        <v>1.1173083891642843</v>
      </c>
      <c r="AC20" s="112">
        <f t="shared" si="0"/>
        <v>-1.3389222955461078</v>
      </c>
    </row>
    <row r="21" spans="1:32" x14ac:dyDescent="0.25">
      <c r="A21" s="101">
        <v>2015</v>
      </c>
      <c r="B21" s="104">
        <f>'[2]Jan 15'!B16</f>
        <v>35177552</v>
      </c>
      <c r="C21" s="104">
        <f>'[2]Fev 15'!B16</f>
        <v>32861528</v>
      </c>
      <c r="D21" s="104">
        <f>'[2]Mar 15'!B16</f>
        <v>41130941</v>
      </c>
      <c r="E21" s="104">
        <f>'[2]Abr 15'!B16</f>
        <v>37379603</v>
      </c>
      <c r="F21" s="104">
        <f>'[2]Mai 15'!B16</f>
        <v>40317018</v>
      </c>
      <c r="G21" s="104">
        <f>'[2]Jun 15'!B16</f>
        <v>35234915</v>
      </c>
      <c r="H21" s="104">
        <f>'[2]Jul 15'!B16</f>
        <v>37973536</v>
      </c>
      <c r="I21" s="104">
        <f>'[2]Ago 15'!B16</f>
        <v>37473010</v>
      </c>
      <c r="J21" s="104">
        <f>'[2]Set 15'!B16</f>
        <v>37593477</v>
      </c>
      <c r="K21" s="104">
        <f>'[2]Out 15'!B16</f>
        <v>40247561</v>
      </c>
      <c r="L21" s="104">
        <f>'[2]Nov 15'!B16</f>
        <v>40699908</v>
      </c>
      <c r="M21" s="104">
        <f>'[2]Dez 15'!B16</f>
        <v>39689828</v>
      </c>
      <c r="N21" s="135">
        <f t="shared" si="2"/>
        <v>455778877</v>
      </c>
      <c r="P21" s="101">
        <v>2015</v>
      </c>
      <c r="Q21" s="109">
        <f t="shared" si="0"/>
        <v>-6.4589883332839211</v>
      </c>
      <c r="R21" s="109">
        <f t="shared" si="0"/>
        <v>-18.797379377707468</v>
      </c>
      <c r="S21" s="109">
        <f t="shared" si="0"/>
        <v>-2.5150517535346806</v>
      </c>
      <c r="T21" s="109">
        <f t="shared" si="0"/>
        <v>-14.60270818295456</v>
      </c>
      <c r="U21" s="109">
        <f t="shared" si="0"/>
        <v>-10.391192047323528</v>
      </c>
      <c r="V21" s="109">
        <f t="shared" si="0"/>
        <v>-1.6695756561021624</v>
      </c>
      <c r="W21" s="109">
        <f t="shared" si="0"/>
        <v>-9.1751467502786621</v>
      </c>
      <c r="X21" s="109">
        <f t="shared" si="0"/>
        <v>-15.028504207066362</v>
      </c>
      <c r="Y21" s="113">
        <f t="shared" si="0"/>
        <v>-12.866184294222959</v>
      </c>
      <c r="Z21" s="113">
        <f t="shared" si="0"/>
        <v>-15.64209936089097</v>
      </c>
      <c r="AA21" s="113">
        <f t="shared" si="0"/>
        <v>-15.647054873476518</v>
      </c>
      <c r="AB21" s="113">
        <f t="shared" si="0"/>
        <v>-11.766108257162999</v>
      </c>
      <c r="AC21" s="112">
        <f t="shared" si="0"/>
        <v>-11.475428746135218</v>
      </c>
      <c r="AD21" s="114"/>
      <c r="AE21" s="114"/>
      <c r="AF21" s="114"/>
    </row>
    <row r="22" spans="1:32" x14ac:dyDescent="0.25">
      <c r="A22" s="101">
        <v>2016</v>
      </c>
      <c r="B22" s="104">
        <f>'[2]Jan 16'!$B$16</f>
        <v>30302386</v>
      </c>
      <c r="C22" s="104">
        <f>'[2]Fev 16'!$B$16</f>
        <v>30661295</v>
      </c>
      <c r="D22" s="104">
        <f>'[2]Mar 16'!$B$16</f>
        <v>35022459</v>
      </c>
      <c r="E22" s="104">
        <f>'[2]Abr 16'!$B$16</f>
        <v>34664064</v>
      </c>
      <c r="F22" s="104">
        <f>'[2]Mai 16'!$B$16</f>
        <v>33910868</v>
      </c>
      <c r="G22" s="104">
        <f>'[2]Jun 16'!$B$16</f>
        <v>34978304</v>
      </c>
      <c r="H22" s="104">
        <f>'[2]Jul 16'!$B$16</f>
        <v>36011231</v>
      </c>
      <c r="I22" s="104">
        <f>'[2]Ago 16'!$B$16</f>
        <v>35140323</v>
      </c>
      <c r="J22" s="104">
        <f>'[2]Set 16'!$B$16</f>
        <v>35463659</v>
      </c>
      <c r="K22" s="104">
        <f>'[2]Out 16'!$B$16</f>
        <v>35772314</v>
      </c>
      <c r="L22" s="104">
        <f>'[2]Nov 16'!$B$16</f>
        <v>37214990</v>
      </c>
      <c r="M22" s="104">
        <f>'[2]Dez 16'!$B$16</f>
        <v>39419649</v>
      </c>
      <c r="N22" s="135">
        <f t="shared" si="2"/>
        <v>418561542</v>
      </c>
      <c r="P22" s="101">
        <v>2016</v>
      </c>
      <c r="Q22" s="109">
        <f t="shared" si="0"/>
        <v>-13.858741506515294</v>
      </c>
      <c r="R22" s="109">
        <f t="shared" si="0"/>
        <v>-6.6954677214035812</v>
      </c>
      <c r="S22" s="109">
        <f t="shared" si="0"/>
        <v>-14.851306222242766</v>
      </c>
      <c r="T22" s="109">
        <f t="shared" si="0"/>
        <v>-7.2647614796764959</v>
      </c>
      <c r="U22" s="109">
        <f t="shared" si="0"/>
        <v>-15.889444006002629</v>
      </c>
      <c r="V22" s="109">
        <f t="shared" si="0"/>
        <v>-0.7282861332289281</v>
      </c>
      <c r="W22" s="109">
        <f t="shared" si="0"/>
        <v>-5.1675593234193462</v>
      </c>
      <c r="X22" s="109">
        <f t="shared" si="0"/>
        <v>-6.2249789915461822</v>
      </c>
      <c r="Y22" s="113">
        <f t="shared" si="0"/>
        <v>-5.6653924296494296</v>
      </c>
      <c r="Z22" s="113">
        <f t="shared" si="0"/>
        <v>-11.119299875090572</v>
      </c>
      <c r="AA22" s="113">
        <f t="shared" si="0"/>
        <v>-8.5624714434243909</v>
      </c>
      <c r="AB22" s="113">
        <f t="shared" si="0"/>
        <v>-0.68072605404084774</v>
      </c>
      <c r="AC22" s="112">
        <f t="shared" si="0"/>
        <v>-8.165655952502604</v>
      </c>
      <c r="AD22" s="114"/>
      <c r="AE22" s="114"/>
      <c r="AF22" s="114"/>
    </row>
    <row r="23" spans="1:32" x14ac:dyDescent="0.25">
      <c r="A23" s="101">
        <v>2017</v>
      </c>
      <c r="B23" s="104">
        <f>'[2]Jan 17'!$B$16</f>
        <v>28153088</v>
      </c>
      <c r="C23" s="104">
        <f>'[2]Fev 17'!$B$16</f>
        <v>30648581</v>
      </c>
      <c r="D23" s="104">
        <f>'[2]Mar 17'!$B$16</f>
        <v>35496517</v>
      </c>
      <c r="E23" s="104">
        <f>'[2]Abr 17'!$B$16</f>
        <v>30092919</v>
      </c>
      <c r="F23" s="104">
        <f>'[2]Mai 17'!$B$16</f>
        <v>37428656</v>
      </c>
      <c r="G23" s="104">
        <f>'[2]Jun 17'!$B$16</f>
        <v>34796183</v>
      </c>
      <c r="H23" s="104">
        <f>'[2]Jul 17'!$B$16</f>
        <v>35592751</v>
      </c>
      <c r="I23" s="104">
        <f>'[2]Ago 17'!$B$16</f>
        <v>37865265</v>
      </c>
      <c r="J23" s="104">
        <f>'[2]Set 17'!$B$16</f>
        <v>35759958</v>
      </c>
      <c r="K23" s="104">
        <f>'[2]Out 17'!$B$16</f>
        <v>37819163</v>
      </c>
      <c r="L23" s="104">
        <f>'[2]Nov 17'!$B$16</f>
        <v>40092740</v>
      </c>
      <c r="M23" s="104">
        <f>'[2]Dez 17'!$B$16</f>
        <v>42525130</v>
      </c>
      <c r="N23" s="135">
        <f t="shared" si="2"/>
        <v>426270951</v>
      </c>
      <c r="P23" s="101">
        <v>2017</v>
      </c>
      <c r="Q23" s="109">
        <f t="shared" si="0"/>
        <v>-7.0928342078409257</v>
      </c>
      <c r="R23" s="109">
        <f t="shared" si="0"/>
        <v>-4.1465958955744231E-2</v>
      </c>
      <c r="S23" s="109">
        <f t="shared" si="0"/>
        <v>1.3535828537910577</v>
      </c>
      <c r="T23" s="109">
        <f t="shared" si="0"/>
        <v>-13.18698523058347</v>
      </c>
      <c r="U23" s="109">
        <f t="shared" si="0"/>
        <v>10.373630070454109</v>
      </c>
      <c r="V23" s="109">
        <f t="shared" si="0"/>
        <v>-0.52066846923166654</v>
      </c>
      <c r="W23" s="109">
        <f t="shared" si="0"/>
        <v>-1.1620819071694655</v>
      </c>
      <c r="X23" s="109">
        <f t="shared" si="0"/>
        <v>7.7544591721595779</v>
      </c>
      <c r="Y23" s="113">
        <f t="shared" si="0"/>
        <v>0.83550036390773741</v>
      </c>
      <c r="Z23" s="113">
        <f t="shared" si="0"/>
        <v>5.7218803346073654</v>
      </c>
      <c r="AA23" s="113">
        <f t="shared" si="0"/>
        <v>7.7327711226040874</v>
      </c>
      <c r="AB23" s="113">
        <f t="shared" si="0"/>
        <v>7.8780026681617654</v>
      </c>
      <c r="AC23" s="112">
        <f t="shared" si="0"/>
        <v>1.8418818325167674</v>
      </c>
      <c r="AD23" s="114"/>
      <c r="AE23" s="114"/>
      <c r="AF23" s="114"/>
    </row>
    <row r="24" spans="1:32" x14ac:dyDescent="0.25">
      <c r="A24" s="101">
        <v>2018</v>
      </c>
      <c r="B24" s="104">
        <f>'[2]Jan 18'!$B$16</f>
        <v>32387125</v>
      </c>
      <c r="C24" s="104">
        <f>'[2]Fev 18'!$B$16</f>
        <v>31854466</v>
      </c>
      <c r="D24" s="104">
        <f>'[2]Mar 18'!$B$16</f>
        <v>40607796</v>
      </c>
      <c r="E24" s="104">
        <f>'[2]Abr 18'!$B$16</f>
        <v>38628681</v>
      </c>
      <c r="F24" s="104">
        <f>'[2]Mai 18'!$B$16</f>
        <v>39912083</v>
      </c>
      <c r="G24" s="104">
        <f>'[2]Jun 18'!$B$16</f>
        <v>41208670</v>
      </c>
      <c r="H24" s="104">
        <f>'[2]Jul 18'!$B$16</f>
        <v>37314417</v>
      </c>
      <c r="I24" s="104">
        <f>'[2]Ago 18'!$B$16</f>
        <v>42180004</v>
      </c>
      <c r="J24" s="104">
        <f>'[2]Set 18'!$B$16</f>
        <v>38953123</v>
      </c>
      <c r="K24" s="104">
        <f>'[2]Out 18'!$B$16</f>
        <v>41645672</v>
      </c>
      <c r="L24" s="104">
        <f>'[2]Nov 18'!$B$16</f>
        <v>43100789</v>
      </c>
      <c r="M24" s="104">
        <f>'[2]Dez 18'!$B$16</f>
        <v>43141446</v>
      </c>
      <c r="N24" s="135">
        <f t="shared" si="2"/>
        <v>470934272</v>
      </c>
      <c r="P24" s="101">
        <v>2018</v>
      </c>
      <c r="Q24" s="109">
        <f t="shared" ref="Q24:AC25" si="3">IF(B24&lt;&gt;"",IF(B23&lt;&gt;"",(B24/B23-1)*100,"-"),"-")</f>
        <v>15.039334228628842</v>
      </c>
      <c r="R24" s="109">
        <f t="shared" si="3"/>
        <v>3.9345540989320194</v>
      </c>
      <c r="S24" s="109">
        <f t="shared" si="3"/>
        <v>14.399381775964093</v>
      </c>
      <c r="T24" s="109">
        <f t="shared" si="3"/>
        <v>28.364686057872945</v>
      </c>
      <c r="U24" s="109">
        <f t="shared" si="3"/>
        <v>6.6350953130670742</v>
      </c>
      <c r="V24" s="109">
        <f t="shared" si="3"/>
        <v>18.428708114335414</v>
      </c>
      <c r="W24" s="109">
        <f t="shared" si="3"/>
        <v>4.8371254023045207</v>
      </c>
      <c r="X24" s="109">
        <f t="shared" si="3"/>
        <v>11.394979013087593</v>
      </c>
      <c r="Y24" s="113">
        <f t="shared" si="3"/>
        <v>8.9294428142225435</v>
      </c>
      <c r="Z24" s="113">
        <f t="shared" si="3"/>
        <v>10.11791033027356</v>
      </c>
      <c r="AA24" s="113">
        <f t="shared" si="3"/>
        <v>7.5027274264617416</v>
      </c>
      <c r="AB24" s="113">
        <f t="shared" si="3"/>
        <v>1.4492983325389064</v>
      </c>
      <c r="AC24" s="112">
        <f t="shared" si="3"/>
        <v>10.477683476958299</v>
      </c>
      <c r="AD24" s="114"/>
      <c r="AE24" s="114"/>
      <c r="AF24" s="114"/>
    </row>
    <row r="25" spans="1:32" x14ac:dyDescent="0.25">
      <c r="A25" s="101">
        <v>2019</v>
      </c>
      <c r="B25" s="104">
        <f>'[2]Jan 19'!$B$16</f>
        <v>33614138</v>
      </c>
      <c r="C25" s="104">
        <f>'[2]Fev 19'!$B$16</f>
        <v>36209334</v>
      </c>
      <c r="D25" s="104">
        <f>'[2]Mar 19'!$B$16</f>
        <v>36964527</v>
      </c>
      <c r="E25" s="104">
        <f>'[2]Abr 19'!$B$16</f>
        <v>36888873</v>
      </c>
      <c r="F25" s="104">
        <f>'[2]Mai 19'!$B$16</f>
        <v>39141410</v>
      </c>
      <c r="G25" s="104">
        <f>'[2]Jun 19'!$B$16</f>
        <v>34363423</v>
      </c>
      <c r="H25" s="104"/>
      <c r="I25" s="104"/>
      <c r="J25" s="104"/>
      <c r="K25" s="104"/>
      <c r="L25" s="104"/>
      <c r="M25" s="104"/>
      <c r="N25" s="135">
        <f t="shared" ref="N25" si="4">SUM(B25:M25)</f>
        <v>217181705</v>
      </c>
      <c r="P25" s="101">
        <v>2019</v>
      </c>
      <c r="Q25" s="109">
        <f t="shared" si="3"/>
        <v>3.7885826543726964</v>
      </c>
      <c r="R25" s="109">
        <f t="shared" si="3"/>
        <v>13.671137981091874</v>
      </c>
      <c r="S25" s="109">
        <f t="shared" si="3"/>
        <v>-8.9718461942628007</v>
      </c>
      <c r="T25" s="109">
        <f t="shared" si="3"/>
        <v>-4.5039280528372139</v>
      </c>
      <c r="U25" s="109">
        <f t="shared" si="3"/>
        <v>-1.9309265316971858</v>
      </c>
      <c r="V25" s="109">
        <f t="shared" si="3"/>
        <v>-16.611181579022084</v>
      </c>
      <c r="W25" s="109" t="str">
        <f t="shared" si="3"/>
        <v>-</v>
      </c>
      <c r="X25" s="109" t="str">
        <f t="shared" si="3"/>
        <v>-</v>
      </c>
      <c r="Y25" s="113" t="str">
        <f t="shared" si="3"/>
        <v>-</v>
      </c>
      <c r="Z25" s="113" t="str">
        <f t="shared" si="3"/>
        <v>-</v>
      </c>
      <c r="AA25" s="113" t="str">
        <f t="shared" si="3"/>
        <v>-</v>
      </c>
      <c r="AB25" s="113" t="str">
        <f t="shared" si="3"/>
        <v>-</v>
      </c>
      <c r="AC25" s="112"/>
      <c r="AD25" s="114"/>
      <c r="AE25" s="114"/>
      <c r="AF25" s="114"/>
    </row>
    <row r="26" spans="1:32" s="136" customFormat="1" ht="14.4" x14ac:dyDescent="0.3"/>
    <row r="27" spans="1:32" s="136" customFormat="1" ht="14.4" x14ac:dyDescent="0.3"/>
    <row r="28" spans="1:32" ht="15.6" x14ac:dyDescent="0.25">
      <c r="A28" s="130" t="s">
        <v>41</v>
      </c>
      <c r="B28" s="94"/>
      <c r="C28" s="94"/>
      <c r="D28" s="94"/>
      <c r="E28" s="94"/>
      <c r="F28" s="94"/>
      <c r="G28" s="95"/>
      <c r="H28" s="95"/>
      <c r="I28" s="95"/>
      <c r="J28" s="97"/>
      <c r="K28" s="97"/>
      <c r="L28" s="97"/>
      <c r="M28" s="97"/>
    </row>
    <row r="29" spans="1:32" ht="15.6" x14ac:dyDescent="0.25">
      <c r="A29" s="98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O29" s="131"/>
      <c r="P29" s="99" t="s">
        <v>43</v>
      </c>
    </row>
    <row r="30" spans="1:32" x14ac:dyDescent="0.25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O30" s="131"/>
    </row>
    <row r="31" spans="1:32" ht="15" x14ac:dyDescent="0.25">
      <c r="A31" s="100"/>
      <c r="B31" s="101" t="s">
        <v>23</v>
      </c>
      <c r="C31" s="101" t="s">
        <v>24</v>
      </c>
      <c r="D31" s="101" t="s">
        <v>25</v>
      </c>
      <c r="E31" s="101" t="s">
        <v>26</v>
      </c>
      <c r="F31" s="101" t="s">
        <v>27</v>
      </c>
      <c r="G31" s="101" t="s">
        <v>28</v>
      </c>
      <c r="H31" s="101" t="s">
        <v>29</v>
      </c>
      <c r="I31" s="101" t="s">
        <v>30</v>
      </c>
      <c r="J31" s="101" t="s">
        <v>31</v>
      </c>
      <c r="K31" s="101" t="s">
        <v>32</v>
      </c>
      <c r="L31" s="101" t="s">
        <v>33</v>
      </c>
      <c r="M31" s="101" t="s">
        <v>34</v>
      </c>
      <c r="N31" s="101" t="s">
        <v>35</v>
      </c>
      <c r="O31" s="131"/>
      <c r="P31" s="102"/>
      <c r="Q31" s="101" t="s">
        <v>23</v>
      </c>
      <c r="R31" s="101" t="s">
        <v>24</v>
      </c>
      <c r="S31" s="101" t="s">
        <v>25</v>
      </c>
      <c r="T31" s="101" t="s">
        <v>26</v>
      </c>
      <c r="U31" s="101" t="s">
        <v>27</v>
      </c>
      <c r="V31" s="101" t="s">
        <v>28</v>
      </c>
      <c r="W31" s="101" t="s">
        <v>29</v>
      </c>
      <c r="X31" s="101" t="s">
        <v>30</v>
      </c>
      <c r="Y31" s="101" t="s">
        <v>31</v>
      </c>
      <c r="Z31" s="101" t="s">
        <v>32</v>
      </c>
      <c r="AA31" s="101" t="s">
        <v>33</v>
      </c>
      <c r="AB31" s="101" t="s">
        <v>34</v>
      </c>
      <c r="AC31" s="101" t="s">
        <v>35</v>
      </c>
    </row>
    <row r="32" spans="1:32" hidden="1" x14ac:dyDescent="0.25">
      <c r="A32" s="103">
        <v>2000</v>
      </c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19">
        <f t="shared" ref="N32:N49" si="5">SUM(B32:M32)</f>
        <v>0</v>
      </c>
      <c r="O32" s="131"/>
      <c r="P32" s="103">
        <v>2000</v>
      </c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8"/>
      <c r="AB32" s="107"/>
      <c r="AC32" s="107"/>
    </row>
    <row r="33" spans="1:29" hidden="1" x14ac:dyDescent="0.25">
      <c r="A33" s="103">
        <v>2001</v>
      </c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19">
        <f t="shared" si="5"/>
        <v>0</v>
      </c>
      <c r="O33" s="131"/>
      <c r="P33" s="103">
        <v>2001</v>
      </c>
      <c r="Q33" s="109" t="str">
        <f t="shared" ref="Q33:AC49" si="6">IF(B33&lt;&gt;"",IF(B32&lt;&gt;"",(B33/B32-1)*100,"-"),"-")</f>
        <v>-</v>
      </c>
      <c r="R33" s="109" t="str">
        <f t="shared" si="6"/>
        <v>-</v>
      </c>
      <c r="S33" s="109" t="str">
        <f t="shared" si="6"/>
        <v>-</v>
      </c>
      <c r="T33" s="109" t="str">
        <f t="shared" si="6"/>
        <v>-</v>
      </c>
      <c r="U33" s="109" t="str">
        <f t="shared" si="6"/>
        <v>-</v>
      </c>
      <c r="V33" s="109" t="str">
        <f t="shared" si="6"/>
        <v>-</v>
      </c>
      <c r="W33" s="109" t="str">
        <f t="shared" si="6"/>
        <v>-</v>
      </c>
      <c r="X33" s="109" t="str">
        <f t="shared" si="6"/>
        <v>-</v>
      </c>
      <c r="Y33" s="109" t="str">
        <f t="shared" si="6"/>
        <v>-</v>
      </c>
      <c r="Z33" s="109" t="str">
        <f t="shared" si="6"/>
        <v>-</v>
      </c>
      <c r="AA33" s="109" t="str">
        <f t="shared" si="6"/>
        <v>-</v>
      </c>
      <c r="AB33" s="109" t="str">
        <f t="shared" si="6"/>
        <v>-</v>
      </c>
      <c r="AC33" s="110" t="str">
        <f t="shared" ref="AC33:AC44" si="7">IF(M33&lt;&gt;"",IF(N33&lt;&gt;"",IF(N32&lt;&gt;"",(N33/N32-1)*100,"-"),"-"),"-")</f>
        <v>-</v>
      </c>
    </row>
    <row r="34" spans="1:29" hidden="1" x14ac:dyDescent="0.25">
      <c r="A34" s="103">
        <v>2002</v>
      </c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19">
        <f t="shared" si="5"/>
        <v>0</v>
      </c>
      <c r="O34" s="131"/>
      <c r="P34" s="103">
        <v>2002</v>
      </c>
      <c r="Q34" s="109" t="str">
        <f t="shared" si="6"/>
        <v>-</v>
      </c>
      <c r="R34" s="109" t="str">
        <f t="shared" si="6"/>
        <v>-</v>
      </c>
      <c r="S34" s="109" t="str">
        <f t="shared" si="6"/>
        <v>-</v>
      </c>
      <c r="T34" s="109" t="str">
        <f t="shared" si="6"/>
        <v>-</v>
      </c>
      <c r="U34" s="109" t="str">
        <f t="shared" si="6"/>
        <v>-</v>
      </c>
      <c r="V34" s="109" t="str">
        <f t="shared" si="6"/>
        <v>-</v>
      </c>
      <c r="W34" s="109" t="str">
        <f t="shared" si="6"/>
        <v>-</v>
      </c>
      <c r="X34" s="109" t="str">
        <f t="shared" si="6"/>
        <v>-</v>
      </c>
      <c r="Y34" s="109" t="str">
        <f t="shared" si="6"/>
        <v>-</v>
      </c>
      <c r="Z34" s="109" t="str">
        <f t="shared" si="6"/>
        <v>-</v>
      </c>
      <c r="AA34" s="109" t="str">
        <f t="shared" si="6"/>
        <v>-</v>
      </c>
      <c r="AB34" s="109" t="str">
        <f t="shared" si="6"/>
        <v>-</v>
      </c>
      <c r="AC34" s="110" t="str">
        <f t="shared" si="7"/>
        <v>-</v>
      </c>
    </row>
    <row r="35" spans="1:29" hidden="1" x14ac:dyDescent="0.25">
      <c r="A35" s="103">
        <v>2003</v>
      </c>
      <c r="B35" s="104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19">
        <f t="shared" si="5"/>
        <v>0</v>
      </c>
      <c r="O35" s="131"/>
      <c r="P35" s="103">
        <v>2003</v>
      </c>
      <c r="Q35" s="109" t="str">
        <f t="shared" si="6"/>
        <v>-</v>
      </c>
      <c r="R35" s="109" t="str">
        <f t="shared" si="6"/>
        <v>-</v>
      </c>
      <c r="S35" s="109" t="str">
        <f t="shared" si="6"/>
        <v>-</v>
      </c>
      <c r="T35" s="109" t="str">
        <f t="shared" si="6"/>
        <v>-</v>
      </c>
      <c r="U35" s="109" t="str">
        <f t="shared" si="6"/>
        <v>-</v>
      </c>
      <c r="V35" s="109" t="str">
        <f t="shared" si="6"/>
        <v>-</v>
      </c>
      <c r="W35" s="109" t="str">
        <f t="shared" si="6"/>
        <v>-</v>
      </c>
      <c r="X35" s="109" t="str">
        <f t="shared" si="6"/>
        <v>-</v>
      </c>
      <c r="Y35" s="109" t="str">
        <f t="shared" si="6"/>
        <v>-</v>
      </c>
      <c r="Z35" s="109" t="str">
        <f t="shared" si="6"/>
        <v>-</v>
      </c>
      <c r="AA35" s="109" t="str">
        <f t="shared" si="6"/>
        <v>-</v>
      </c>
      <c r="AB35" s="109" t="str">
        <f t="shared" si="6"/>
        <v>-</v>
      </c>
      <c r="AC35" s="110" t="str">
        <f t="shared" si="7"/>
        <v>-</v>
      </c>
    </row>
    <row r="36" spans="1:29" hidden="1" x14ac:dyDescent="0.25">
      <c r="A36" s="103">
        <v>2004</v>
      </c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19">
        <f t="shared" si="5"/>
        <v>0</v>
      </c>
      <c r="O36" s="131"/>
      <c r="P36" s="103">
        <v>2004</v>
      </c>
      <c r="Q36" s="109" t="str">
        <f t="shared" si="6"/>
        <v>-</v>
      </c>
      <c r="R36" s="109" t="str">
        <f t="shared" si="6"/>
        <v>-</v>
      </c>
      <c r="S36" s="109" t="str">
        <f t="shared" si="6"/>
        <v>-</v>
      </c>
      <c r="T36" s="109" t="str">
        <f t="shared" si="6"/>
        <v>-</v>
      </c>
      <c r="U36" s="109" t="str">
        <f t="shared" si="6"/>
        <v>-</v>
      </c>
      <c r="V36" s="109" t="str">
        <f t="shared" si="6"/>
        <v>-</v>
      </c>
      <c r="W36" s="109" t="str">
        <f t="shared" si="6"/>
        <v>-</v>
      </c>
      <c r="X36" s="109" t="str">
        <f t="shared" si="6"/>
        <v>-</v>
      </c>
      <c r="Y36" s="109" t="str">
        <f t="shared" si="6"/>
        <v>-</v>
      </c>
      <c r="Z36" s="109" t="str">
        <f t="shared" si="6"/>
        <v>-</v>
      </c>
      <c r="AA36" s="109" t="str">
        <f t="shared" si="6"/>
        <v>-</v>
      </c>
      <c r="AB36" s="109" t="str">
        <f t="shared" si="6"/>
        <v>-</v>
      </c>
      <c r="AC36" s="110" t="str">
        <f t="shared" si="7"/>
        <v>-</v>
      </c>
    </row>
    <row r="37" spans="1:29" hidden="1" x14ac:dyDescent="0.25">
      <c r="A37" s="103">
        <v>2005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19">
        <f t="shared" si="5"/>
        <v>0</v>
      </c>
      <c r="O37" s="131"/>
      <c r="P37" s="103">
        <v>2005</v>
      </c>
      <c r="Q37" s="109" t="str">
        <f t="shared" si="6"/>
        <v>-</v>
      </c>
      <c r="R37" s="109" t="str">
        <f t="shared" si="6"/>
        <v>-</v>
      </c>
      <c r="S37" s="109" t="str">
        <f t="shared" si="6"/>
        <v>-</v>
      </c>
      <c r="T37" s="109" t="str">
        <f t="shared" si="6"/>
        <v>-</v>
      </c>
      <c r="U37" s="109" t="str">
        <f t="shared" si="6"/>
        <v>-</v>
      </c>
      <c r="V37" s="109" t="str">
        <f t="shared" si="6"/>
        <v>-</v>
      </c>
      <c r="W37" s="109" t="str">
        <f t="shared" si="6"/>
        <v>-</v>
      </c>
      <c r="X37" s="109" t="str">
        <f t="shared" si="6"/>
        <v>-</v>
      </c>
      <c r="Y37" s="109" t="str">
        <f t="shared" si="6"/>
        <v>-</v>
      </c>
      <c r="Z37" s="109" t="str">
        <f t="shared" si="6"/>
        <v>-</v>
      </c>
      <c r="AA37" s="109" t="str">
        <f t="shared" si="6"/>
        <v>-</v>
      </c>
      <c r="AB37" s="109" t="str">
        <f t="shared" si="6"/>
        <v>-</v>
      </c>
      <c r="AC37" s="110" t="str">
        <f t="shared" si="7"/>
        <v>-</v>
      </c>
    </row>
    <row r="38" spans="1:29" hidden="1" x14ac:dyDescent="0.25">
      <c r="A38" s="103">
        <v>2006</v>
      </c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19">
        <f t="shared" si="5"/>
        <v>0</v>
      </c>
      <c r="O38" s="131"/>
      <c r="P38" s="103">
        <v>2006</v>
      </c>
      <c r="Q38" s="109" t="str">
        <f t="shared" si="6"/>
        <v>-</v>
      </c>
      <c r="R38" s="109" t="str">
        <f t="shared" si="6"/>
        <v>-</v>
      </c>
      <c r="S38" s="109" t="str">
        <f t="shared" si="6"/>
        <v>-</v>
      </c>
      <c r="T38" s="109" t="str">
        <f t="shared" si="6"/>
        <v>-</v>
      </c>
      <c r="U38" s="109" t="str">
        <f t="shared" si="6"/>
        <v>-</v>
      </c>
      <c r="V38" s="109" t="str">
        <f t="shared" si="6"/>
        <v>-</v>
      </c>
      <c r="W38" s="109" t="str">
        <f t="shared" si="6"/>
        <v>-</v>
      </c>
      <c r="X38" s="109" t="str">
        <f t="shared" si="6"/>
        <v>-</v>
      </c>
      <c r="Y38" s="109" t="str">
        <f t="shared" si="6"/>
        <v>-</v>
      </c>
      <c r="Z38" s="109" t="str">
        <f t="shared" si="6"/>
        <v>-</v>
      </c>
      <c r="AA38" s="109" t="str">
        <f t="shared" si="6"/>
        <v>-</v>
      </c>
      <c r="AB38" s="109" t="str">
        <f t="shared" si="6"/>
        <v>-</v>
      </c>
      <c r="AC38" s="110" t="str">
        <f t="shared" si="7"/>
        <v>-</v>
      </c>
    </row>
    <row r="39" spans="1:29" hidden="1" x14ac:dyDescent="0.25">
      <c r="A39" s="103">
        <v>2007</v>
      </c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19">
        <f t="shared" si="5"/>
        <v>0</v>
      </c>
      <c r="O39" s="131"/>
      <c r="P39" s="103">
        <v>2007</v>
      </c>
      <c r="Q39" s="109" t="str">
        <f t="shared" si="6"/>
        <v>-</v>
      </c>
      <c r="R39" s="109" t="str">
        <f t="shared" si="6"/>
        <v>-</v>
      </c>
      <c r="S39" s="109" t="str">
        <f t="shared" si="6"/>
        <v>-</v>
      </c>
      <c r="T39" s="109" t="str">
        <f t="shared" si="6"/>
        <v>-</v>
      </c>
      <c r="U39" s="109" t="str">
        <f t="shared" si="6"/>
        <v>-</v>
      </c>
      <c r="V39" s="109" t="str">
        <f t="shared" si="6"/>
        <v>-</v>
      </c>
      <c r="W39" s="109" t="str">
        <f t="shared" si="6"/>
        <v>-</v>
      </c>
      <c r="X39" s="109" t="str">
        <f t="shared" si="6"/>
        <v>-</v>
      </c>
      <c r="Y39" s="109" t="str">
        <f t="shared" si="6"/>
        <v>-</v>
      </c>
      <c r="Z39" s="109" t="str">
        <f t="shared" si="6"/>
        <v>-</v>
      </c>
      <c r="AA39" s="109" t="str">
        <f t="shared" si="6"/>
        <v>-</v>
      </c>
      <c r="AB39" s="109" t="str">
        <f t="shared" si="6"/>
        <v>-</v>
      </c>
      <c r="AC39" s="110" t="str">
        <f t="shared" si="7"/>
        <v>-</v>
      </c>
    </row>
    <row r="40" spans="1:29" hidden="1" x14ac:dyDescent="0.25">
      <c r="A40" s="103">
        <v>2008</v>
      </c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19">
        <f t="shared" si="5"/>
        <v>0</v>
      </c>
      <c r="O40" s="131"/>
      <c r="P40" s="103">
        <v>2008</v>
      </c>
      <c r="Q40" s="109" t="str">
        <f t="shared" si="6"/>
        <v>-</v>
      </c>
      <c r="R40" s="109" t="str">
        <f t="shared" si="6"/>
        <v>-</v>
      </c>
      <c r="S40" s="109" t="str">
        <f t="shared" si="6"/>
        <v>-</v>
      </c>
      <c r="T40" s="109" t="str">
        <f t="shared" si="6"/>
        <v>-</v>
      </c>
      <c r="U40" s="109" t="str">
        <f t="shared" si="6"/>
        <v>-</v>
      </c>
      <c r="V40" s="109" t="str">
        <f t="shared" si="6"/>
        <v>-</v>
      </c>
      <c r="W40" s="109" t="str">
        <f t="shared" si="6"/>
        <v>-</v>
      </c>
      <c r="X40" s="109" t="str">
        <f t="shared" si="6"/>
        <v>-</v>
      </c>
      <c r="Y40" s="109" t="str">
        <f t="shared" si="6"/>
        <v>-</v>
      </c>
      <c r="Z40" s="109" t="str">
        <f t="shared" si="6"/>
        <v>-</v>
      </c>
      <c r="AA40" s="109" t="str">
        <f t="shared" si="6"/>
        <v>-</v>
      </c>
      <c r="AB40" s="109" t="str">
        <f t="shared" si="6"/>
        <v>-</v>
      </c>
      <c r="AC40" s="110" t="str">
        <f t="shared" si="7"/>
        <v>-</v>
      </c>
    </row>
    <row r="41" spans="1:29" hidden="1" x14ac:dyDescent="0.25">
      <c r="A41" s="103">
        <v>2009</v>
      </c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19">
        <f t="shared" si="5"/>
        <v>0</v>
      </c>
      <c r="O41" s="131"/>
      <c r="P41" s="103">
        <v>2009</v>
      </c>
      <c r="Q41" s="109" t="str">
        <f t="shared" si="6"/>
        <v>-</v>
      </c>
      <c r="R41" s="109" t="str">
        <f t="shared" si="6"/>
        <v>-</v>
      </c>
      <c r="S41" s="109" t="str">
        <f t="shared" si="6"/>
        <v>-</v>
      </c>
      <c r="T41" s="109" t="str">
        <f t="shared" si="6"/>
        <v>-</v>
      </c>
      <c r="U41" s="109" t="str">
        <f t="shared" si="6"/>
        <v>-</v>
      </c>
      <c r="V41" s="109" t="str">
        <f t="shared" si="6"/>
        <v>-</v>
      </c>
      <c r="W41" s="109" t="str">
        <f t="shared" si="6"/>
        <v>-</v>
      </c>
      <c r="X41" s="109" t="str">
        <f t="shared" si="6"/>
        <v>-</v>
      </c>
      <c r="Y41" s="109" t="str">
        <f t="shared" si="6"/>
        <v>-</v>
      </c>
      <c r="Z41" s="109" t="str">
        <f t="shared" si="6"/>
        <v>-</v>
      </c>
      <c r="AA41" s="109" t="str">
        <f t="shared" si="6"/>
        <v>-</v>
      </c>
      <c r="AB41" s="109" t="str">
        <f t="shared" si="6"/>
        <v>-</v>
      </c>
      <c r="AC41" s="110" t="str">
        <f t="shared" si="7"/>
        <v>-</v>
      </c>
    </row>
    <row r="42" spans="1:29" hidden="1" x14ac:dyDescent="0.25">
      <c r="A42" s="103">
        <v>2010</v>
      </c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19">
        <f t="shared" si="5"/>
        <v>0</v>
      </c>
      <c r="O42" s="131"/>
      <c r="P42" s="103">
        <v>2010</v>
      </c>
      <c r="Q42" s="109" t="str">
        <f t="shared" si="6"/>
        <v>-</v>
      </c>
      <c r="R42" s="109" t="str">
        <f t="shared" si="6"/>
        <v>-</v>
      </c>
      <c r="S42" s="109" t="str">
        <f t="shared" si="6"/>
        <v>-</v>
      </c>
      <c r="T42" s="109" t="str">
        <f t="shared" si="6"/>
        <v>-</v>
      </c>
      <c r="U42" s="109" t="str">
        <f t="shared" si="6"/>
        <v>-</v>
      </c>
      <c r="V42" s="109" t="str">
        <f t="shared" si="6"/>
        <v>-</v>
      </c>
      <c r="W42" s="109" t="str">
        <f t="shared" si="6"/>
        <v>-</v>
      </c>
      <c r="X42" s="109" t="str">
        <f t="shared" si="6"/>
        <v>-</v>
      </c>
      <c r="Y42" s="109" t="str">
        <f t="shared" si="6"/>
        <v>-</v>
      </c>
      <c r="Z42" s="109" t="str">
        <f t="shared" si="6"/>
        <v>-</v>
      </c>
      <c r="AA42" s="109" t="str">
        <f t="shared" si="6"/>
        <v>-</v>
      </c>
      <c r="AB42" s="109" t="str">
        <f t="shared" si="6"/>
        <v>-</v>
      </c>
      <c r="AC42" s="110" t="str">
        <f t="shared" si="7"/>
        <v>-</v>
      </c>
    </row>
    <row r="43" spans="1:29" hidden="1" x14ac:dyDescent="0.25">
      <c r="A43" s="103">
        <v>2011</v>
      </c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19">
        <f t="shared" si="5"/>
        <v>0</v>
      </c>
      <c r="O43" s="131"/>
      <c r="P43" s="103">
        <v>2011</v>
      </c>
      <c r="Q43" s="109" t="str">
        <f t="shared" si="6"/>
        <v>-</v>
      </c>
      <c r="R43" s="109" t="str">
        <f t="shared" si="6"/>
        <v>-</v>
      </c>
      <c r="S43" s="109" t="str">
        <f t="shared" si="6"/>
        <v>-</v>
      </c>
      <c r="T43" s="109" t="str">
        <f t="shared" si="6"/>
        <v>-</v>
      </c>
      <c r="U43" s="109" t="str">
        <f t="shared" si="6"/>
        <v>-</v>
      </c>
      <c r="V43" s="109" t="str">
        <f t="shared" si="6"/>
        <v>-</v>
      </c>
      <c r="W43" s="109" t="str">
        <f t="shared" si="6"/>
        <v>-</v>
      </c>
      <c r="X43" s="109" t="str">
        <f t="shared" si="6"/>
        <v>-</v>
      </c>
      <c r="Y43" s="109" t="str">
        <f t="shared" si="6"/>
        <v>-</v>
      </c>
      <c r="Z43" s="109" t="str">
        <f t="shared" si="6"/>
        <v>-</v>
      </c>
      <c r="AA43" s="109" t="str">
        <f t="shared" si="6"/>
        <v>-</v>
      </c>
      <c r="AB43" s="109" t="str">
        <f t="shared" si="6"/>
        <v>-</v>
      </c>
      <c r="AC43" s="110" t="str">
        <f t="shared" si="7"/>
        <v>-</v>
      </c>
    </row>
    <row r="44" spans="1:29" hidden="1" x14ac:dyDescent="0.25">
      <c r="A44" s="103">
        <v>2012</v>
      </c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19">
        <f t="shared" si="5"/>
        <v>0</v>
      </c>
      <c r="O44" s="131"/>
      <c r="P44" s="103">
        <v>2012</v>
      </c>
      <c r="Q44" s="109" t="str">
        <f t="shared" si="6"/>
        <v>-</v>
      </c>
      <c r="R44" s="109" t="str">
        <f t="shared" si="6"/>
        <v>-</v>
      </c>
      <c r="S44" s="109" t="str">
        <f t="shared" si="6"/>
        <v>-</v>
      </c>
      <c r="T44" s="109" t="str">
        <f t="shared" si="6"/>
        <v>-</v>
      </c>
      <c r="U44" s="109" t="str">
        <f t="shared" si="6"/>
        <v>-</v>
      </c>
      <c r="V44" s="109" t="str">
        <f t="shared" si="6"/>
        <v>-</v>
      </c>
      <c r="W44" s="109" t="str">
        <f t="shared" si="6"/>
        <v>-</v>
      </c>
      <c r="X44" s="109" t="str">
        <f t="shared" si="6"/>
        <v>-</v>
      </c>
      <c r="Y44" s="109" t="str">
        <f t="shared" si="6"/>
        <v>-</v>
      </c>
      <c r="Z44" s="109" t="str">
        <f t="shared" si="6"/>
        <v>-</v>
      </c>
      <c r="AA44" s="109" t="str">
        <f t="shared" si="6"/>
        <v>-</v>
      </c>
      <c r="AB44" s="109" t="str">
        <f t="shared" si="6"/>
        <v>-</v>
      </c>
      <c r="AC44" s="110" t="str">
        <f t="shared" si="7"/>
        <v>-</v>
      </c>
    </row>
    <row r="45" spans="1:29" x14ac:dyDescent="0.25">
      <c r="A45" s="101">
        <v>2013</v>
      </c>
      <c r="B45" s="104">
        <f>'[2]Jan 13'!B30</f>
        <v>14160673</v>
      </c>
      <c r="C45" s="104">
        <f>'[2]Fev 13'!B30</f>
        <v>14369418</v>
      </c>
      <c r="D45" s="104">
        <f>'[2]Mar 13'!B30</f>
        <v>17752052</v>
      </c>
      <c r="E45" s="104">
        <f>'[2]Abr 13'!B30</f>
        <v>16497411</v>
      </c>
      <c r="F45" s="104">
        <f>'[2]Mai 13'!B30</f>
        <v>15723864</v>
      </c>
      <c r="G45" s="104">
        <f>'[2]Jun 13'!B30</f>
        <v>14078060</v>
      </c>
      <c r="H45" s="104">
        <f>'[2]Jul 13'!B30</f>
        <v>13384979</v>
      </c>
      <c r="I45" s="104">
        <f>'[2]Ago 13'!B30</f>
        <v>13860241</v>
      </c>
      <c r="J45" s="104">
        <f>'[2]Set 13'!B30</f>
        <v>14192423</v>
      </c>
      <c r="K45" s="104">
        <f>'[2]Out 13'!B30</f>
        <v>15141944</v>
      </c>
      <c r="L45" s="104">
        <f>'[2]Nov 13'!B30</f>
        <v>15082423</v>
      </c>
      <c r="M45" s="104">
        <f>'[2]Dez 13'!B30</f>
        <v>15389362</v>
      </c>
      <c r="N45" s="135">
        <f t="shared" si="5"/>
        <v>179632850</v>
      </c>
      <c r="O45" s="131"/>
      <c r="P45" s="101">
        <v>2013</v>
      </c>
      <c r="Q45" s="109" t="str">
        <f t="shared" si="6"/>
        <v>-</v>
      </c>
      <c r="R45" s="109" t="str">
        <f t="shared" si="6"/>
        <v>-</v>
      </c>
      <c r="S45" s="109" t="str">
        <f t="shared" si="6"/>
        <v>-</v>
      </c>
      <c r="T45" s="109" t="str">
        <f t="shared" si="6"/>
        <v>-</v>
      </c>
      <c r="U45" s="109" t="str">
        <f t="shared" si="6"/>
        <v>-</v>
      </c>
      <c r="V45" s="109" t="str">
        <f t="shared" si="6"/>
        <v>-</v>
      </c>
      <c r="W45" s="109" t="str">
        <f t="shared" si="6"/>
        <v>-</v>
      </c>
      <c r="X45" s="109" t="str">
        <f t="shared" si="6"/>
        <v>-</v>
      </c>
      <c r="Y45" s="109" t="str">
        <f t="shared" si="6"/>
        <v>-</v>
      </c>
      <c r="Z45" s="109" t="str">
        <f t="shared" si="6"/>
        <v>-</v>
      </c>
      <c r="AA45" s="109" t="str">
        <f t="shared" si="6"/>
        <v>-</v>
      </c>
      <c r="AB45" s="109" t="str">
        <f t="shared" si="6"/>
        <v>-</v>
      </c>
      <c r="AC45" s="112" t="s">
        <v>42</v>
      </c>
    </row>
    <row r="46" spans="1:29" x14ac:dyDescent="0.25">
      <c r="A46" s="101">
        <v>2014</v>
      </c>
      <c r="B46" s="104">
        <f>'[2]Jan 14'!B30</f>
        <v>14075921</v>
      </c>
      <c r="C46" s="104">
        <f>'[2]Fev 14'!B30</f>
        <v>12771228</v>
      </c>
      <c r="D46" s="104">
        <f>'[2]Mar 14'!B30</f>
        <v>15282307</v>
      </c>
      <c r="E46" s="104">
        <f>'[2]Abr 14'!B30</f>
        <v>14806677</v>
      </c>
      <c r="F46" s="104">
        <f>'[2]Mai 14'!B30</f>
        <v>14869730</v>
      </c>
      <c r="G46" s="104">
        <f>'[2]Jun 14'!B30</f>
        <v>12551361</v>
      </c>
      <c r="H46" s="104">
        <f>'[2]Jul 14'!B30</f>
        <v>12589614</v>
      </c>
      <c r="I46" s="104">
        <f>'[2]Ago 14'!B30</f>
        <v>14142955</v>
      </c>
      <c r="J46" s="104">
        <f>'[2]Set 14'!B30</f>
        <v>14005675</v>
      </c>
      <c r="K46" s="104">
        <f>'[2]Out 14'!B30</f>
        <v>16587278</v>
      </c>
      <c r="L46" s="104">
        <f>'[2]Nov 14'!B30</f>
        <v>16631639</v>
      </c>
      <c r="M46" s="104">
        <f>'[2]Dez 14'!B30</f>
        <v>16062658</v>
      </c>
      <c r="N46" s="135">
        <f t="shared" si="5"/>
        <v>174377043</v>
      </c>
      <c r="O46" s="131"/>
      <c r="P46" s="101">
        <v>2014</v>
      </c>
      <c r="Q46" s="109">
        <f t="shared" si="6"/>
        <v>-0.59850262766465434</v>
      </c>
      <c r="R46" s="109">
        <f t="shared" si="6"/>
        <v>-11.122162358976539</v>
      </c>
      <c r="S46" s="109">
        <f t="shared" si="6"/>
        <v>-13.912447980661613</v>
      </c>
      <c r="T46" s="109">
        <f t="shared" si="6"/>
        <v>-10.248480807079364</v>
      </c>
      <c r="U46" s="109">
        <f t="shared" si="6"/>
        <v>-5.4320871765362488</v>
      </c>
      <c r="V46" s="109">
        <f t="shared" si="6"/>
        <v>-10.844526873731187</v>
      </c>
      <c r="W46" s="109">
        <f t="shared" si="6"/>
        <v>-5.9422207535775762</v>
      </c>
      <c r="X46" s="109">
        <f t="shared" si="6"/>
        <v>2.0397480823024727</v>
      </c>
      <c r="Y46" s="113">
        <f t="shared" si="6"/>
        <v>-1.3158288757317949</v>
      </c>
      <c r="Z46" s="113">
        <f t="shared" si="6"/>
        <v>9.5452340861913001</v>
      </c>
      <c r="AA46" s="113">
        <f t="shared" si="6"/>
        <v>10.271665235751581</v>
      </c>
      <c r="AB46" s="113">
        <f t="shared" si="6"/>
        <v>4.3750741583699071</v>
      </c>
      <c r="AC46" s="112">
        <f t="shared" si="6"/>
        <v>-2.9258607209093457</v>
      </c>
    </row>
    <row r="47" spans="1:29" x14ac:dyDescent="0.25">
      <c r="A47" s="101">
        <v>2015</v>
      </c>
      <c r="B47" s="104">
        <f>'[2]Jan 15'!B30</f>
        <v>15072723</v>
      </c>
      <c r="C47" s="104">
        <f>'[2]Fev 15'!B30</f>
        <v>11990531</v>
      </c>
      <c r="D47" s="104">
        <f>'[2]Mar 15'!B30</f>
        <v>16471070</v>
      </c>
      <c r="E47" s="104">
        <f>'[2]Abr 15'!B30</f>
        <v>14053854</v>
      </c>
      <c r="F47" s="104">
        <f>'[2]Mai 15'!B30</f>
        <v>14334075</v>
      </c>
      <c r="G47" s="104">
        <f>'[2]Jun 15'!B30</f>
        <v>13863722</v>
      </c>
      <c r="H47" s="104">
        <f>'[2]Jul 15'!B30</f>
        <v>14654048</v>
      </c>
      <c r="I47" s="104">
        <f>'[2]Ago 15'!B30</f>
        <v>13959734</v>
      </c>
      <c r="J47" s="104">
        <f>'[2]Set 15'!B30</f>
        <v>14627665</v>
      </c>
      <c r="K47" s="104">
        <f>'[2]Out 15'!B30</f>
        <v>17083743</v>
      </c>
      <c r="L47" s="104">
        <f>'[2]Nov 15'!B30</f>
        <v>17545246</v>
      </c>
      <c r="M47" s="104">
        <f>'[2]Dez 15'!B30</f>
        <v>17061884</v>
      </c>
      <c r="N47" s="135">
        <f t="shared" si="5"/>
        <v>180718295</v>
      </c>
      <c r="O47" s="131"/>
      <c r="P47" s="101">
        <v>2015</v>
      </c>
      <c r="Q47" s="109">
        <f t="shared" si="6"/>
        <v>7.0816112139305165</v>
      </c>
      <c r="R47" s="109">
        <f t="shared" si="6"/>
        <v>-6.1129360465571487</v>
      </c>
      <c r="S47" s="109">
        <f t="shared" si="6"/>
        <v>7.7786881260794027</v>
      </c>
      <c r="T47" s="109">
        <f t="shared" si="6"/>
        <v>-5.0843480951195179</v>
      </c>
      <c r="U47" s="109">
        <f t="shared" si="6"/>
        <v>-3.6023182667069276</v>
      </c>
      <c r="V47" s="109">
        <f t="shared" si="6"/>
        <v>10.455925855371383</v>
      </c>
      <c r="W47" s="109">
        <f t="shared" si="6"/>
        <v>16.397913391149245</v>
      </c>
      <c r="X47" s="109">
        <f t="shared" si="6"/>
        <v>-1.295493056436936</v>
      </c>
      <c r="Y47" s="113">
        <f t="shared" si="6"/>
        <v>4.4409855290801659</v>
      </c>
      <c r="Z47" s="113">
        <f t="shared" si="6"/>
        <v>2.9930468398733145</v>
      </c>
      <c r="AA47" s="113">
        <f t="shared" si="6"/>
        <v>5.4931868109932003</v>
      </c>
      <c r="AB47" s="113">
        <f t="shared" si="6"/>
        <v>6.2208010654276613</v>
      </c>
      <c r="AC47" s="112">
        <f t="shared" si="6"/>
        <v>3.6365176808279775</v>
      </c>
    </row>
    <row r="48" spans="1:29" x14ac:dyDescent="0.25">
      <c r="A48" s="101">
        <v>2016</v>
      </c>
      <c r="B48" s="104">
        <f>'[2]Jan 16'!$B$30</f>
        <v>15904547</v>
      </c>
      <c r="C48" s="104">
        <f>'[2]Fev 16'!$B$30</f>
        <v>14807131</v>
      </c>
      <c r="D48" s="104">
        <f>'[2]Mar 16'!$B$30</f>
        <v>14853718</v>
      </c>
      <c r="E48" s="104">
        <f>'[2]Abr 16'!$B$30</f>
        <v>14654041</v>
      </c>
      <c r="F48" s="104">
        <f>'[2]Mai 16'!$B$30</f>
        <v>14378891</v>
      </c>
      <c r="G48" s="104">
        <f>'[2]Jun 16'!$B$30</f>
        <v>13165213</v>
      </c>
      <c r="H48" s="104">
        <f>'[2]Jul 16'!$B$30</f>
        <v>13261961</v>
      </c>
      <c r="I48" s="104">
        <f>'[2]Ago 16'!$B$30</f>
        <v>12972248</v>
      </c>
      <c r="J48" s="104">
        <f>'[2]Set 16'!$B$30</f>
        <v>14259574</v>
      </c>
      <c r="K48" s="104">
        <f>'[2]Out 16'!$B$30</f>
        <v>17876177</v>
      </c>
      <c r="L48" s="104">
        <f>'[2]Nov 16'!$B$30</f>
        <v>18407667</v>
      </c>
      <c r="M48" s="104">
        <f>'[2]Dez 16'!$B$30</f>
        <v>19133205</v>
      </c>
      <c r="N48" s="135">
        <f t="shared" si="5"/>
        <v>183674373</v>
      </c>
      <c r="O48" s="131"/>
      <c r="P48" s="101">
        <v>2016</v>
      </c>
      <c r="Q48" s="109">
        <f t="shared" si="6"/>
        <v>5.5187373907156667</v>
      </c>
      <c r="R48" s="109">
        <f t="shared" si="6"/>
        <v>23.490202393872295</v>
      </c>
      <c r="S48" s="109">
        <f t="shared" si="6"/>
        <v>-9.8193499268717783</v>
      </c>
      <c r="T48" s="109">
        <f t="shared" si="6"/>
        <v>4.2706221368174146</v>
      </c>
      <c r="U48" s="109">
        <f t="shared" si="6"/>
        <v>0.31265358943635135</v>
      </c>
      <c r="V48" s="109">
        <f t="shared" si="6"/>
        <v>-5.0383944513601726</v>
      </c>
      <c r="W48" s="109">
        <f t="shared" si="6"/>
        <v>-9.4996754480400227</v>
      </c>
      <c r="X48" s="109">
        <f t="shared" si="6"/>
        <v>-7.0738167360495545</v>
      </c>
      <c r="Y48" s="113">
        <f t="shared" si="6"/>
        <v>-2.5164029939159782</v>
      </c>
      <c r="Z48" s="113">
        <f t="shared" si="6"/>
        <v>4.6385268146447833</v>
      </c>
      <c r="AA48" s="113">
        <f t="shared" si="6"/>
        <v>4.9154112743702738</v>
      </c>
      <c r="AB48" s="113">
        <f t="shared" si="6"/>
        <v>12.140048543291005</v>
      </c>
      <c r="AC48" s="112">
        <f t="shared" si="6"/>
        <v>1.6357380972413349</v>
      </c>
    </row>
    <row r="49" spans="1:29" x14ac:dyDescent="0.25">
      <c r="A49" s="101">
        <v>2017</v>
      </c>
      <c r="B49" s="104">
        <f>'[2]Jan 17'!$B$30</f>
        <v>16154665</v>
      </c>
      <c r="C49" s="104">
        <f>'[2]Fev 17'!$B$30</f>
        <v>16367543</v>
      </c>
      <c r="D49" s="104">
        <f>'[2]Mar 17'!$B$30</f>
        <v>18203678</v>
      </c>
      <c r="E49" s="104">
        <f>'[2]Abr 17'!$B$30</f>
        <v>14616802</v>
      </c>
      <c r="F49" s="104">
        <f>'[2]Mai 17'!$B$30</f>
        <v>18426858</v>
      </c>
      <c r="G49" s="104">
        <f>'[2]Jun 17'!$B$30</f>
        <v>18937523</v>
      </c>
      <c r="H49" s="104">
        <f>'[2]Jul 17'!$B$30</f>
        <v>19553755</v>
      </c>
      <c r="I49" s="104">
        <f>'[2]Ago 17'!$B$30</f>
        <v>20028907</v>
      </c>
      <c r="J49" s="104">
        <f>'[2]Set 17'!$B$30</f>
        <v>19297106</v>
      </c>
      <c r="K49" s="104">
        <f>'[2]Out 17'!$B$30</f>
        <v>21960269</v>
      </c>
      <c r="L49" s="104">
        <f>'[2]Nov 17'!$B$30</f>
        <v>19784059</v>
      </c>
      <c r="M49" s="104">
        <f>'[2]Dez 17'!$B$30</f>
        <v>23232222</v>
      </c>
      <c r="N49" s="135">
        <f t="shared" si="5"/>
        <v>226563387</v>
      </c>
      <c r="O49" s="131"/>
      <c r="P49" s="101">
        <v>2017</v>
      </c>
      <c r="Q49" s="109">
        <f t="shared" si="6"/>
        <v>1.5726194527891924</v>
      </c>
      <c r="R49" s="109">
        <f t="shared" si="6"/>
        <v>10.538246740708912</v>
      </c>
      <c r="S49" s="109">
        <f t="shared" si="6"/>
        <v>22.553006594039292</v>
      </c>
      <c r="T49" s="109">
        <f t="shared" si="6"/>
        <v>-0.25412103050619361</v>
      </c>
      <c r="U49" s="109">
        <f t="shared" si="6"/>
        <v>28.152150259710563</v>
      </c>
      <c r="V49" s="109">
        <f t="shared" si="6"/>
        <v>43.845169842675546</v>
      </c>
      <c r="W49" s="109">
        <f t="shared" si="6"/>
        <v>47.442410666114924</v>
      </c>
      <c r="X49" s="109">
        <f t="shared" si="6"/>
        <v>54.398119739924788</v>
      </c>
      <c r="Y49" s="113">
        <f t="shared" si="6"/>
        <v>35.327366722175583</v>
      </c>
      <c r="Z49" s="113">
        <f t="shared" si="6"/>
        <v>22.846562774579816</v>
      </c>
      <c r="AA49" s="113">
        <f t="shared" si="6"/>
        <v>7.4772756373743698</v>
      </c>
      <c r="AB49" s="113">
        <f t="shared" si="6"/>
        <v>21.423577492636504</v>
      </c>
      <c r="AC49" s="112">
        <f t="shared" si="6"/>
        <v>23.350570522976554</v>
      </c>
    </row>
    <row r="50" spans="1:29" x14ac:dyDescent="0.25">
      <c r="A50" s="101">
        <v>2018</v>
      </c>
      <c r="B50" s="104">
        <f>'[2]Jan 18'!$B$30</f>
        <v>21711435</v>
      </c>
      <c r="C50" s="104">
        <f>'[2]Fev 18'!$B$30</f>
        <v>22313577</v>
      </c>
      <c r="D50" s="104">
        <f>'[2]Mar 18'!$B$30</f>
        <v>25864682</v>
      </c>
      <c r="E50" s="104">
        <f>'[2]Abr 18'!$B$30</f>
        <v>24423486</v>
      </c>
      <c r="F50" s="104">
        <f>'[2]Mai 18'!$B$30</f>
        <v>24239270</v>
      </c>
      <c r="G50" s="104">
        <f>'[2]Jun 18'!$B$30</f>
        <v>22103749</v>
      </c>
      <c r="H50" s="104">
        <f>'[2]Jul 18'!$B$30</f>
        <v>23824383</v>
      </c>
      <c r="I50" s="104">
        <f>'[2]Ago 18'!$B$30</f>
        <v>22958761</v>
      </c>
      <c r="J50" s="104">
        <f>'[2]Set 18'!$B$30</f>
        <v>23142435</v>
      </c>
      <c r="K50" s="104">
        <f>'[2]Out 18'!$B$30</f>
        <v>24580587</v>
      </c>
      <c r="L50" s="104">
        <f>'[2]Nov 18'!$B$30</f>
        <v>23554511</v>
      </c>
      <c r="M50" s="104">
        <f>'[2]Dez 18'!$B$30</f>
        <v>22974292</v>
      </c>
      <c r="N50" s="135">
        <f>SUM(B50:M50)</f>
        <v>281691168</v>
      </c>
      <c r="O50" s="131"/>
      <c r="P50" s="101">
        <v>2018</v>
      </c>
      <c r="Q50" s="109">
        <f t="shared" ref="Q50:AC51" si="8">IF(B50&lt;&gt;"",IF(B49&lt;&gt;"",(B50/B49-1)*100,"-"),"-")</f>
        <v>34.397308764991408</v>
      </c>
      <c r="R50" s="109">
        <f t="shared" si="8"/>
        <v>36.328201489985389</v>
      </c>
      <c r="S50" s="109">
        <f t="shared" si="8"/>
        <v>42.084923717064207</v>
      </c>
      <c r="T50" s="109">
        <f t="shared" si="8"/>
        <v>67.09185771278834</v>
      </c>
      <c r="U50" s="109">
        <f t="shared" si="8"/>
        <v>31.543152934699982</v>
      </c>
      <c r="V50" s="109">
        <f t="shared" si="8"/>
        <v>16.719324908542688</v>
      </c>
      <c r="W50" s="109">
        <f t="shared" si="8"/>
        <v>21.840449570939178</v>
      </c>
      <c r="X50" s="109">
        <f t="shared" si="8"/>
        <v>14.628127236299004</v>
      </c>
      <c r="Y50" s="113">
        <f t="shared" si="8"/>
        <v>19.92697246934334</v>
      </c>
      <c r="Z50" s="113">
        <f t="shared" si="8"/>
        <v>11.932085167080597</v>
      </c>
      <c r="AA50" s="113">
        <f t="shared" si="8"/>
        <v>19.058030508299638</v>
      </c>
      <c r="AB50" s="113">
        <f t="shared" si="8"/>
        <v>-1.1102252724685568</v>
      </c>
      <c r="AC50" s="112">
        <f t="shared" si="8"/>
        <v>24.332166697349034</v>
      </c>
    </row>
    <row r="51" spans="1:29" x14ac:dyDescent="0.25">
      <c r="A51" s="101">
        <v>2019</v>
      </c>
      <c r="B51" s="104">
        <f>'[2]Jan 19'!$B$30</f>
        <v>21527774</v>
      </c>
      <c r="C51" s="104">
        <f>'[2]Fev 19'!$B$30</f>
        <v>21080087</v>
      </c>
      <c r="D51" s="104">
        <f>'[2]Mar 19'!$B$30</f>
        <v>20984303</v>
      </c>
      <c r="E51" s="104">
        <f>'[2]Abr 19'!$B$30</f>
        <v>17957553</v>
      </c>
      <c r="F51" s="104">
        <f>'[2]Mai 19'!$B$30</f>
        <v>18191263</v>
      </c>
      <c r="G51" s="104">
        <f>'[2]Jun 19'!$B$30</f>
        <v>16192083</v>
      </c>
      <c r="H51" s="104"/>
      <c r="I51" s="104"/>
      <c r="J51" s="104"/>
      <c r="K51" s="104"/>
      <c r="L51" s="104"/>
      <c r="M51" s="104"/>
      <c r="N51" s="135">
        <f>SUM(B51:M51)</f>
        <v>115933063</v>
      </c>
      <c r="O51" s="131"/>
      <c r="P51" s="101">
        <v>2019</v>
      </c>
      <c r="Q51" s="109">
        <f t="shared" si="8"/>
        <v>-0.84591829144411435</v>
      </c>
      <c r="R51" s="109">
        <f t="shared" si="8"/>
        <v>-5.5279796690597793</v>
      </c>
      <c r="S51" s="109">
        <f t="shared" si="8"/>
        <v>-18.868892337435273</v>
      </c>
      <c r="T51" s="109">
        <f t="shared" si="8"/>
        <v>-26.47424286606752</v>
      </c>
      <c r="U51" s="109">
        <f t="shared" si="8"/>
        <v>-24.951275347813695</v>
      </c>
      <c r="V51" s="109">
        <f t="shared" si="8"/>
        <v>-26.745082926882681</v>
      </c>
      <c r="W51" s="109" t="str">
        <f t="shared" si="8"/>
        <v>-</v>
      </c>
      <c r="X51" s="109" t="str">
        <f t="shared" si="8"/>
        <v>-</v>
      </c>
      <c r="Y51" s="113" t="str">
        <f t="shared" si="8"/>
        <v>-</v>
      </c>
      <c r="Z51" s="113" t="str">
        <f t="shared" si="8"/>
        <v>-</v>
      </c>
      <c r="AA51" s="113" t="str">
        <f t="shared" si="8"/>
        <v>-</v>
      </c>
      <c r="AB51" s="113" t="str">
        <f t="shared" si="8"/>
        <v>-</v>
      </c>
      <c r="AC51" s="112"/>
    </row>
    <row r="52" spans="1:29" x14ac:dyDescent="0.25">
      <c r="B52" s="134"/>
      <c r="N52" s="134"/>
    </row>
    <row r="53" spans="1:29" s="136" customFormat="1" ht="14.4" x14ac:dyDescent="0.3">
      <c r="A53" s="137"/>
      <c r="B53" s="138"/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</row>
    <row r="54" spans="1:29" s="136" customFormat="1" ht="14.4" x14ac:dyDescent="0.3">
      <c r="A54" s="137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</row>
    <row r="55" spans="1:29" s="136" customFormat="1" ht="14.4" x14ac:dyDescent="0.3">
      <c r="A55" s="137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</row>
    <row r="56" spans="1:29" s="136" customFormat="1" ht="14.4" x14ac:dyDescent="0.3">
      <c r="A56" s="137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</row>
    <row r="57" spans="1:29" s="136" customFormat="1" ht="14.4" x14ac:dyDescent="0.3">
      <c r="A57" s="137"/>
      <c r="B57" s="138"/>
      <c r="C57" s="138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</row>
    <row r="58" spans="1:29" s="136" customFormat="1" ht="14.4" x14ac:dyDescent="0.3">
      <c r="A58" s="139"/>
      <c r="B58" s="138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</row>
    <row r="59" spans="1:29" s="136" customFormat="1" ht="14.4" x14ac:dyDescent="0.3">
      <c r="A59" s="137"/>
      <c r="B59" s="138"/>
      <c r="C59" s="138"/>
      <c r="D59" s="138"/>
      <c r="E59" s="138"/>
      <c r="F59" s="138"/>
      <c r="G59" s="138"/>
      <c r="H59" s="138"/>
      <c r="I59" s="138"/>
      <c r="J59" s="138"/>
      <c r="K59" s="138"/>
      <c r="L59" s="138"/>
      <c r="M59" s="138"/>
      <c r="N59" s="138"/>
    </row>
    <row r="60" spans="1:29" s="136" customFormat="1" ht="14.4" x14ac:dyDescent="0.3">
      <c r="A60" s="137"/>
      <c r="B60" s="138"/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</row>
    <row r="61" spans="1:29" s="136" customFormat="1" ht="14.4" x14ac:dyDescent="0.3">
      <c r="A61" s="137"/>
      <c r="B61" s="138"/>
      <c r="C61" s="138"/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138"/>
    </row>
    <row r="62" spans="1:29" s="136" customFormat="1" ht="14.4" x14ac:dyDescent="0.3">
      <c r="A62" s="137"/>
      <c r="B62" s="138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8"/>
    </row>
    <row r="63" spans="1:29" s="136" customFormat="1" ht="14.4" x14ac:dyDescent="0.3">
      <c r="A63" s="137"/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</row>
  </sheetData>
  <conditionalFormatting sqref="A53:N57">
    <cfRule type="duplicateValues" dxfId="2" priority="1"/>
    <cfRule type="duplicateValues" dxfId="1" priority="3"/>
  </conditionalFormatting>
  <conditionalFormatting sqref="L58">
    <cfRule type="duplicateValues" dxfId="0" priority="2"/>
  </conditionalFormatting>
  <pageMargins left="0.51181102362204722" right="0.51181102362204722" top="0.78740157480314965" bottom="0.78740157480314965" header="0.31496062992125984" footer="0.31496062992125984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ASK, RPK, PAX</vt:lpstr>
      <vt:lpstr>Carga</vt:lpstr>
      <vt:lpstr>ASK, RPK, PAX - Acumulado</vt:lpstr>
      <vt:lpstr>Carga - Acumulado</vt:lpstr>
      <vt:lpstr>Série PAX - TOTAL</vt:lpstr>
      <vt:lpstr>Série Carga - TOTAL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</dc:creator>
  <cp:lastModifiedBy>David Maziteli</cp:lastModifiedBy>
  <cp:lastPrinted>2016-01-14T13:31:43Z</cp:lastPrinted>
  <dcterms:created xsi:type="dcterms:W3CDTF">2012-03-12T17:04:47Z</dcterms:created>
  <dcterms:modified xsi:type="dcterms:W3CDTF">2019-12-04T20:25:13Z</dcterms:modified>
</cp:coreProperties>
</file>