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autoCompressPictures="0" defaultThemeVersion="124226"/>
  <bookViews>
    <workbookView xWindow="252" yWindow="12" windowWidth="15048" windowHeight="10896" tabRatio="615" firstSheet="90" activeTab="91"/>
  </bookViews>
  <sheets>
    <sheet name="Jan 13" sheetId="24" r:id="rId1"/>
    <sheet name="Fev 13" sheetId="22" r:id="rId2"/>
    <sheet name="Mar 13" sheetId="20" r:id="rId3"/>
    <sheet name="Abr 13" sheetId="18" r:id="rId4"/>
    <sheet name="Mai 13" sheetId="16" r:id="rId5"/>
    <sheet name="Jun 13" sheetId="14" r:id="rId6"/>
    <sheet name="Jul 13" sheetId="12" r:id="rId7"/>
    <sheet name="Ago 13" sheetId="10" r:id="rId8"/>
    <sheet name="Set 13" sheetId="8" r:id="rId9"/>
    <sheet name="Out 13" sheetId="6" r:id="rId10"/>
    <sheet name="Nov 13" sheetId="5" r:id="rId11"/>
    <sheet name="Dez 13" sheetId="1" r:id="rId12"/>
    <sheet name="2013" sheetId="27" r:id="rId13"/>
    <sheet name="Jan 14" sheetId="23" r:id="rId14"/>
    <sheet name="Fev 14" sheetId="21" r:id="rId15"/>
    <sheet name="Mar 14" sheetId="19" r:id="rId16"/>
    <sheet name="Abr 14" sheetId="17" r:id="rId17"/>
    <sheet name="Mai 14" sheetId="15" r:id="rId18"/>
    <sheet name="Jun 14" sheetId="13" r:id="rId19"/>
    <sheet name="Jul 14" sheetId="11" r:id="rId20"/>
    <sheet name="Ago 14" sheetId="9" r:id="rId21"/>
    <sheet name="Set 14" sheetId="7" r:id="rId22"/>
    <sheet name="Out 14" sheetId="3" r:id="rId23"/>
    <sheet name="Nov 14" sheetId="2" r:id="rId24"/>
    <sheet name="Dez 14" sheetId="4" r:id="rId25"/>
    <sheet name="2014" sheetId="26" r:id="rId26"/>
    <sheet name="Jan 15" sheetId="34" r:id="rId27"/>
    <sheet name="Fev 15" sheetId="36" r:id="rId28"/>
    <sheet name="Mar 15" sheetId="39" r:id="rId29"/>
    <sheet name="Abr 15" sheetId="41" r:id="rId30"/>
    <sheet name="Mai 15" sheetId="43" r:id="rId31"/>
    <sheet name="Jun 15" sheetId="45" r:id="rId32"/>
    <sheet name="Jul 15" sheetId="47" r:id="rId33"/>
    <sheet name="Ago 15" sheetId="49" r:id="rId34"/>
    <sheet name="Set 15" sheetId="51" r:id="rId35"/>
    <sheet name="Out 15" sheetId="54" r:id="rId36"/>
    <sheet name="Nov 15" sheetId="56" r:id="rId37"/>
    <sheet name="Dez 15" sheetId="58" r:id="rId38"/>
    <sheet name="2015" sheetId="60" r:id="rId39"/>
    <sheet name="Jan 16" sheetId="61" r:id="rId40"/>
    <sheet name="Fev 16" sheetId="63" r:id="rId41"/>
    <sheet name="Mar 16" sheetId="67" r:id="rId42"/>
    <sheet name="Abr 16" sheetId="69" r:id="rId43"/>
    <sheet name="Mai 16" sheetId="71" r:id="rId44"/>
    <sheet name="Jun 16" sheetId="73" r:id="rId45"/>
    <sheet name="Jul 16" sheetId="76" r:id="rId46"/>
    <sheet name="Ago 16" sheetId="78" r:id="rId47"/>
    <sheet name="Set 16" sheetId="82" r:id="rId48"/>
    <sheet name="Out 16" sheetId="85" r:id="rId49"/>
    <sheet name="Nov 16" sheetId="88" r:id="rId50"/>
    <sheet name="Dez 16" sheetId="90" r:id="rId51"/>
    <sheet name="2016" sheetId="150" r:id="rId52"/>
    <sheet name="Jan 17" sheetId="93" r:id="rId53"/>
    <sheet name="Fev 17" sheetId="96" r:id="rId54"/>
    <sheet name="Mar 17" sheetId="98" r:id="rId55"/>
    <sheet name="Abr 17" sheetId="101" r:id="rId56"/>
    <sheet name="Mai 17" sheetId="103" r:id="rId57"/>
    <sheet name="Jun 17" sheetId="106" r:id="rId58"/>
    <sheet name="Jul 17" sheetId="108" r:id="rId59"/>
    <sheet name="Ago 17" sheetId="110" r:id="rId60"/>
    <sheet name="Set 17" sheetId="114" r:id="rId61"/>
    <sheet name="Out 17" sheetId="116" r:id="rId62"/>
    <sheet name="Nov 17" sheetId="118" r:id="rId63"/>
    <sheet name="Dez 17" sheetId="120" r:id="rId64"/>
    <sheet name="2017" sheetId="152" r:id="rId65"/>
    <sheet name="Jan 18" sheetId="122" r:id="rId66"/>
    <sheet name="Fev 18" sheetId="124" r:id="rId67"/>
    <sheet name="Mar 18" sheetId="128" r:id="rId68"/>
    <sheet name="Abr 18" sheetId="130" r:id="rId69"/>
    <sheet name="Mai 18" sheetId="132" r:id="rId70"/>
    <sheet name="Jun 18" sheetId="134" r:id="rId71"/>
    <sheet name="Jul 18" sheetId="136" r:id="rId72"/>
    <sheet name="Ago 18" sheetId="138" r:id="rId73"/>
    <sheet name="Set 18" sheetId="139" r:id="rId74"/>
    <sheet name="Out 18" sheetId="142" r:id="rId75"/>
    <sheet name="Nov 18" sheetId="144" r:id="rId76"/>
    <sheet name="Dez 18" sheetId="146" r:id="rId77"/>
    <sheet name="2018" sheetId="151" r:id="rId78"/>
    <sheet name="Jan 19" sheetId="149" r:id="rId79"/>
    <sheet name="Fev 19" sheetId="154" r:id="rId80"/>
    <sheet name="Mar 19" sheetId="166" r:id="rId81"/>
    <sheet name="Abr 19" sheetId="165" r:id="rId82"/>
    <sheet name="Mai 19" sheetId="164" r:id="rId83"/>
    <sheet name="Jun 19" sheetId="163" r:id="rId84"/>
    <sheet name="Jul 19" sheetId="162" r:id="rId85"/>
    <sheet name="Ago 19" sheetId="161" r:id="rId86"/>
    <sheet name="Set 19" sheetId="160" r:id="rId87"/>
    <sheet name="Out 19" sheetId="159" r:id="rId88"/>
    <sheet name="Nov 19" sheetId="158" r:id="rId89"/>
    <sheet name="Dez 19" sheetId="157" r:id="rId90"/>
    <sheet name="2019" sheetId="182" r:id="rId91"/>
    <sheet name="Comparador de Meses" sheetId="75" r:id="rId92"/>
    <sheet name="Série Carga - ABEAR" sheetId="105" r:id="rId93"/>
    <sheet name="Série Carga - TOTAL" sheetId="174" r:id="rId94"/>
  </sheets>
  <calcPr calcId="145621"/>
</workbook>
</file>

<file path=xl/calcChain.xml><?xml version="1.0" encoding="utf-8"?>
<calcChain xmlns="http://schemas.openxmlformats.org/spreadsheetml/2006/main">
  <c r="M47" i="174" l="1"/>
  <c r="L47" i="174"/>
  <c r="K47" i="174"/>
  <c r="J47" i="174"/>
  <c r="I47" i="174"/>
  <c r="H47" i="174"/>
  <c r="G47" i="174"/>
  <c r="F47" i="174"/>
  <c r="E47" i="174"/>
  <c r="D47" i="174"/>
  <c r="C47" i="174"/>
  <c r="B47" i="174"/>
  <c r="M46" i="174"/>
  <c r="L46" i="174"/>
  <c r="K46" i="174"/>
  <c r="J46" i="174"/>
  <c r="I46" i="174"/>
  <c r="H46" i="174"/>
  <c r="G46" i="174"/>
  <c r="F46" i="174"/>
  <c r="E46" i="174"/>
  <c r="D46" i="174"/>
  <c r="C46" i="174"/>
  <c r="B46" i="174"/>
  <c r="M45" i="174"/>
  <c r="L45" i="174"/>
  <c r="K45" i="174"/>
  <c r="J45" i="174"/>
  <c r="I45" i="174"/>
  <c r="H45" i="174"/>
  <c r="G45" i="174"/>
  <c r="F45" i="174"/>
  <c r="E45" i="174"/>
  <c r="D45" i="174"/>
  <c r="C45" i="174"/>
  <c r="B45" i="174"/>
  <c r="M21" i="174"/>
  <c r="L21" i="174"/>
  <c r="K21" i="174"/>
  <c r="J21" i="174"/>
  <c r="I21" i="174"/>
  <c r="H21" i="174"/>
  <c r="G21" i="174"/>
  <c r="F21" i="174"/>
  <c r="E21" i="174"/>
  <c r="D21" i="174"/>
  <c r="C21" i="174"/>
  <c r="B21" i="174"/>
  <c r="M20" i="174"/>
  <c r="L20" i="174"/>
  <c r="K20" i="174"/>
  <c r="J20" i="174"/>
  <c r="I20" i="174"/>
  <c r="H20" i="174"/>
  <c r="G20" i="174"/>
  <c r="F20" i="174"/>
  <c r="E20" i="174"/>
  <c r="D20" i="174"/>
  <c r="C20" i="174"/>
  <c r="B20" i="174"/>
  <c r="M19" i="174"/>
  <c r="L19" i="174"/>
  <c r="K19" i="174"/>
  <c r="J19" i="174"/>
  <c r="I19" i="174"/>
  <c r="H19" i="174"/>
  <c r="G19" i="174"/>
  <c r="F19" i="174"/>
  <c r="E19" i="174"/>
  <c r="D19" i="174"/>
  <c r="C19" i="174"/>
  <c r="B19" i="174"/>
  <c r="C97" i="182" l="1"/>
  <c r="C96" i="182"/>
  <c r="C95" i="182"/>
  <c r="C94" i="182"/>
  <c r="C93" i="182"/>
  <c r="C92" i="182"/>
  <c r="C91" i="182"/>
  <c r="C90" i="182"/>
  <c r="C89" i="182"/>
  <c r="C88" i="182"/>
  <c r="C87" i="182"/>
  <c r="C80" i="182"/>
  <c r="C79" i="182"/>
  <c r="C78" i="182"/>
  <c r="C77" i="182"/>
  <c r="C76" i="182"/>
  <c r="C75" i="182"/>
  <c r="C74" i="182"/>
  <c r="C73" i="182"/>
  <c r="C72" i="182"/>
  <c r="C71" i="182"/>
  <c r="C70" i="182"/>
  <c r="C62" i="182"/>
  <c r="C61" i="182"/>
  <c r="C60" i="182"/>
  <c r="C59" i="182"/>
  <c r="C58" i="182"/>
  <c r="C57" i="182"/>
  <c r="C56" i="182"/>
  <c r="C55" i="182"/>
  <c r="C54" i="182"/>
  <c r="C53" i="182"/>
  <c r="C52" i="182"/>
  <c r="C45" i="182"/>
  <c r="C44" i="182"/>
  <c r="C43" i="182"/>
  <c r="C42" i="182"/>
  <c r="C41" i="182"/>
  <c r="C40" i="182"/>
  <c r="C39" i="182"/>
  <c r="C38" i="182"/>
  <c r="C37" i="182"/>
  <c r="C36" i="182"/>
  <c r="C35" i="182"/>
  <c r="B97" i="182"/>
  <c r="B96" i="182"/>
  <c r="B95" i="182"/>
  <c r="B94" i="182"/>
  <c r="B93" i="182"/>
  <c r="B92" i="182"/>
  <c r="B91" i="182"/>
  <c r="B90" i="182"/>
  <c r="B89" i="182"/>
  <c r="B88" i="182"/>
  <c r="B87" i="182"/>
  <c r="B80" i="182"/>
  <c r="B79" i="182"/>
  <c r="B78" i="182"/>
  <c r="B77" i="182"/>
  <c r="B76" i="182"/>
  <c r="B75" i="182"/>
  <c r="B74" i="182"/>
  <c r="B73" i="182"/>
  <c r="B72" i="182"/>
  <c r="B71" i="182"/>
  <c r="B70" i="182"/>
  <c r="B62" i="182"/>
  <c r="B61" i="182"/>
  <c r="B60" i="182"/>
  <c r="B59" i="182"/>
  <c r="B58" i="182"/>
  <c r="B57" i="182"/>
  <c r="B56" i="182"/>
  <c r="B55" i="182"/>
  <c r="B54" i="182"/>
  <c r="B53" i="182"/>
  <c r="B52" i="182"/>
  <c r="B45" i="182"/>
  <c r="B44" i="182"/>
  <c r="B43" i="182"/>
  <c r="B42" i="182"/>
  <c r="B41" i="182"/>
  <c r="B40" i="182"/>
  <c r="B39" i="182"/>
  <c r="B38" i="182"/>
  <c r="B37" i="182"/>
  <c r="B36" i="182"/>
  <c r="B35" i="182"/>
  <c r="B27" i="182"/>
  <c r="B25" i="182"/>
  <c r="B24" i="182"/>
  <c r="B23" i="182"/>
  <c r="B22" i="182"/>
  <c r="B21" i="182"/>
  <c r="B20" i="182"/>
  <c r="B14" i="182"/>
  <c r="B12" i="182"/>
  <c r="B11" i="182"/>
  <c r="B10" i="182"/>
  <c r="B9" i="182"/>
  <c r="B8" i="182"/>
  <c r="B7" i="182"/>
  <c r="B83" i="182"/>
  <c r="B66" i="182"/>
  <c r="B48" i="182"/>
  <c r="B31" i="182"/>
  <c r="B17" i="182"/>
  <c r="B4" i="182"/>
  <c r="A1" i="182"/>
  <c r="B27" i="60"/>
  <c r="B25" i="60"/>
  <c r="B24" i="60"/>
  <c r="B23" i="60"/>
  <c r="B22" i="60"/>
  <c r="B21" i="60"/>
  <c r="B26" i="60" s="1"/>
  <c r="B20" i="60"/>
  <c r="B14" i="60"/>
  <c r="B12" i="60"/>
  <c r="B11" i="60"/>
  <c r="B10" i="60"/>
  <c r="B9" i="60"/>
  <c r="B8" i="60"/>
  <c r="B7" i="60"/>
  <c r="B13" i="60" s="1"/>
  <c r="B27" i="27"/>
  <c r="B14" i="27"/>
  <c r="B13" i="182" l="1"/>
  <c r="C46" i="182" s="1"/>
  <c r="B26" i="182"/>
  <c r="C63" i="182" s="1"/>
  <c r="B15" i="182" l="1"/>
  <c r="C8" i="182" s="1"/>
  <c r="C81" i="182"/>
  <c r="C14" i="182"/>
  <c r="C7" i="182"/>
  <c r="C12" i="182"/>
  <c r="B28" i="182"/>
  <c r="C98" i="182" s="1"/>
  <c r="C11" i="182"/>
  <c r="C9" i="182"/>
  <c r="C10" i="182" l="1"/>
  <c r="C13" i="182" s="1"/>
  <c r="C15" i="182" s="1"/>
  <c r="C27" i="182"/>
  <c r="C25" i="182"/>
  <c r="C23" i="182"/>
  <c r="C22" i="182"/>
  <c r="C20" i="182"/>
  <c r="C21" i="182"/>
  <c r="C24" i="182"/>
  <c r="C26" i="182" l="1"/>
  <c r="C28" i="182" s="1"/>
  <c r="H1" i="174" l="1"/>
  <c r="H1" i="105"/>
  <c r="AC44" i="174" l="1"/>
  <c r="AB44" i="174"/>
  <c r="AA44" i="174"/>
  <c r="Z44" i="174"/>
  <c r="Y44" i="174"/>
  <c r="X44" i="174"/>
  <c r="W44" i="174"/>
  <c r="V44" i="174"/>
  <c r="U44" i="174"/>
  <c r="T44" i="174"/>
  <c r="S44" i="174"/>
  <c r="R44" i="174"/>
  <c r="Q44" i="174"/>
  <c r="N44" i="174"/>
  <c r="AC43" i="174"/>
  <c r="AB43" i="174"/>
  <c r="AA43" i="174"/>
  <c r="Z43" i="174"/>
  <c r="Y43" i="174"/>
  <c r="X43" i="174"/>
  <c r="W43" i="174"/>
  <c r="V43" i="174"/>
  <c r="U43" i="174"/>
  <c r="T43" i="174"/>
  <c r="S43" i="174"/>
  <c r="R43" i="174"/>
  <c r="Q43" i="174"/>
  <c r="N43" i="174"/>
  <c r="AC42" i="174"/>
  <c r="AB42" i="174"/>
  <c r="AA42" i="174"/>
  <c r="Z42" i="174"/>
  <c r="Y42" i="174"/>
  <c r="X42" i="174"/>
  <c r="W42" i="174"/>
  <c r="V42" i="174"/>
  <c r="U42" i="174"/>
  <c r="T42" i="174"/>
  <c r="S42" i="174"/>
  <c r="R42" i="174"/>
  <c r="Q42" i="174"/>
  <c r="N42" i="174"/>
  <c r="AC41" i="174"/>
  <c r="AB41" i="174"/>
  <c r="AA41" i="174"/>
  <c r="Z41" i="174"/>
  <c r="Y41" i="174"/>
  <c r="X41" i="174"/>
  <c r="W41" i="174"/>
  <c r="V41" i="174"/>
  <c r="U41" i="174"/>
  <c r="T41" i="174"/>
  <c r="S41" i="174"/>
  <c r="R41" i="174"/>
  <c r="Q41" i="174"/>
  <c r="N41" i="174"/>
  <c r="AC40" i="174"/>
  <c r="AB40" i="174"/>
  <c r="AA40" i="174"/>
  <c r="Z40" i="174"/>
  <c r="Y40" i="174"/>
  <c r="X40" i="174"/>
  <c r="W40" i="174"/>
  <c r="V40" i="174"/>
  <c r="U40" i="174"/>
  <c r="T40" i="174"/>
  <c r="S40" i="174"/>
  <c r="R40" i="174"/>
  <c r="Q40" i="174"/>
  <c r="N40" i="174"/>
  <c r="AC39" i="174"/>
  <c r="AB39" i="174"/>
  <c r="AA39" i="174"/>
  <c r="Z39" i="174"/>
  <c r="Y39" i="174"/>
  <c r="X39" i="174"/>
  <c r="W39" i="174"/>
  <c r="V39" i="174"/>
  <c r="U39" i="174"/>
  <c r="T39" i="174"/>
  <c r="S39" i="174"/>
  <c r="R39" i="174"/>
  <c r="Q39" i="174"/>
  <c r="N39" i="174"/>
  <c r="AC38" i="174"/>
  <c r="AB38" i="174"/>
  <c r="AA38" i="174"/>
  <c r="Z38" i="174"/>
  <c r="Y38" i="174"/>
  <c r="X38" i="174"/>
  <c r="W38" i="174"/>
  <c r="V38" i="174"/>
  <c r="U38" i="174"/>
  <c r="T38" i="174"/>
  <c r="S38" i="174"/>
  <c r="R38" i="174"/>
  <c r="Q38" i="174"/>
  <c r="N38" i="174"/>
  <c r="AC37" i="174"/>
  <c r="AB37" i="174"/>
  <c r="AA37" i="174"/>
  <c r="Z37" i="174"/>
  <c r="Y37" i="174"/>
  <c r="X37" i="174"/>
  <c r="W37" i="174"/>
  <c r="V37" i="174"/>
  <c r="U37" i="174"/>
  <c r="T37" i="174"/>
  <c r="S37" i="174"/>
  <c r="R37" i="174"/>
  <c r="Q37" i="174"/>
  <c r="N37" i="174"/>
  <c r="AC36" i="174"/>
  <c r="AB36" i="174"/>
  <c r="AA36" i="174"/>
  <c r="Z36" i="174"/>
  <c r="Y36" i="174"/>
  <c r="X36" i="174"/>
  <c r="W36" i="174"/>
  <c r="V36" i="174"/>
  <c r="U36" i="174"/>
  <c r="T36" i="174"/>
  <c r="S36" i="174"/>
  <c r="R36" i="174"/>
  <c r="Q36" i="174"/>
  <c r="N36" i="174"/>
  <c r="AC35" i="174"/>
  <c r="AB35" i="174"/>
  <c r="AA35" i="174"/>
  <c r="Z35" i="174"/>
  <c r="Y35" i="174"/>
  <c r="X35" i="174"/>
  <c r="W35" i="174"/>
  <c r="V35" i="174"/>
  <c r="U35" i="174"/>
  <c r="T35" i="174"/>
  <c r="S35" i="174"/>
  <c r="R35" i="174"/>
  <c r="Q35" i="174"/>
  <c r="N35" i="174"/>
  <c r="AC34" i="174"/>
  <c r="AB34" i="174"/>
  <c r="AA34" i="174"/>
  <c r="Z34" i="174"/>
  <c r="Y34" i="174"/>
  <c r="X34" i="174"/>
  <c r="W34" i="174"/>
  <c r="V34" i="174"/>
  <c r="U34" i="174"/>
  <c r="T34" i="174"/>
  <c r="S34" i="174"/>
  <c r="R34" i="174"/>
  <c r="Q34" i="174"/>
  <c r="N34" i="174"/>
  <c r="AC33" i="174"/>
  <c r="AB33" i="174"/>
  <c r="AA33" i="174"/>
  <c r="Z33" i="174"/>
  <c r="Y33" i="174"/>
  <c r="X33" i="174"/>
  <c r="W33" i="174"/>
  <c r="V33" i="174"/>
  <c r="U33" i="174"/>
  <c r="T33" i="174"/>
  <c r="S33" i="174"/>
  <c r="R33" i="174"/>
  <c r="Q33" i="174"/>
  <c r="N33" i="174"/>
  <c r="N32" i="174"/>
  <c r="AC18" i="174"/>
  <c r="AB18" i="174"/>
  <c r="AA18" i="174"/>
  <c r="Z18" i="174"/>
  <c r="Y18" i="174"/>
  <c r="X18" i="174"/>
  <c r="W18" i="174"/>
  <c r="V18" i="174"/>
  <c r="U18" i="174"/>
  <c r="T18" i="174"/>
  <c r="S18" i="174"/>
  <c r="R18" i="174"/>
  <c r="Q18" i="174"/>
  <c r="AC17" i="174"/>
  <c r="AB17" i="174"/>
  <c r="AA17" i="174"/>
  <c r="Z17" i="174"/>
  <c r="Y17" i="174"/>
  <c r="X17" i="174"/>
  <c r="W17" i="174"/>
  <c r="V17" i="174"/>
  <c r="U17" i="174"/>
  <c r="T17" i="174"/>
  <c r="S17" i="174"/>
  <c r="R17" i="174"/>
  <c r="Q17" i="174"/>
  <c r="AC16" i="174"/>
  <c r="AB16" i="174"/>
  <c r="AA16" i="174"/>
  <c r="Z16" i="174"/>
  <c r="Y16" i="174"/>
  <c r="X16" i="174"/>
  <c r="W16" i="174"/>
  <c r="V16" i="174"/>
  <c r="U16" i="174"/>
  <c r="T16" i="174"/>
  <c r="S16" i="174"/>
  <c r="R16" i="174"/>
  <c r="Q16" i="174"/>
  <c r="AC15" i="174"/>
  <c r="AB15" i="174"/>
  <c r="AA15" i="174"/>
  <c r="Z15" i="174"/>
  <c r="Y15" i="174"/>
  <c r="X15" i="174"/>
  <c r="W15" i="174"/>
  <c r="V15" i="174"/>
  <c r="U15" i="174"/>
  <c r="T15" i="174"/>
  <c r="S15" i="174"/>
  <c r="R15" i="174"/>
  <c r="Q15" i="174"/>
  <c r="AC14" i="174"/>
  <c r="AB14" i="174"/>
  <c r="AA14" i="174"/>
  <c r="Z14" i="174"/>
  <c r="Y14" i="174"/>
  <c r="X14" i="174"/>
  <c r="W14" i="174"/>
  <c r="V14" i="174"/>
  <c r="U14" i="174"/>
  <c r="T14" i="174"/>
  <c r="S14" i="174"/>
  <c r="R14" i="174"/>
  <c r="Q14" i="174"/>
  <c r="AC13" i="174"/>
  <c r="AB13" i="174"/>
  <c r="AA13" i="174"/>
  <c r="Z13" i="174"/>
  <c r="Y13" i="174"/>
  <c r="X13" i="174"/>
  <c r="W13" i="174"/>
  <c r="V13" i="174"/>
  <c r="U13" i="174"/>
  <c r="T13" i="174"/>
  <c r="S13" i="174"/>
  <c r="R13" i="174"/>
  <c r="Q13" i="174"/>
  <c r="AC12" i="174"/>
  <c r="AB12" i="174"/>
  <c r="AA12" i="174"/>
  <c r="Z12" i="174"/>
  <c r="Y12" i="174"/>
  <c r="X12" i="174"/>
  <c r="W12" i="174"/>
  <c r="V12" i="174"/>
  <c r="U12" i="174"/>
  <c r="T12" i="174"/>
  <c r="S12" i="174"/>
  <c r="R12" i="174"/>
  <c r="Q12" i="174"/>
  <c r="AC11" i="174"/>
  <c r="AB11" i="174"/>
  <c r="AA11" i="174"/>
  <c r="Z11" i="174"/>
  <c r="Y11" i="174"/>
  <c r="X11" i="174"/>
  <c r="W11" i="174"/>
  <c r="V11" i="174"/>
  <c r="U11" i="174"/>
  <c r="T11" i="174"/>
  <c r="S11" i="174"/>
  <c r="R11" i="174"/>
  <c r="Q11" i="174"/>
  <c r="AC10" i="174"/>
  <c r="AB10" i="174"/>
  <c r="AA10" i="174"/>
  <c r="Z10" i="174"/>
  <c r="Y10" i="174"/>
  <c r="X10" i="174"/>
  <c r="W10" i="174"/>
  <c r="V10" i="174"/>
  <c r="U10" i="174"/>
  <c r="T10" i="174"/>
  <c r="S10" i="174"/>
  <c r="R10" i="174"/>
  <c r="Q10" i="174"/>
  <c r="AC9" i="174"/>
  <c r="AB9" i="174"/>
  <c r="AA9" i="174"/>
  <c r="Z9" i="174"/>
  <c r="Y9" i="174"/>
  <c r="X9" i="174"/>
  <c r="W9" i="174"/>
  <c r="V9" i="174"/>
  <c r="U9" i="174"/>
  <c r="T9" i="174"/>
  <c r="S9" i="174"/>
  <c r="R9" i="174"/>
  <c r="Q9" i="174"/>
  <c r="AC8" i="174"/>
  <c r="AB8" i="174"/>
  <c r="AA8" i="174"/>
  <c r="Z8" i="174"/>
  <c r="Y8" i="174"/>
  <c r="X8" i="174"/>
  <c r="W8" i="174"/>
  <c r="V8" i="174"/>
  <c r="U8" i="174"/>
  <c r="T8" i="174"/>
  <c r="S8" i="174"/>
  <c r="R8" i="174"/>
  <c r="Q8" i="174"/>
  <c r="AC7" i="174"/>
  <c r="AB7" i="174"/>
  <c r="AA7" i="174"/>
  <c r="Z7" i="174"/>
  <c r="Y7" i="174"/>
  <c r="X7" i="174"/>
  <c r="W7" i="174"/>
  <c r="V7" i="174"/>
  <c r="U7" i="174"/>
  <c r="T7" i="174"/>
  <c r="S7" i="174"/>
  <c r="R7" i="174"/>
  <c r="Q7" i="174"/>
  <c r="B27" i="151" l="1"/>
  <c r="B25" i="151"/>
  <c r="B24" i="151"/>
  <c r="B23" i="151"/>
  <c r="B22" i="151"/>
  <c r="B21" i="151"/>
  <c r="B20" i="151"/>
  <c r="B14" i="151"/>
  <c r="B12" i="151"/>
  <c r="B11" i="151"/>
  <c r="B10" i="151"/>
  <c r="B9" i="151"/>
  <c r="B8" i="151"/>
  <c r="B7" i="151"/>
  <c r="B83" i="151"/>
  <c r="B66" i="151"/>
  <c r="B48" i="151"/>
  <c r="B31" i="151"/>
  <c r="B17" i="151"/>
  <c r="B4" i="151"/>
  <c r="B27" i="152"/>
  <c r="B25" i="152"/>
  <c r="B24" i="152"/>
  <c r="B23" i="152"/>
  <c r="B22" i="152"/>
  <c r="B21" i="152"/>
  <c r="B20" i="152"/>
  <c r="B14" i="152"/>
  <c r="B12" i="152"/>
  <c r="B11" i="152"/>
  <c r="B10" i="152"/>
  <c r="B9" i="152"/>
  <c r="B8" i="152"/>
  <c r="B7" i="152"/>
  <c r="B83" i="152"/>
  <c r="B66" i="152"/>
  <c r="B48" i="152"/>
  <c r="B31" i="152"/>
  <c r="B17" i="152"/>
  <c r="B4" i="152"/>
  <c r="B27" i="150"/>
  <c r="B25" i="150"/>
  <c r="B24" i="150"/>
  <c r="B23" i="150"/>
  <c r="B22" i="150"/>
  <c r="B21" i="150"/>
  <c r="B20" i="150"/>
  <c r="B14" i="150"/>
  <c r="B12" i="150"/>
  <c r="B11" i="150"/>
  <c r="B10" i="150"/>
  <c r="B9" i="150"/>
  <c r="B8" i="150"/>
  <c r="B7" i="150"/>
  <c r="B83" i="150"/>
  <c r="B66" i="150"/>
  <c r="B48" i="150"/>
  <c r="B31" i="150"/>
  <c r="B17" i="150"/>
  <c r="B4" i="150"/>
  <c r="B83" i="60"/>
  <c r="B66" i="60"/>
  <c r="B48" i="60"/>
  <c r="B31" i="60"/>
  <c r="B17" i="60"/>
  <c r="B4" i="60"/>
  <c r="B27" i="26"/>
  <c r="B14" i="26"/>
  <c r="B25" i="26"/>
  <c r="B24" i="26"/>
  <c r="B23" i="26"/>
  <c r="B22" i="26"/>
  <c r="B21" i="26"/>
  <c r="B20" i="26"/>
  <c r="B12" i="26"/>
  <c r="B11" i="26"/>
  <c r="B10" i="26"/>
  <c r="B9" i="26"/>
  <c r="B8" i="26"/>
  <c r="B7" i="26"/>
  <c r="B24" i="27"/>
  <c r="B11" i="27"/>
  <c r="B26" i="151" l="1"/>
  <c r="B28" i="151" s="1"/>
  <c r="C24" i="151" s="1"/>
  <c r="B13" i="151"/>
  <c r="B15" i="151" s="1"/>
  <c r="B26" i="152"/>
  <c r="B13" i="152"/>
  <c r="B26" i="150"/>
  <c r="B13" i="150"/>
  <c r="B26" i="26"/>
  <c r="B13" i="26"/>
  <c r="B26" i="22"/>
  <c r="B13" i="22"/>
  <c r="C63" i="151" l="1"/>
  <c r="C21" i="151"/>
  <c r="C23" i="151"/>
  <c r="C25" i="151"/>
  <c r="C27" i="151"/>
  <c r="C20" i="151"/>
  <c r="C22" i="151"/>
  <c r="C46" i="151"/>
  <c r="C63" i="152"/>
  <c r="B15" i="152"/>
  <c r="C81" i="151" s="1"/>
  <c r="B28" i="152"/>
  <c r="C98" i="151" s="1"/>
  <c r="C46" i="152"/>
  <c r="C63" i="150"/>
  <c r="C46" i="150"/>
  <c r="B15" i="150"/>
  <c r="B28" i="150"/>
  <c r="B28" i="60"/>
  <c r="B15" i="60"/>
  <c r="C46" i="60"/>
  <c r="C63" i="60"/>
  <c r="B28" i="26"/>
  <c r="C22" i="26" s="1"/>
  <c r="B15" i="26"/>
  <c r="C9" i="26" s="1"/>
  <c r="B28" i="22"/>
  <c r="B52" i="27"/>
  <c r="B15" i="22"/>
  <c r="B35" i="27"/>
  <c r="C11" i="151"/>
  <c r="C9" i="151"/>
  <c r="C7" i="151"/>
  <c r="C14" i="151"/>
  <c r="C12" i="151"/>
  <c r="C10" i="151"/>
  <c r="C8" i="151"/>
  <c r="C27" i="60" l="1"/>
  <c r="C21" i="60"/>
  <c r="C23" i="60"/>
  <c r="C20" i="60"/>
  <c r="C26" i="151"/>
  <c r="C28" i="151" s="1"/>
  <c r="C13" i="151"/>
  <c r="C15" i="151" s="1"/>
  <c r="C98" i="152"/>
  <c r="C14" i="152"/>
  <c r="C9" i="152"/>
  <c r="C22" i="152"/>
  <c r="C25" i="152"/>
  <c r="C24" i="152"/>
  <c r="C21" i="152"/>
  <c r="C27" i="152"/>
  <c r="C23" i="152"/>
  <c r="C20" i="152"/>
  <c r="C8" i="152"/>
  <c r="C10" i="152"/>
  <c r="C11" i="152"/>
  <c r="C12" i="152"/>
  <c r="C7" i="152"/>
  <c r="C81" i="152"/>
  <c r="C11" i="150"/>
  <c r="C10" i="150"/>
  <c r="C7" i="150"/>
  <c r="C81" i="150"/>
  <c r="C14" i="150"/>
  <c r="C12" i="150"/>
  <c r="C23" i="150"/>
  <c r="C25" i="150"/>
  <c r="C20" i="150"/>
  <c r="C27" i="150"/>
  <c r="C22" i="150"/>
  <c r="C98" i="150"/>
  <c r="C21" i="150"/>
  <c r="C24" i="150"/>
  <c r="C9" i="150"/>
  <c r="C8" i="150"/>
  <c r="C25" i="60"/>
  <c r="C22" i="60"/>
  <c r="C24" i="60"/>
  <c r="C10" i="60"/>
  <c r="C7" i="60"/>
  <c r="C14" i="60"/>
  <c r="C11" i="60"/>
  <c r="C8" i="60"/>
  <c r="C12" i="60"/>
  <c r="C9" i="60"/>
  <c r="C27" i="26"/>
  <c r="C21" i="26"/>
  <c r="C24" i="26"/>
  <c r="C23" i="26"/>
  <c r="C98" i="60"/>
  <c r="C25" i="26"/>
  <c r="C14" i="26"/>
  <c r="C20" i="26"/>
  <c r="C11" i="26"/>
  <c r="C12" i="26"/>
  <c r="C7" i="26"/>
  <c r="C10" i="26"/>
  <c r="C8" i="26"/>
  <c r="C81" i="60"/>
  <c r="B87" i="27"/>
  <c r="C23" i="22"/>
  <c r="C25" i="22"/>
  <c r="C21" i="22"/>
  <c r="C27" i="22"/>
  <c r="C22" i="22"/>
  <c r="C24" i="22"/>
  <c r="C20" i="22"/>
  <c r="C14" i="22"/>
  <c r="B70" i="27"/>
  <c r="C9" i="22"/>
  <c r="C8" i="22"/>
  <c r="C12" i="22"/>
  <c r="C10" i="22"/>
  <c r="C11" i="22"/>
  <c r="C7" i="22"/>
  <c r="C26" i="26" l="1"/>
  <c r="C28" i="26" s="1"/>
  <c r="R45" i="174"/>
  <c r="R19" i="174"/>
  <c r="C13" i="152"/>
  <c r="C15" i="152" s="1"/>
  <c r="C26" i="152"/>
  <c r="C28" i="152" s="1"/>
  <c r="C13" i="150"/>
  <c r="C15" i="150" s="1"/>
  <c r="C26" i="150"/>
  <c r="C28" i="150" s="1"/>
  <c r="C26" i="60"/>
  <c r="C28" i="60" s="1"/>
  <c r="C13" i="60"/>
  <c r="C15" i="60" s="1"/>
  <c r="C13" i="26"/>
  <c r="C15" i="26" s="1"/>
  <c r="C13" i="22"/>
  <c r="C15" i="22" s="1"/>
  <c r="B26" i="166" l="1"/>
  <c r="B17" i="166"/>
  <c r="B13" i="166"/>
  <c r="B4" i="166"/>
  <c r="A1" i="166"/>
  <c r="B26" i="165"/>
  <c r="B17" i="165"/>
  <c r="B13" i="165"/>
  <c r="B4" i="165"/>
  <c r="A1" i="165"/>
  <c r="B26" i="164"/>
  <c r="B17" i="164"/>
  <c r="B13" i="164"/>
  <c r="B4" i="164"/>
  <c r="A1" i="164"/>
  <c r="B26" i="163"/>
  <c r="B17" i="163"/>
  <c r="B13" i="163"/>
  <c r="B4" i="163"/>
  <c r="A1" i="163"/>
  <c r="B26" i="162"/>
  <c r="B28" i="162" s="1"/>
  <c r="H51" i="174" s="1"/>
  <c r="B17" i="162"/>
  <c r="B13" i="162"/>
  <c r="B15" i="162" s="1"/>
  <c r="B4" i="162"/>
  <c r="A1" i="162"/>
  <c r="B26" i="161"/>
  <c r="B28" i="161" s="1"/>
  <c r="I51" i="174" s="1"/>
  <c r="B17" i="161"/>
  <c r="B13" i="161"/>
  <c r="B15" i="161" s="1"/>
  <c r="B4" i="161"/>
  <c r="A1" i="161"/>
  <c r="B26" i="160"/>
  <c r="B28" i="160" s="1"/>
  <c r="J51" i="174" s="1"/>
  <c r="B17" i="160"/>
  <c r="B13" i="160"/>
  <c r="B15" i="160" s="1"/>
  <c r="B4" i="160"/>
  <c r="A1" i="160"/>
  <c r="B26" i="159"/>
  <c r="B28" i="159" s="1"/>
  <c r="K51" i="174" s="1"/>
  <c r="B17" i="159"/>
  <c r="B13" i="159"/>
  <c r="B15" i="159" s="1"/>
  <c r="B4" i="159"/>
  <c r="A1" i="159"/>
  <c r="B26" i="158"/>
  <c r="B28" i="158" s="1"/>
  <c r="L51" i="174" s="1"/>
  <c r="B17" i="158"/>
  <c r="B13" i="158"/>
  <c r="B15" i="158" s="1"/>
  <c r="B4" i="158"/>
  <c r="A1" i="158"/>
  <c r="B26" i="157"/>
  <c r="B28" i="157" s="1"/>
  <c r="M51" i="174" s="1"/>
  <c r="B17" i="157"/>
  <c r="B13" i="157"/>
  <c r="B15" i="157" s="1"/>
  <c r="B4" i="157"/>
  <c r="A1" i="157"/>
  <c r="M25" i="174" l="1"/>
  <c r="C14" i="157"/>
  <c r="C9" i="157"/>
  <c r="C12" i="157"/>
  <c r="C8" i="157"/>
  <c r="C7" i="157"/>
  <c r="C10" i="157"/>
  <c r="C11" i="157"/>
  <c r="L25" i="174"/>
  <c r="C10" i="158"/>
  <c r="C14" i="158"/>
  <c r="C9" i="158"/>
  <c r="C8" i="158"/>
  <c r="C7" i="158"/>
  <c r="C12" i="158"/>
  <c r="C11" i="158"/>
  <c r="K25" i="174"/>
  <c r="C12" i="159"/>
  <c r="C8" i="159"/>
  <c r="C11" i="159"/>
  <c r="C7" i="159"/>
  <c r="C10" i="159"/>
  <c r="C14" i="159"/>
  <c r="C9" i="159"/>
  <c r="J25" i="174"/>
  <c r="C14" i="160"/>
  <c r="C9" i="160"/>
  <c r="C12" i="160"/>
  <c r="C8" i="160"/>
  <c r="C11" i="160"/>
  <c r="C7" i="160"/>
  <c r="C10" i="160"/>
  <c r="I25" i="174"/>
  <c r="C14" i="161"/>
  <c r="C9" i="161"/>
  <c r="C10" i="161"/>
  <c r="C12" i="161"/>
  <c r="C8" i="161"/>
  <c r="C7" i="161"/>
  <c r="C11" i="161"/>
  <c r="H25" i="174"/>
  <c r="C10" i="162"/>
  <c r="C14" i="162"/>
  <c r="C9" i="162"/>
  <c r="C12" i="162"/>
  <c r="C8" i="162"/>
  <c r="C11" i="162"/>
  <c r="C7" i="162"/>
  <c r="B28" i="163"/>
  <c r="C20" i="163" s="1"/>
  <c r="B15" i="163"/>
  <c r="C10" i="163" s="1"/>
  <c r="B28" i="164"/>
  <c r="B15" i="164"/>
  <c r="C7" i="164" s="1"/>
  <c r="B28" i="165"/>
  <c r="C22" i="165" s="1"/>
  <c r="B15" i="165"/>
  <c r="C10" i="165" s="1"/>
  <c r="B28" i="166"/>
  <c r="B15" i="166"/>
  <c r="C10" i="166" s="1"/>
  <c r="F25" i="174"/>
  <c r="C27" i="162"/>
  <c r="C22" i="162"/>
  <c r="C25" i="162"/>
  <c r="C21" i="162"/>
  <c r="C24" i="162"/>
  <c r="C20" i="162"/>
  <c r="C23" i="162"/>
  <c r="C25" i="161"/>
  <c r="C21" i="161"/>
  <c r="C24" i="161"/>
  <c r="C20" i="161"/>
  <c r="C23" i="161"/>
  <c r="C27" i="161"/>
  <c r="C22" i="161"/>
  <c r="C25" i="160"/>
  <c r="C21" i="160"/>
  <c r="C24" i="160"/>
  <c r="C20" i="160"/>
  <c r="C23" i="160"/>
  <c r="C27" i="160"/>
  <c r="C22" i="160"/>
  <c r="C24" i="159"/>
  <c r="C20" i="159"/>
  <c r="C23" i="159"/>
  <c r="C27" i="159"/>
  <c r="C22" i="159"/>
  <c r="C25" i="159"/>
  <c r="C21" i="159"/>
  <c r="C27" i="158"/>
  <c r="C22" i="158"/>
  <c r="C25" i="158"/>
  <c r="C21" i="158"/>
  <c r="C24" i="158"/>
  <c r="C20" i="158"/>
  <c r="C23" i="158"/>
  <c r="C27" i="157"/>
  <c r="C25" i="157"/>
  <c r="C24" i="157"/>
  <c r="C20" i="157"/>
  <c r="C23" i="157"/>
  <c r="C22" i="157"/>
  <c r="C21" i="157"/>
  <c r="C24" i="164"/>
  <c r="C20" i="164"/>
  <c r="C23" i="164"/>
  <c r="C27" i="164"/>
  <c r="C22" i="164"/>
  <c r="C25" i="164"/>
  <c r="C21" i="164"/>
  <c r="C11" i="164"/>
  <c r="C10" i="164"/>
  <c r="C8" i="164"/>
  <c r="C9" i="164"/>
  <c r="C12" i="164"/>
  <c r="C27" i="165"/>
  <c r="C23" i="166"/>
  <c r="C21" i="166"/>
  <c r="C20" i="166"/>
  <c r="C27" i="166"/>
  <c r="C22" i="166"/>
  <c r="C25" i="166"/>
  <c r="C24" i="166"/>
  <c r="C11" i="166"/>
  <c r="C7" i="166"/>
  <c r="C14" i="166"/>
  <c r="C8" i="166"/>
  <c r="C12" i="166"/>
  <c r="M51" i="105"/>
  <c r="M25" i="105"/>
  <c r="L25" i="105"/>
  <c r="L51" i="105"/>
  <c r="K25" i="105"/>
  <c r="K51" i="105"/>
  <c r="J51" i="105"/>
  <c r="J25" i="105"/>
  <c r="I25" i="105"/>
  <c r="I51" i="105"/>
  <c r="H25" i="105"/>
  <c r="H51" i="105"/>
  <c r="G25" i="105"/>
  <c r="G51" i="105"/>
  <c r="F51" i="105"/>
  <c r="F25" i="105"/>
  <c r="E51" i="105"/>
  <c r="E25" i="105"/>
  <c r="D51" i="105"/>
  <c r="D25" i="105"/>
  <c r="C13" i="157" l="1"/>
  <c r="C13" i="158"/>
  <c r="C15" i="158" s="1"/>
  <c r="C24" i="163"/>
  <c r="C22" i="163"/>
  <c r="C27" i="163"/>
  <c r="C21" i="163"/>
  <c r="C26" i="163"/>
  <c r="C28" i="163" s="1"/>
  <c r="C25" i="163"/>
  <c r="C23" i="163"/>
  <c r="C12" i="163"/>
  <c r="C14" i="163"/>
  <c r="C9" i="163"/>
  <c r="G25" i="174"/>
  <c r="C7" i="163"/>
  <c r="C13" i="163"/>
  <c r="C15" i="163" s="1"/>
  <c r="C11" i="163"/>
  <c r="C8" i="163"/>
  <c r="C14" i="164"/>
  <c r="C24" i="165"/>
  <c r="C21" i="165"/>
  <c r="C23" i="165"/>
  <c r="C25" i="165"/>
  <c r="C20" i="165"/>
  <c r="C11" i="165"/>
  <c r="C14" i="165"/>
  <c r="C9" i="165"/>
  <c r="C8" i="165"/>
  <c r="C7" i="165"/>
  <c r="C12" i="165"/>
  <c r="C9" i="166"/>
  <c r="C26" i="157"/>
  <c r="C28" i="157" s="1"/>
  <c r="C15" i="157"/>
  <c r="C26" i="159"/>
  <c r="C28" i="159" s="1"/>
  <c r="C26" i="160"/>
  <c r="C28" i="160" s="1"/>
  <c r="C13" i="160"/>
  <c r="C15" i="160" s="1"/>
  <c r="C13" i="161"/>
  <c r="C15" i="161" s="1"/>
  <c r="C26" i="161"/>
  <c r="C28" i="161" s="1"/>
  <c r="C26" i="162"/>
  <c r="C28" i="162" s="1"/>
  <c r="G51" i="174"/>
  <c r="F51" i="174"/>
  <c r="E51" i="174"/>
  <c r="E25" i="174"/>
  <c r="D51" i="174"/>
  <c r="D25" i="174"/>
  <c r="C26" i="164"/>
  <c r="C28" i="164" s="1"/>
  <c r="C13" i="164"/>
  <c r="C15" i="164" s="1"/>
  <c r="C26" i="166"/>
  <c r="C28" i="166" s="1"/>
  <c r="C13" i="166"/>
  <c r="C15" i="166" s="1"/>
  <c r="C13" i="162"/>
  <c r="C15" i="162" s="1"/>
  <c r="C13" i="159"/>
  <c r="C15" i="159" s="1"/>
  <c r="C26" i="158"/>
  <c r="C28" i="158" s="1"/>
  <c r="C13" i="165" l="1"/>
  <c r="C15" i="165" s="1"/>
  <c r="C26" i="165"/>
  <c r="C28" i="165" s="1"/>
  <c r="I2" i="75"/>
  <c r="I1" i="75"/>
  <c r="B26" i="154"/>
  <c r="B17" i="154"/>
  <c r="B13" i="154"/>
  <c r="B4" i="154"/>
  <c r="A1" i="154"/>
  <c r="B10" i="75"/>
  <c r="B25" i="75"/>
  <c r="B11" i="75"/>
  <c r="B27" i="75"/>
  <c r="B7" i="75"/>
  <c r="B8" i="75"/>
  <c r="B12" i="75"/>
  <c r="B23" i="75"/>
  <c r="B14" i="75"/>
  <c r="B21" i="75"/>
  <c r="B22" i="75"/>
  <c r="B9" i="75"/>
  <c r="B20" i="75"/>
  <c r="B24" i="75"/>
  <c r="F12" i="75"/>
  <c r="F14" i="75"/>
  <c r="F10" i="75"/>
  <c r="F20" i="75"/>
  <c r="F24" i="75"/>
  <c r="F8" i="75"/>
  <c r="F22" i="75"/>
  <c r="F9" i="75"/>
  <c r="F23" i="75"/>
  <c r="F7" i="75"/>
  <c r="F11" i="75"/>
  <c r="F21" i="75"/>
  <c r="F25" i="75"/>
  <c r="F27" i="75"/>
  <c r="B28" i="154" l="1"/>
  <c r="B15" i="154"/>
  <c r="F40" i="75"/>
  <c r="F38" i="75"/>
  <c r="J23" i="75"/>
  <c r="J22" i="75"/>
  <c r="J21" i="75"/>
  <c r="J20" i="75"/>
  <c r="J11" i="75"/>
  <c r="J10" i="75"/>
  <c r="J9" i="75"/>
  <c r="J8" i="75"/>
  <c r="J7" i="75"/>
  <c r="C27" i="154"/>
  <c r="C22" i="154"/>
  <c r="C25" i="154"/>
  <c r="C21" i="154"/>
  <c r="C24" i="154"/>
  <c r="C20" i="154"/>
  <c r="C23" i="154"/>
  <c r="C14" i="154"/>
  <c r="C9" i="154"/>
  <c r="C12" i="154"/>
  <c r="C8" i="154"/>
  <c r="C11" i="154"/>
  <c r="C7" i="154"/>
  <c r="C10" i="154"/>
  <c r="C25" i="105"/>
  <c r="C51" i="105"/>
  <c r="C51" i="174" l="1"/>
  <c r="C25" i="174"/>
  <c r="C26" i="154"/>
  <c r="C28" i="154" s="1"/>
  <c r="C13" i="154"/>
  <c r="C15" i="154" s="1"/>
  <c r="F26" i="75" l="1"/>
  <c r="F13" i="75"/>
  <c r="F36" i="75"/>
  <c r="F37" i="75"/>
  <c r="F28" i="75" l="1"/>
  <c r="G20" i="75" l="1"/>
  <c r="G23" i="75"/>
  <c r="G25" i="75"/>
  <c r="G22" i="75"/>
  <c r="G24" i="75"/>
  <c r="G21" i="75"/>
  <c r="G27" i="75"/>
  <c r="B26" i="146" l="1"/>
  <c r="B13" i="146"/>
  <c r="B26" i="144"/>
  <c r="B13" i="144"/>
  <c r="B26" i="142"/>
  <c r="B13" i="142"/>
  <c r="B26" i="139"/>
  <c r="B13" i="139"/>
  <c r="B26" i="138"/>
  <c r="B13" i="138"/>
  <c r="B26" i="136"/>
  <c r="B13" i="136"/>
  <c r="B26" i="134"/>
  <c r="B13" i="134"/>
  <c r="B26" i="132"/>
  <c r="B13" i="132"/>
  <c r="B26" i="130"/>
  <c r="B13" i="130"/>
  <c r="B26" i="128"/>
  <c r="B13" i="128"/>
  <c r="B26" i="124"/>
  <c r="B13" i="124"/>
  <c r="A1" i="152"/>
  <c r="A1" i="151"/>
  <c r="J24" i="75" l="1"/>
  <c r="J12" i="75"/>
  <c r="B38" i="75"/>
  <c r="J38" i="75" s="1"/>
  <c r="B13" i="75"/>
  <c r="B26" i="75"/>
  <c r="J25" i="75"/>
  <c r="B28" i="146"/>
  <c r="B62" i="151"/>
  <c r="B15" i="146"/>
  <c r="B45" i="151"/>
  <c r="B61" i="151"/>
  <c r="B28" i="144"/>
  <c r="B44" i="151"/>
  <c r="B15" i="144"/>
  <c r="B60" i="151"/>
  <c r="B28" i="142"/>
  <c r="B43" i="151"/>
  <c r="B15" i="142"/>
  <c r="B28" i="139"/>
  <c r="B59" i="151"/>
  <c r="B15" i="139"/>
  <c r="B42" i="151"/>
  <c r="B58" i="151"/>
  <c r="B28" i="138"/>
  <c r="B15" i="138"/>
  <c r="B41" i="151"/>
  <c r="B57" i="151"/>
  <c r="B28" i="136"/>
  <c r="B40" i="151"/>
  <c r="B15" i="136"/>
  <c r="B56" i="151"/>
  <c r="B28" i="134"/>
  <c r="B39" i="151"/>
  <c r="B15" i="134"/>
  <c r="B28" i="132"/>
  <c r="B55" i="151"/>
  <c r="B38" i="151"/>
  <c r="B15" i="132"/>
  <c r="B54" i="151"/>
  <c r="B28" i="130"/>
  <c r="B15" i="130"/>
  <c r="B37" i="151"/>
  <c r="B53" i="151"/>
  <c r="B28" i="128"/>
  <c r="B15" i="128"/>
  <c r="B36" i="151"/>
  <c r="B28" i="124"/>
  <c r="B52" i="151"/>
  <c r="B15" i="124"/>
  <c r="B35" i="151"/>
  <c r="B36" i="75"/>
  <c r="J36" i="75" s="1"/>
  <c r="B37" i="75"/>
  <c r="J37" i="75" s="1"/>
  <c r="J27" i="75" l="1"/>
  <c r="B40" i="75"/>
  <c r="J40" i="75" s="1"/>
  <c r="J14" i="75"/>
  <c r="B15" i="75"/>
  <c r="B28" i="75"/>
  <c r="J26" i="75"/>
  <c r="M50" i="174"/>
  <c r="AB51" i="174" s="1"/>
  <c r="M24" i="174"/>
  <c r="AB25" i="174" s="1"/>
  <c r="L50" i="174"/>
  <c r="AA51" i="174" s="1"/>
  <c r="L24" i="174"/>
  <c r="AA25" i="174" s="1"/>
  <c r="K50" i="174"/>
  <c r="Z51" i="174" s="1"/>
  <c r="K24" i="174"/>
  <c r="Z25" i="174" s="1"/>
  <c r="J50" i="174"/>
  <c r="Y51" i="174" s="1"/>
  <c r="J24" i="174"/>
  <c r="Y25" i="174" s="1"/>
  <c r="I50" i="174"/>
  <c r="X51" i="174" s="1"/>
  <c r="I24" i="174"/>
  <c r="X25" i="174" s="1"/>
  <c r="H50" i="174"/>
  <c r="W51" i="174" s="1"/>
  <c r="H24" i="174"/>
  <c r="W25" i="174" s="1"/>
  <c r="G50" i="174"/>
  <c r="V51" i="174" s="1"/>
  <c r="G24" i="174"/>
  <c r="V25" i="174" s="1"/>
  <c r="F50" i="174"/>
  <c r="U51" i="174" s="1"/>
  <c r="F24" i="174"/>
  <c r="U25" i="174" s="1"/>
  <c r="E50" i="174"/>
  <c r="T51" i="174" s="1"/>
  <c r="E24" i="174"/>
  <c r="T25" i="174" s="1"/>
  <c r="D50" i="174"/>
  <c r="S51" i="174" s="1"/>
  <c r="D24" i="174"/>
  <c r="S25" i="174" s="1"/>
  <c r="C50" i="174"/>
  <c r="R51" i="174" s="1"/>
  <c r="C24" i="174"/>
  <c r="R25" i="174" s="1"/>
  <c r="B97" i="151"/>
  <c r="C24" i="146"/>
  <c r="C20" i="146"/>
  <c r="C25" i="146"/>
  <c r="C23" i="146"/>
  <c r="C27" i="146"/>
  <c r="C22" i="146"/>
  <c r="C21" i="146"/>
  <c r="C14" i="146"/>
  <c r="C9" i="146"/>
  <c r="C10" i="146"/>
  <c r="B80" i="151"/>
  <c r="C12" i="146"/>
  <c r="C8" i="146"/>
  <c r="C11" i="146"/>
  <c r="C7" i="146"/>
  <c r="C13" i="146" s="1"/>
  <c r="C15" i="146" s="1"/>
  <c r="C27" i="144"/>
  <c r="C22" i="144"/>
  <c r="B96" i="151"/>
  <c r="C25" i="144"/>
  <c r="C21" i="144"/>
  <c r="C20" i="144"/>
  <c r="C24" i="144"/>
  <c r="C23" i="144"/>
  <c r="C11" i="144"/>
  <c r="C7" i="144"/>
  <c r="C14" i="144"/>
  <c r="C12" i="144"/>
  <c r="C10" i="144"/>
  <c r="C9" i="144"/>
  <c r="B79" i="151"/>
  <c r="C8" i="144"/>
  <c r="C24" i="142"/>
  <c r="C20" i="142"/>
  <c r="C27" i="142"/>
  <c r="C23" i="142"/>
  <c r="C22" i="142"/>
  <c r="B95" i="151"/>
  <c r="C25" i="142"/>
  <c r="C21" i="142"/>
  <c r="C14" i="142"/>
  <c r="C9" i="142"/>
  <c r="C11" i="142"/>
  <c r="B78" i="151"/>
  <c r="C12" i="142"/>
  <c r="C8" i="142"/>
  <c r="C10" i="142"/>
  <c r="C7" i="142"/>
  <c r="C27" i="139"/>
  <c r="C22" i="139"/>
  <c r="C24" i="139"/>
  <c r="C25" i="139"/>
  <c r="C21" i="139"/>
  <c r="C20" i="139"/>
  <c r="B94" i="151"/>
  <c r="C23" i="139"/>
  <c r="C11" i="139"/>
  <c r="C7" i="139"/>
  <c r="C8" i="139"/>
  <c r="C10" i="139"/>
  <c r="C14" i="139"/>
  <c r="C9" i="139"/>
  <c r="B77" i="151"/>
  <c r="C12" i="139"/>
  <c r="B93" i="151"/>
  <c r="C24" i="138"/>
  <c r="C20" i="138"/>
  <c r="C22" i="138"/>
  <c r="C23" i="138"/>
  <c r="C27" i="138"/>
  <c r="C25" i="138"/>
  <c r="C21" i="138"/>
  <c r="C14" i="138"/>
  <c r="C9" i="138"/>
  <c r="C10" i="138"/>
  <c r="B76" i="151"/>
  <c r="C12" i="138"/>
  <c r="C8" i="138"/>
  <c r="C11" i="138"/>
  <c r="C7" i="138"/>
  <c r="C27" i="136"/>
  <c r="C22" i="136"/>
  <c r="B92" i="151"/>
  <c r="C25" i="136"/>
  <c r="C21" i="136"/>
  <c r="C20" i="136"/>
  <c r="C23" i="136"/>
  <c r="C24" i="136"/>
  <c r="C11" i="136"/>
  <c r="C7" i="136"/>
  <c r="C12" i="136"/>
  <c r="C10" i="136"/>
  <c r="C9" i="136"/>
  <c r="C8" i="136"/>
  <c r="C14" i="136"/>
  <c r="B75" i="151"/>
  <c r="C24" i="134"/>
  <c r="C20" i="134"/>
  <c r="C27" i="134"/>
  <c r="C23" i="134"/>
  <c r="C22" i="134"/>
  <c r="B91" i="151"/>
  <c r="C25" i="134"/>
  <c r="C21" i="134"/>
  <c r="C14" i="134"/>
  <c r="C9" i="134"/>
  <c r="C11" i="134"/>
  <c r="B74" i="151"/>
  <c r="C12" i="134"/>
  <c r="C8" i="134"/>
  <c r="C7" i="134"/>
  <c r="C10" i="134"/>
  <c r="C27" i="132"/>
  <c r="C22" i="132"/>
  <c r="C24" i="132"/>
  <c r="C25" i="132"/>
  <c r="C21" i="132"/>
  <c r="C20" i="132"/>
  <c r="B90" i="151"/>
  <c r="C23" i="132"/>
  <c r="C11" i="132"/>
  <c r="C7" i="132"/>
  <c r="C12" i="132"/>
  <c r="C10" i="132"/>
  <c r="C8" i="132"/>
  <c r="C14" i="132"/>
  <c r="C9" i="132"/>
  <c r="B73" i="151"/>
  <c r="B89" i="151"/>
  <c r="C24" i="130"/>
  <c r="C20" i="130"/>
  <c r="C22" i="130"/>
  <c r="C23" i="130"/>
  <c r="C25" i="130"/>
  <c r="C21" i="130"/>
  <c r="C27" i="130"/>
  <c r="C14" i="130"/>
  <c r="C9" i="130"/>
  <c r="B72" i="151"/>
  <c r="C12" i="130"/>
  <c r="C8" i="130"/>
  <c r="C11" i="130"/>
  <c r="C7" i="130"/>
  <c r="C10" i="130"/>
  <c r="C27" i="128"/>
  <c r="C22" i="128"/>
  <c r="C23" i="128"/>
  <c r="B88" i="151"/>
  <c r="C25" i="128"/>
  <c r="C21" i="128"/>
  <c r="C24" i="128"/>
  <c r="C20" i="128"/>
  <c r="C11" i="128"/>
  <c r="C7" i="128"/>
  <c r="B71" i="151"/>
  <c r="C12" i="128"/>
  <c r="C10" i="128"/>
  <c r="C14" i="128"/>
  <c r="C9" i="128"/>
  <c r="C8" i="128"/>
  <c r="C24" i="124"/>
  <c r="C20" i="124"/>
  <c r="C23" i="124"/>
  <c r="C22" i="124"/>
  <c r="B87" i="151"/>
  <c r="C25" i="124"/>
  <c r="C21" i="124"/>
  <c r="C27" i="124"/>
  <c r="C14" i="124"/>
  <c r="C9" i="124"/>
  <c r="B70" i="151"/>
  <c r="C12" i="124"/>
  <c r="C8" i="124"/>
  <c r="C10" i="124"/>
  <c r="C11" i="124"/>
  <c r="C7" i="124"/>
  <c r="C20" i="75" l="1"/>
  <c r="K20" i="75" s="1"/>
  <c r="C23" i="75"/>
  <c r="K23" i="75" s="1"/>
  <c r="C22" i="75"/>
  <c r="K22" i="75" s="1"/>
  <c r="C24" i="75"/>
  <c r="K24" i="75" s="1"/>
  <c r="C21" i="75"/>
  <c r="K21" i="75" s="1"/>
  <c r="J28" i="75"/>
  <c r="C25" i="75"/>
  <c r="K25" i="75" s="1"/>
  <c r="C10" i="75"/>
  <c r="C8" i="75"/>
  <c r="C7" i="75"/>
  <c r="C11" i="75"/>
  <c r="C9" i="75"/>
  <c r="C12" i="75"/>
  <c r="C27" i="75"/>
  <c r="K27" i="75" s="1"/>
  <c r="C14" i="75"/>
  <c r="C13" i="136"/>
  <c r="C15" i="136" s="1"/>
  <c r="C26" i="134"/>
  <c r="C28" i="134" s="1"/>
  <c r="C13" i="142"/>
  <c r="C15" i="142" s="1"/>
  <c r="C13" i="139"/>
  <c r="C15" i="139" s="1"/>
  <c r="C13" i="130"/>
  <c r="C15" i="130" s="1"/>
  <c r="C13" i="124"/>
  <c r="C15" i="124" s="1"/>
  <c r="C26" i="124"/>
  <c r="C28" i="124" s="1"/>
  <c r="C26" i="130"/>
  <c r="C28" i="130" s="1"/>
  <c r="C26" i="136"/>
  <c r="C28" i="136" s="1"/>
  <c r="C26" i="139"/>
  <c r="C28" i="139" s="1"/>
  <c r="C26" i="144"/>
  <c r="C28" i="144" s="1"/>
  <c r="C26" i="146"/>
  <c r="C28" i="146" s="1"/>
  <c r="C13" i="144"/>
  <c r="C15" i="144" s="1"/>
  <c r="C26" i="142"/>
  <c r="C28" i="142" s="1"/>
  <c r="C26" i="138"/>
  <c r="C28" i="138" s="1"/>
  <c r="C13" i="138"/>
  <c r="C15" i="138" s="1"/>
  <c r="C13" i="134"/>
  <c r="C15" i="134" s="1"/>
  <c r="C26" i="132"/>
  <c r="C28" i="132" s="1"/>
  <c r="C13" i="132"/>
  <c r="C15" i="132" s="1"/>
  <c r="C26" i="128"/>
  <c r="C28" i="128" s="1"/>
  <c r="C13" i="128"/>
  <c r="C15" i="128" s="1"/>
  <c r="B26" i="120"/>
  <c r="B13" i="120"/>
  <c r="B26" i="118"/>
  <c r="B13" i="118"/>
  <c r="B26" i="116"/>
  <c r="B13" i="116"/>
  <c r="B26" i="114"/>
  <c r="B13" i="114"/>
  <c r="B26" i="110"/>
  <c r="B13" i="110"/>
  <c r="B26" i="108"/>
  <c r="B13" i="108"/>
  <c r="B26" i="106"/>
  <c r="B13" i="106"/>
  <c r="B26" i="103"/>
  <c r="B13" i="103"/>
  <c r="B26" i="101"/>
  <c r="B13" i="101"/>
  <c r="B26" i="98"/>
  <c r="B13" i="98"/>
  <c r="B26" i="96"/>
  <c r="B13" i="96"/>
  <c r="B26" i="93"/>
  <c r="B13" i="93"/>
  <c r="C13" i="75" l="1"/>
  <c r="C26" i="75"/>
  <c r="C28" i="75" s="1"/>
  <c r="C62" i="151"/>
  <c r="B28" i="120"/>
  <c r="B62" i="152"/>
  <c r="C45" i="151"/>
  <c r="B15" i="120"/>
  <c r="B45" i="152"/>
  <c r="C61" i="151"/>
  <c r="B28" i="118"/>
  <c r="B61" i="152"/>
  <c r="B15" i="118"/>
  <c r="C44" i="151"/>
  <c r="B44" i="152"/>
  <c r="B60" i="152"/>
  <c r="B28" i="116"/>
  <c r="C60" i="151"/>
  <c r="C43" i="151"/>
  <c r="B15" i="116"/>
  <c r="B43" i="152"/>
  <c r="B59" i="152"/>
  <c r="B28" i="114"/>
  <c r="C59" i="151"/>
  <c r="B42" i="152"/>
  <c r="B15" i="114"/>
  <c r="C42" i="151"/>
  <c r="C58" i="151"/>
  <c r="B28" i="110"/>
  <c r="B58" i="152"/>
  <c r="C41" i="151"/>
  <c r="B15" i="110"/>
  <c r="B41" i="152"/>
  <c r="C57" i="151"/>
  <c r="B28" i="108"/>
  <c r="B57" i="152"/>
  <c r="B15" i="108"/>
  <c r="C40" i="151"/>
  <c r="B40" i="152"/>
  <c r="B56" i="152"/>
  <c r="B28" i="106"/>
  <c r="C56" i="151"/>
  <c r="C39" i="151"/>
  <c r="B39" i="152"/>
  <c r="B15" i="106"/>
  <c r="B55" i="152"/>
  <c r="C55" i="151"/>
  <c r="B28" i="103"/>
  <c r="B15" i="103"/>
  <c r="B38" i="152"/>
  <c r="C38" i="151"/>
  <c r="C54" i="151"/>
  <c r="B28" i="101"/>
  <c r="B54" i="152"/>
  <c r="C37" i="151"/>
  <c r="B37" i="152"/>
  <c r="B15" i="101"/>
  <c r="C53" i="151"/>
  <c r="B28" i="98"/>
  <c r="B53" i="152"/>
  <c r="B15" i="98"/>
  <c r="C36" i="151"/>
  <c r="B36" i="152"/>
  <c r="B52" i="152"/>
  <c r="B28" i="96"/>
  <c r="C52" i="151"/>
  <c r="B15" i="96"/>
  <c r="C35" i="151"/>
  <c r="B35" i="152"/>
  <c r="B28" i="93"/>
  <c r="B51" i="152"/>
  <c r="B34" i="152"/>
  <c r="B15" i="93"/>
  <c r="A1" i="150"/>
  <c r="B17" i="76"/>
  <c r="B4" i="76"/>
  <c r="A1" i="76"/>
  <c r="M49" i="174" l="1"/>
  <c r="AB50" i="174" s="1"/>
  <c r="M23" i="174"/>
  <c r="AB24" i="174" s="1"/>
  <c r="L49" i="174"/>
  <c r="AA50" i="174" s="1"/>
  <c r="L23" i="174"/>
  <c r="AA24" i="174" s="1"/>
  <c r="K49" i="174"/>
  <c r="Z50" i="174" s="1"/>
  <c r="K23" i="174"/>
  <c r="Z24" i="174" s="1"/>
  <c r="J49" i="174"/>
  <c r="Y50" i="174" s="1"/>
  <c r="J23" i="174"/>
  <c r="Y24" i="174" s="1"/>
  <c r="I49" i="174"/>
  <c r="X50" i="174" s="1"/>
  <c r="I23" i="174"/>
  <c r="X24" i="174" s="1"/>
  <c r="H49" i="174"/>
  <c r="W50" i="174" s="1"/>
  <c r="H23" i="174"/>
  <c r="W24" i="174" s="1"/>
  <c r="G49" i="174"/>
  <c r="V50" i="174" s="1"/>
  <c r="G23" i="174"/>
  <c r="V24" i="174" s="1"/>
  <c r="F49" i="174"/>
  <c r="U50" i="174" s="1"/>
  <c r="F23" i="174"/>
  <c r="U24" i="174" s="1"/>
  <c r="E49" i="174"/>
  <c r="T50" i="174" s="1"/>
  <c r="E23" i="174"/>
  <c r="T24" i="174" s="1"/>
  <c r="D49" i="174"/>
  <c r="S50" i="174" s="1"/>
  <c r="D23" i="174"/>
  <c r="S24" i="174" s="1"/>
  <c r="C49" i="174"/>
  <c r="R50" i="174" s="1"/>
  <c r="C23" i="174"/>
  <c r="R24" i="174" s="1"/>
  <c r="B49" i="174"/>
  <c r="B23" i="174"/>
  <c r="C97" i="151"/>
  <c r="C23" i="120"/>
  <c r="C20" i="120"/>
  <c r="B97" i="152"/>
  <c r="C27" i="120"/>
  <c r="C22" i="120"/>
  <c r="C25" i="120"/>
  <c r="C21" i="120"/>
  <c r="C24" i="120"/>
  <c r="C11" i="120"/>
  <c r="C7" i="120"/>
  <c r="C80" i="151"/>
  <c r="B80" i="152"/>
  <c r="C10" i="120"/>
  <c r="C8" i="120"/>
  <c r="C14" i="120"/>
  <c r="C9" i="120"/>
  <c r="C12" i="120"/>
  <c r="C96" i="151"/>
  <c r="C25" i="118"/>
  <c r="C21" i="118"/>
  <c r="C24" i="118"/>
  <c r="C20" i="118"/>
  <c r="C27" i="118"/>
  <c r="B96" i="152"/>
  <c r="C23" i="118"/>
  <c r="C22" i="118"/>
  <c r="C14" i="118"/>
  <c r="C9" i="118"/>
  <c r="C10" i="118"/>
  <c r="C12" i="118"/>
  <c r="C8" i="118"/>
  <c r="C11" i="118"/>
  <c r="C7" i="118"/>
  <c r="C79" i="151"/>
  <c r="B79" i="152"/>
  <c r="B95" i="152"/>
  <c r="C24" i="116"/>
  <c r="C23" i="116"/>
  <c r="C95" i="151"/>
  <c r="C27" i="116"/>
  <c r="C22" i="116"/>
  <c r="C20" i="116"/>
  <c r="C25" i="116"/>
  <c r="C21" i="116"/>
  <c r="C11" i="116"/>
  <c r="C7" i="116"/>
  <c r="C14" i="116"/>
  <c r="C12" i="116"/>
  <c r="C78" i="151"/>
  <c r="B78" i="152"/>
  <c r="C10" i="116"/>
  <c r="C9" i="116"/>
  <c r="C8" i="116"/>
  <c r="C27" i="114"/>
  <c r="C22" i="114"/>
  <c r="B94" i="152"/>
  <c r="C25" i="114"/>
  <c r="C21" i="114"/>
  <c r="C24" i="114"/>
  <c r="C20" i="114"/>
  <c r="C94" i="151"/>
  <c r="C23" i="114"/>
  <c r="C14" i="114"/>
  <c r="C9" i="114"/>
  <c r="C77" i="151"/>
  <c r="C10" i="114"/>
  <c r="C12" i="114"/>
  <c r="C8" i="114"/>
  <c r="C11" i="114"/>
  <c r="C7" i="114"/>
  <c r="B77" i="152"/>
  <c r="C93" i="151"/>
  <c r="C23" i="110"/>
  <c r="B93" i="152"/>
  <c r="C27" i="110"/>
  <c r="C22" i="110"/>
  <c r="C20" i="110"/>
  <c r="C25" i="110"/>
  <c r="C21" i="110"/>
  <c r="C24" i="110"/>
  <c r="C11" i="110"/>
  <c r="C7" i="110"/>
  <c r="C8" i="110"/>
  <c r="C76" i="151"/>
  <c r="B76" i="152"/>
  <c r="C10" i="110"/>
  <c r="C14" i="110"/>
  <c r="C9" i="110"/>
  <c r="C12" i="110"/>
  <c r="C27" i="108"/>
  <c r="C22" i="108"/>
  <c r="C92" i="151"/>
  <c r="C25" i="108"/>
  <c r="C21" i="108"/>
  <c r="C23" i="108"/>
  <c r="C24" i="108"/>
  <c r="C20" i="108"/>
  <c r="B92" i="152"/>
  <c r="C14" i="108"/>
  <c r="C9" i="108"/>
  <c r="C75" i="151"/>
  <c r="C12" i="108"/>
  <c r="C8" i="108"/>
  <c r="C11" i="108"/>
  <c r="C7" i="108"/>
  <c r="B75" i="152"/>
  <c r="C10" i="108"/>
  <c r="B91" i="152"/>
  <c r="C24" i="106"/>
  <c r="C20" i="106"/>
  <c r="C23" i="106"/>
  <c r="C91" i="151"/>
  <c r="C27" i="106"/>
  <c r="C22" i="106"/>
  <c r="C25" i="106"/>
  <c r="C21" i="106"/>
  <c r="C7" i="106"/>
  <c r="C74" i="151"/>
  <c r="B74" i="152"/>
  <c r="C10" i="106"/>
  <c r="C12" i="106"/>
  <c r="C8" i="106"/>
  <c r="C14" i="106"/>
  <c r="C9" i="106"/>
  <c r="C11" i="106"/>
  <c r="C27" i="103"/>
  <c r="C22" i="103"/>
  <c r="B90" i="152"/>
  <c r="C25" i="103"/>
  <c r="C21" i="103"/>
  <c r="C24" i="103"/>
  <c r="C20" i="103"/>
  <c r="C90" i="151"/>
  <c r="C23" i="103"/>
  <c r="C14" i="103"/>
  <c r="C9" i="103"/>
  <c r="C10" i="103"/>
  <c r="C12" i="103"/>
  <c r="C8" i="103"/>
  <c r="C11" i="103"/>
  <c r="C7" i="103"/>
  <c r="C73" i="151"/>
  <c r="B73" i="152"/>
  <c r="C89" i="151"/>
  <c r="C23" i="101"/>
  <c r="C24" i="101"/>
  <c r="B89" i="152"/>
  <c r="C27" i="101"/>
  <c r="C22" i="101"/>
  <c r="C20" i="101"/>
  <c r="C25" i="101"/>
  <c r="C26" i="101" s="1"/>
  <c r="C28" i="101" s="1"/>
  <c r="C21" i="101"/>
  <c r="C11" i="101"/>
  <c r="C7" i="101"/>
  <c r="C12" i="101"/>
  <c r="C72" i="151"/>
  <c r="B72" i="152"/>
  <c r="C10" i="101"/>
  <c r="C8" i="101"/>
  <c r="C14" i="101"/>
  <c r="C9" i="101"/>
  <c r="B63" i="152"/>
  <c r="C27" i="98"/>
  <c r="C88" i="151"/>
  <c r="C25" i="98"/>
  <c r="C21" i="98"/>
  <c r="C24" i="98"/>
  <c r="C20" i="98"/>
  <c r="B88" i="152"/>
  <c r="C23" i="98"/>
  <c r="C22" i="98"/>
  <c r="C14" i="98"/>
  <c r="C9" i="98"/>
  <c r="B71" i="152"/>
  <c r="C12" i="98"/>
  <c r="C8" i="98"/>
  <c r="C13" i="98" s="1"/>
  <c r="C15" i="98" s="1"/>
  <c r="C10" i="98"/>
  <c r="C11" i="98"/>
  <c r="C7" i="98"/>
  <c r="C71" i="151"/>
  <c r="B87" i="152"/>
  <c r="C24" i="96"/>
  <c r="C20" i="96"/>
  <c r="C23" i="96"/>
  <c r="C87" i="151"/>
  <c r="C27" i="96"/>
  <c r="C22" i="96"/>
  <c r="C25" i="96"/>
  <c r="C21" i="96"/>
  <c r="B46" i="152"/>
  <c r="C11" i="96"/>
  <c r="C7" i="96"/>
  <c r="C70" i="151"/>
  <c r="B70" i="152"/>
  <c r="C10" i="96"/>
  <c r="C12" i="96"/>
  <c r="C14" i="96"/>
  <c r="C9" i="96"/>
  <c r="C8" i="96"/>
  <c r="C23" i="93"/>
  <c r="C21" i="93"/>
  <c r="C27" i="93"/>
  <c r="C22" i="93"/>
  <c r="C25" i="93"/>
  <c r="B86" i="152"/>
  <c r="C24" i="93"/>
  <c r="C20" i="93"/>
  <c r="C11" i="93"/>
  <c r="C7" i="93"/>
  <c r="C13" i="93" s="1"/>
  <c r="C12" i="93"/>
  <c r="C10" i="93"/>
  <c r="C8" i="93"/>
  <c r="C14" i="93"/>
  <c r="C9" i="93"/>
  <c r="B69" i="152"/>
  <c r="C13" i="120"/>
  <c r="C13" i="116"/>
  <c r="C15" i="116" s="1"/>
  <c r="B26" i="90"/>
  <c r="B13" i="90"/>
  <c r="B26" i="88"/>
  <c r="B13" i="88"/>
  <c r="B26" i="85"/>
  <c r="B13" i="85"/>
  <c r="B26" i="82"/>
  <c r="B13" i="82"/>
  <c r="B26" i="78"/>
  <c r="B13" i="78"/>
  <c r="B26" i="76"/>
  <c r="B13" i="76"/>
  <c r="B26" i="73"/>
  <c r="B13" i="73"/>
  <c r="B26" i="71"/>
  <c r="B13" i="71"/>
  <c r="B26" i="69"/>
  <c r="B13" i="69"/>
  <c r="B26" i="67"/>
  <c r="B13" i="67"/>
  <c r="B26" i="63"/>
  <c r="B13" i="63"/>
  <c r="B26" i="61"/>
  <c r="B13" i="61"/>
  <c r="B26" i="36"/>
  <c r="B26" i="58"/>
  <c r="B13" i="58"/>
  <c r="B26" i="56"/>
  <c r="B13" i="56"/>
  <c r="B26" i="54"/>
  <c r="B13" i="54"/>
  <c r="B26" i="51"/>
  <c r="B13" i="51"/>
  <c r="B26" i="49"/>
  <c r="B13" i="49"/>
  <c r="B26" i="47"/>
  <c r="B13" i="47"/>
  <c r="B26" i="45"/>
  <c r="B13" i="45"/>
  <c r="B26" i="43"/>
  <c r="B13" i="43"/>
  <c r="B26" i="41"/>
  <c r="B13" i="41"/>
  <c r="B26" i="39"/>
  <c r="B13" i="39"/>
  <c r="B13" i="36"/>
  <c r="B26" i="34"/>
  <c r="B13" i="34"/>
  <c r="C13" i="110" l="1"/>
  <c r="C13" i="103"/>
  <c r="C15" i="103" s="1"/>
  <c r="C13" i="118"/>
  <c r="C15" i="118" s="1"/>
  <c r="C26" i="114"/>
  <c r="C28" i="114" s="1"/>
  <c r="C26" i="110"/>
  <c r="C28" i="110" s="1"/>
  <c r="C13" i="101"/>
  <c r="C15" i="101" s="1"/>
  <c r="N49" i="174"/>
  <c r="N23" i="174"/>
  <c r="C26" i="118"/>
  <c r="C28" i="118" s="1"/>
  <c r="C26" i="120"/>
  <c r="C28" i="120" s="1"/>
  <c r="C15" i="120"/>
  <c r="C26" i="116"/>
  <c r="C28" i="116" s="1"/>
  <c r="C13" i="114"/>
  <c r="C15" i="114" s="1"/>
  <c r="C15" i="110"/>
  <c r="C26" i="108"/>
  <c r="C28" i="108" s="1"/>
  <c r="C13" i="108"/>
  <c r="C15" i="108" s="1"/>
  <c r="C26" i="106"/>
  <c r="C28" i="106" s="1"/>
  <c r="C13" i="106"/>
  <c r="C15" i="106" s="1"/>
  <c r="C26" i="103"/>
  <c r="C28" i="103" s="1"/>
  <c r="B98" i="152"/>
  <c r="C26" i="98"/>
  <c r="C28" i="98" s="1"/>
  <c r="C26" i="96"/>
  <c r="C28" i="96" s="1"/>
  <c r="C13" i="96"/>
  <c r="C15" i="96" s="1"/>
  <c r="B81" i="152"/>
  <c r="C26" i="93"/>
  <c r="C28" i="93" s="1"/>
  <c r="C15" i="93"/>
  <c r="B28" i="90"/>
  <c r="C62" i="152"/>
  <c r="B62" i="150"/>
  <c r="B45" i="150"/>
  <c r="B15" i="90"/>
  <c r="C45" i="152"/>
  <c r="C61" i="152"/>
  <c r="B61" i="150"/>
  <c r="B28" i="88"/>
  <c r="B15" i="88"/>
  <c r="C44" i="152"/>
  <c r="B44" i="150"/>
  <c r="B28" i="85"/>
  <c r="B60" i="150"/>
  <c r="C60" i="152"/>
  <c r="B43" i="150"/>
  <c r="B15" i="85"/>
  <c r="C43" i="152"/>
  <c r="B59" i="150"/>
  <c r="C59" i="152"/>
  <c r="B28" i="82"/>
  <c r="B42" i="150"/>
  <c r="C42" i="152"/>
  <c r="B15" i="82"/>
  <c r="B28" i="78"/>
  <c r="C58" i="152"/>
  <c r="B58" i="150"/>
  <c r="B41" i="150"/>
  <c r="B15" i="78"/>
  <c r="C41" i="152"/>
  <c r="C57" i="152"/>
  <c r="B57" i="150"/>
  <c r="B28" i="76"/>
  <c r="C40" i="152"/>
  <c r="B40" i="150"/>
  <c r="B15" i="76"/>
  <c r="B56" i="150"/>
  <c r="B28" i="73"/>
  <c r="C56" i="152"/>
  <c r="B15" i="73"/>
  <c r="C39" i="152"/>
  <c r="B39" i="150"/>
  <c r="B55" i="150"/>
  <c r="C55" i="152"/>
  <c r="B28" i="71"/>
  <c r="B15" i="71"/>
  <c r="C38" i="152"/>
  <c r="B38" i="150"/>
  <c r="B28" i="69"/>
  <c r="C54" i="152"/>
  <c r="B54" i="150"/>
  <c r="B15" i="69"/>
  <c r="B37" i="150"/>
  <c r="C37" i="152"/>
  <c r="C53" i="152"/>
  <c r="B28" i="67"/>
  <c r="B53" i="150"/>
  <c r="C36" i="152"/>
  <c r="B36" i="150"/>
  <c r="B15" i="67"/>
  <c r="B52" i="150"/>
  <c r="B28" i="63"/>
  <c r="C52" i="152"/>
  <c r="B15" i="63"/>
  <c r="B35" i="150"/>
  <c r="C35" i="152"/>
  <c r="C51" i="152"/>
  <c r="B28" i="61"/>
  <c r="B51" i="150"/>
  <c r="C34" i="152"/>
  <c r="B15" i="61"/>
  <c r="B34" i="150"/>
  <c r="C62" i="150"/>
  <c r="B62" i="60"/>
  <c r="B28" i="58"/>
  <c r="C45" i="150"/>
  <c r="B15" i="58"/>
  <c r="B45" i="60"/>
  <c r="C61" i="150"/>
  <c r="B61" i="60"/>
  <c r="B28" i="56"/>
  <c r="B44" i="60"/>
  <c r="C44" i="150"/>
  <c r="B15" i="56"/>
  <c r="C60" i="150"/>
  <c r="B60" i="60"/>
  <c r="B28" i="54"/>
  <c r="C43" i="150"/>
  <c r="B43" i="60"/>
  <c r="B15" i="54"/>
  <c r="B59" i="60"/>
  <c r="B28" i="51"/>
  <c r="C59" i="150"/>
  <c r="B42" i="60"/>
  <c r="B15" i="51"/>
  <c r="C42" i="150"/>
  <c r="C58" i="150"/>
  <c r="B58" i="60"/>
  <c r="B28" i="49"/>
  <c r="C41" i="150"/>
  <c r="B41" i="60"/>
  <c r="B15" i="49"/>
  <c r="C57" i="150"/>
  <c r="B57" i="60"/>
  <c r="B28" i="47"/>
  <c r="C40" i="150"/>
  <c r="B15" i="47"/>
  <c r="B40" i="60"/>
  <c r="C56" i="150"/>
  <c r="B28" i="45"/>
  <c r="B56" i="60"/>
  <c r="B15" i="45"/>
  <c r="C39" i="150"/>
  <c r="B39" i="60"/>
  <c r="B55" i="60"/>
  <c r="C55" i="150"/>
  <c r="B28" i="43"/>
  <c r="B38" i="60"/>
  <c r="B15" i="43"/>
  <c r="C38" i="150"/>
  <c r="B28" i="41"/>
  <c r="C54" i="150"/>
  <c r="B54" i="60"/>
  <c r="C37" i="150"/>
  <c r="B37" i="60"/>
  <c r="B15" i="41"/>
  <c r="C53" i="150"/>
  <c r="B53" i="60"/>
  <c r="B28" i="39"/>
  <c r="B15" i="39"/>
  <c r="C36" i="150"/>
  <c r="B36" i="60"/>
  <c r="C52" i="150"/>
  <c r="B52" i="60"/>
  <c r="B28" i="36"/>
  <c r="B15" i="36"/>
  <c r="C35" i="150"/>
  <c r="B35" i="60"/>
  <c r="B51" i="60"/>
  <c r="C51" i="150"/>
  <c r="B28" i="34"/>
  <c r="C34" i="150"/>
  <c r="B34" i="60"/>
  <c r="B15" i="34"/>
  <c r="M48" i="174" l="1"/>
  <c r="AB49" i="174" s="1"/>
  <c r="M22" i="174"/>
  <c r="AB23" i="174" s="1"/>
  <c r="L48" i="174"/>
  <c r="AA49" i="174" s="1"/>
  <c r="L22" i="174"/>
  <c r="AA23" i="174" s="1"/>
  <c r="K48" i="174"/>
  <c r="Z49" i="174" s="1"/>
  <c r="K22" i="174"/>
  <c r="Z23" i="174" s="1"/>
  <c r="J48" i="174"/>
  <c r="Y49" i="174" s="1"/>
  <c r="J22" i="174"/>
  <c r="Y23" i="174" s="1"/>
  <c r="I48" i="174"/>
  <c r="X49" i="174" s="1"/>
  <c r="I22" i="174"/>
  <c r="X23" i="174" s="1"/>
  <c r="H48" i="174"/>
  <c r="W49" i="174" s="1"/>
  <c r="H22" i="174"/>
  <c r="W23" i="174" s="1"/>
  <c r="G48" i="174"/>
  <c r="V49" i="174" s="1"/>
  <c r="G22" i="174"/>
  <c r="V23" i="174" s="1"/>
  <c r="F48" i="174"/>
  <c r="U49" i="174" s="1"/>
  <c r="F22" i="174"/>
  <c r="U23" i="174" s="1"/>
  <c r="E48" i="174"/>
  <c r="T49" i="174" s="1"/>
  <c r="E22" i="174"/>
  <c r="T23" i="174" s="1"/>
  <c r="D48" i="174"/>
  <c r="S49" i="174" s="1"/>
  <c r="D22" i="174"/>
  <c r="S23" i="174" s="1"/>
  <c r="C48" i="174"/>
  <c r="R49" i="174" s="1"/>
  <c r="C22" i="174"/>
  <c r="R23" i="174" s="1"/>
  <c r="B48" i="174"/>
  <c r="B22" i="174"/>
  <c r="AB48" i="174"/>
  <c r="AB22" i="174"/>
  <c r="AA48" i="174"/>
  <c r="AA22" i="174"/>
  <c r="Z48" i="174"/>
  <c r="Z22" i="174"/>
  <c r="Y48" i="174"/>
  <c r="Y22" i="174"/>
  <c r="X48" i="174"/>
  <c r="X22" i="174"/>
  <c r="V48" i="174"/>
  <c r="V22" i="174"/>
  <c r="U22" i="174"/>
  <c r="T22" i="174"/>
  <c r="S22" i="174"/>
  <c r="R48" i="174"/>
  <c r="R22" i="174"/>
  <c r="C97" i="152"/>
  <c r="C27" i="90"/>
  <c r="C22" i="90"/>
  <c r="C25" i="90"/>
  <c r="C21" i="90"/>
  <c r="B97" i="150"/>
  <c r="C24" i="90"/>
  <c r="C20" i="90"/>
  <c r="C23" i="90"/>
  <c r="C14" i="90"/>
  <c r="C9" i="90"/>
  <c r="C7" i="90"/>
  <c r="C80" i="152"/>
  <c r="B80" i="150"/>
  <c r="C12" i="90"/>
  <c r="C8" i="90"/>
  <c r="C11" i="90"/>
  <c r="C10" i="90"/>
  <c r="C24" i="88"/>
  <c r="C20" i="88"/>
  <c r="C96" i="152"/>
  <c r="C23" i="88"/>
  <c r="C27" i="88"/>
  <c r="C22" i="88"/>
  <c r="B96" i="150"/>
  <c r="C25" i="88"/>
  <c r="C21" i="88"/>
  <c r="C11" i="88"/>
  <c r="C7" i="88"/>
  <c r="B79" i="150"/>
  <c r="C10" i="88"/>
  <c r="C8" i="88"/>
  <c r="C14" i="88"/>
  <c r="C9" i="88"/>
  <c r="C79" i="152"/>
  <c r="C12" i="88"/>
  <c r="B95" i="150"/>
  <c r="C27" i="85"/>
  <c r="C22" i="85"/>
  <c r="C25" i="85"/>
  <c r="C21" i="85"/>
  <c r="C23" i="85"/>
  <c r="C95" i="152"/>
  <c r="C24" i="85"/>
  <c r="C20" i="85"/>
  <c r="C14" i="85"/>
  <c r="C9" i="85"/>
  <c r="C78" i="152"/>
  <c r="B78" i="150"/>
  <c r="C12" i="85"/>
  <c r="C8" i="85"/>
  <c r="C11" i="85"/>
  <c r="C7" i="85"/>
  <c r="C10" i="85"/>
  <c r="C24" i="82"/>
  <c r="C20" i="82"/>
  <c r="B94" i="150"/>
  <c r="C23" i="82"/>
  <c r="C21" i="82"/>
  <c r="C27" i="82"/>
  <c r="C22" i="82"/>
  <c r="C94" i="152"/>
  <c r="C25" i="82"/>
  <c r="C11" i="82"/>
  <c r="C7" i="82"/>
  <c r="C12" i="82"/>
  <c r="C10" i="82"/>
  <c r="B77" i="150"/>
  <c r="C8" i="82"/>
  <c r="C14" i="82"/>
  <c r="C9" i="82"/>
  <c r="C77" i="152"/>
  <c r="C93" i="152"/>
  <c r="C27" i="78"/>
  <c r="C22" i="78"/>
  <c r="C25" i="78"/>
  <c r="C21" i="78"/>
  <c r="B93" i="150"/>
  <c r="C24" i="78"/>
  <c r="C20" i="78"/>
  <c r="C23" i="78"/>
  <c r="C14" i="78"/>
  <c r="C9" i="78"/>
  <c r="C10" i="78"/>
  <c r="C76" i="152"/>
  <c r="B76" i="150"/>
  <c r="C12" i="78"/>
  <c r="C8" i="78"/>
  <c r="C13" i="78" s="1"/>
  <c r="C15" i="78" s="1"/>
  <c r="C11" i="78"/>
  <c r="C7" i="78"/>
  <c r="C24" i="76"/>
  <c r="C20" i="76"/>
  <c r="C92" i="152"/>
  <c r="C23" i="76"/>
  <c r="C27" i="76"/>
  <c r="C22" i="76"/>
  <c r="B92" i="150"/>
  <c r="C25" i="76"/>
  <c r="C21" i="76"/>
  <c r="C11" i="76"/>
  <c r="C7" i="76"/>
  <c r="C14" i="76"/>
  <c r="B75" i="150"/>
  <c r="C12" i="76"/>
  <c r="C10" i="76"/>
  <c r="C9" i="76"/>
  <c r="C75" i="152"/>
  <c r="C8" i="76"/>
  <c r="B91" i="150"/>
  <c r="C27" i="73"/>
  <c r="C25" i="73"/>
  <c r="C21" i="73"/>
  <c r="C91" i="152"/>
  <c r="C24" i="73"/>
  <c r="C20" i="73"/>
  <c r="C23" i="73"/>
  <c r="C22" i="73"/>
  <c r="C14" i="73"/>
  <c r="C9" i="73"/>
  <c r="C74" i="152"/>
  <c r="B74" i="150"/>
  <c r="C12" i="73"/>
  <c r="C8" i="73"/>
  <c r="C10" i="73"/>
  <c r="C11" i="73"/>
  <c r="C7" i="73"/>
  <c r="C24" i="71"/>
  <c r="C20" i="71"/>
  <c r="B90" i="150"/>
  <c r="C23" i="71"/>
  <c r="C27" i="71"/>
  <c r="C22" i="71"/>
  <c r="C90" i="152"/>
  <c r="C25" i="71"/>
  <c r="C21" i="71"/>
  <c r="C11" i="71"/>
  <c r="C7" i="71"/>
  <c r="B73" i="150"/>
  <c r="C8" i="71"/>
  <c r="C10" i="71"/>
  <c r="C14" i="71"/>
  <c r="C9" i="71"/>
  <c r="C73" i="152"/>
  <c r="C12" i="71"/>
  <c r="B63" i="150"/>
  <c r="C89" i="152"/>
  <c r="C27" i="69"/>
  <c r="C22" i="69"/>
  <c r="C25" i="69"/>
  <c r="C21" i="69"/>
  <c r="B89" i="150"/>
  <c r="C24" i="69"/>
  <c r="C20" i="69"/>
  <c r="C23" i="69"/>
  <c r="C14" i="69"/>
  <c r="C9" i="69"/>
  <c r="C12" i="69"/>
  <c r="C8" i="69"/>
  <c r="C7" i="69"/>
  <c r="C72" i="152"/>
  <c r="B72" i="150"/>
  <c r="C11" i="69"/>
  <c r="C10" i="69"/>
  <c r="C24" i="67"/>
  <c r="C20" i="67"/>
  <c r="C88" i="152"/>
  <c r="C23" i="67"/>
  <c r="C27" i="67"/>
  <c r="C22" i="67"/>
  <c r="B88" i="150"/>
  <c r="C25" i="67"/>
  <c r="C21" i="67"/>
  <c r="C11" i="67"/>
  <c r="C7" i="67"/>
  <c r="C12" i="67"/>
  <c r="C10" i="67"/>
  <c r="B71" i="150"/>
  <c r="C14" i="67"/>
  <c r="C9" i="67"/>
  <c r="C71" i="152"/>
  <c r="C8" i="67"/>
  <c r="B87" i="150"/>
  <c r="C27" i="63"/>
  <c r="C25" i="63"/>
  <c r="C21" i="63"/>
  <c r="C87" i="152"/>
  <c r="C24" i="63"/>
  <c r="C20" i="63"/>
  <c r="C23" i="63"/>
  <c r="C22" i="63"/>
  <c r="B46" i="150"/>
  <c r="C14" i="63"/>
  <c r="C9" i="63"/>
  <c r="C70" i="152"/>
  <c r="B70" i="150"/>
  <c r="C12" i="63"/>
  <c r="C8" i="63"/>
  <c r="C10" i="63"/>
  <c r="C11" i="63"/>
  <c r="C7" i="63"/>
  <c r="C86" i="152"/>
  <c r="C24" i="61"/>
  <c r="C20" i="61"/>
  <c r="C23" i="61"/>
  <c r="C27" i="61"/>
  <c r="B86" i="150"/>
  <c r="C25" i="61"/>
  <c r="C21" i="61"/>
  <c r="C22" i="61"/>
  <c r="C11" i="61"/>
  <c r="C7" i="61"/>
  <c r="C12" i="61"/>
  <c r="C69" i="152"/>
  <c r="C10" i="61"/>
  <c r="B69" i="150"/>
  <c r="C14" i="61"/>
  <c r="C9" i="61"/>
  <c r="C8" i="61"/>
  <c r="C27" i="58"/>
  <c r="C22" i="58"/>
  <c r="C97" i="150"/>
  <c r="C25" i="58"/>
  <c r="C21" i="58"/>
  <c r="B97" i="60"/>
  <c r="C24" i="58"/>
  <c r="C20" i="58"/>
  <c r="C23" i="58"/>
  <c r="B80" i="60"/>
  <c r="C12" i="58"/>
  <c r="C8" i="58"/>
  <c r="C14" i="58"/>
  <c r="C80" i="150"/>
  <c r="C11" i="58"/>
  <c r="C7" i="58"/>
  <c r="C10" i="58"/>
  <c r="C9" i="58"/>
  <c r="C24" i="56"/>
  <c r="C96" i="150"/>
  <c r="C23" i="56"/>
  <c r="C27" i="56"/>
  <c r="C22" i="56"/>
  <c r="B96" i="60"/>
  <c r="C25" i="56"/>
  <c r="C21" i="56"/>
  <c r="C20" i="56"/>
  <c r="C11" i="56"/>
  <c r="C7" i="56"/>
  <c r="C8" i="56"/>
  <c r="C79" i="150"/>
  <c r="C10" i="56"/>
  <c r="C14" i="56"/>
  <c r="C9" i="56"/>
  <c r="B79" i="60"/>
  <c r="C12" i="56"/>
  <c r="C95" i="150"/>
  <c r="C21" i="54"/>
  <c r="C24" i="54"/>
  <c r="C20" i="54"/>
  <c r="B95" i="60"/>
  <c r="C27" i="54"/>
  <c r="C22" i="54"/>
  <c r="C25" i="54"/>
  <c r="C23" i="54"/>
  <c r="C78" i="150"/>
  <c r="B78" i="60"/>
  <c r="C11" i="54"/>
  <c r="C7" i="54"/>
  <c r="C14" i="54"/>
  <c r="C8" i="54"/>
  <c r="C10" i="54"/>
  <c r="C9" i="54"/>
  <c r="C12" i="54"/>
  <c r="C94" i="150"/>
  <c r="B94" i="60"/>
  <c r="C23" i="51"/>
  <c r="C27" i="51"/>
  <c r="C22" i="51"/>
  <c r="C24" i="51"/>
  <c r="C25" i="51"/>
  <c r="C21" i="51"/>
  <c r="C20" i="51"/>
  <c r="C11" i="51"/>
  <c r="C7" i="51"/>
  <c r="B77" i="60"/>
  <c r="C8" i="51"/>
  <c r="C10" i="51"/>
  <c r="C77" i="150"/>
  <c r="C14" i="51"/>
  <c r="C9" i="51"/>
  <c r="C12" i="51"/>
  <c r="C27" i="49"/>
  <c r="C22" i="49"/>
  <c r="C93" i="150"/>
  <c r="C25" i="49"/>
  <c r="C21" i="49"/>
  <c r="B93" i="60"/>
  <c r="C24" i="49"/>
  <c r="C20" i="49"/>
  <c r="C23" i="49"/>
  <c r="C8" i="49"/>
  <c r="B76" i="60"/>
  <c r="C76" i="150"/>
  <c r="C11" i="49"/>
  <c r="C7" i="49"/>
  <c r="C14" i="49"/>
  <c r="C10" i="49"/>
  <c r="C9" i="49"/>
  <c r="C12" i="49"/>
  <c r="C24" i="47"/>
  <c r="C20" i="47"/>
  <c r="C92" i="150"/>
  <c r="C23" i="47"/>
  <c r="C27" i="47"/>
  <c r="C22" i="47"/>
  <c r="B92" i="60"/>
  <c r="C25" i="47"/>
  <c r="C21" i="47"/>
  <c r="C11" i="47"/>
  <c r="C7" i="47"/>
  <c r="B75" i="60"/>
  <c r="C12" i="47"/>
  <c r="C75" i="150"/>
  <c r="C10" i="47"/>
  <c r="C14" i="47"/>
  <c r="C9" i="47"/>
  <c r="C8" i="47"/>
  <c r="B91" i="60"/>
  <c r="C27" i="45"/>
  <c r="C22" i="45"/>
  <c r="C91" i="150"/>
  <c r="C25" i="45"/>
  <c r="C21" i="45"/>
  <c r="C24" i="45"/>
  <c r="C20" i="45"/>
  <c r="C23" i="45"/>
  <c r="C74" i="150"/>
  <c r="C14" i="45"/>
  <c r="C9" i="45"/>
  <c r="B74" i="60"/>
  <c r="C12" i="45"/>
  <c r="C8" i="45"/>
  <c r="C7" i="45"/>
  <c r="C11" i="45"/>
  <c r="C10" i="45"/>
  <c r="C24" i="43"/>
  <c r="C20" i="43"/>
  <c r="C90" i="150"/>
  <c r="B90" i="60"/>
  <c r="C23" i="43"/>
  <c r="C27" i="43"/>
  <c r="C22" i="43"/>
  <c r="C25" i="43"/>
  <c r="C21" i="43"/>
  <c r="C11" i="43"/>
  <c r="C7" i="43"/>
  <c r="C10" i="43"/>
  <c r="C8" i="43"/>
  <c r="C14" i="43"/>
  <c r="C9" i="43"/>
  <c r="C73" i="150"/>
  <c r="B73" i="60"/>
  <c r="C12" i="43"/>
  <c r="C89" i="150"/>
  <c r="C25" i="41"/>
  <c r="C21" i="41"/>
  <c r="B89" i="60"/>
  <c r="C24" i="41"/>
  <c r="C20" i="41"/>
  <c r="C22" i="41"/>
  <c r="C23" i="41"/>
  <c r="C27" i="41"/>
  <c r="C14" i="41"/>
  <c r="C9" i="41"/>
  <c r="B72" i="60"/>
  <c r="C12" i="41"/>
  <c r="C8" i="41"/>
  <c r="C10" i="41"/>
  <c r="C72" i="150"/>
  <c r="C11" i="41"/>
  <c r="C7" i="41"/>
  <c r="C24" i="39"/>
  <c r="C20" i="39"/>
  <c r="C88" i="150"/>
  <c r="C23" i="39"/>
  <c r="C27" i="39"/>
  <c r="C22" i="39"/>
  <c r="B88" i="60"/>
  <c r="C25" i="39"/>
  <c r="C21" i="39"/>
  <c r="B63" i="60"/>
  <c r="B46" i="60"/>
  <c r="C11" i="39"/>
  <c r="C7" i="39"/>
  <c r="C71" i="150"/>
  <c r="C10" i="39"/>
  <c r="C12" i="39"/>
  <c r="C14" i="39"/>
  <c r="C9" i="39"/>
  <c r="B71" i="60"/>
  <c r="C8" i="39"/>
  <c r="B87" i="60"/>
  <c r="C87" i="150"/>
  <c r="C25" i="36"/>
  <c r="C21" i="36"/>
  <c r="C24" i="36"/>
  <c r="C20" i="36"/>
  <c r="C22" i="36"/>
  <c r="C23" i="36"/>
  <c r="C27" i="36"/>
  <c r="C70" i="150"/>
  <c r="C14" i="36"/>
  <c r="C9" i="36"/>
  <c r="B70" i="60"/>
  <c r="C12" i="36"/>
  <c r="C8" i="36"/>
  <c r="C11" i="36"/>
  <c r="C7" i="36"/>
  <c r="C10" i="36"/>
  <c r="C24" i="34"/>
  <c r="C20" i="34"/>
  <c r="C23" i="34"/>
  <c r="C22" i="34"/>
  <c r="C27" i="34"/>
  <c r="C86" i="150"/>
  <c r="B86" i="60"/>
  <c r="C25" i="34"/>
  <c r="C21" i="34"/>
  <c r="C12" i="34"/>
  <c r="C11" i="34"/>
  <c r="C7" i="34"/>
  <c r="C8" i="34"/>
  <c r="C69" i="150"/>
  <c r="C10" i="34"/>
  <c r="B69" i="60"/>
  <c r="C14" i="34"/>
  <c r="C9" i="34"/>
  <c r="B26" i="23"/>
  <c r="B26" i="4"/>
  <c r="B13" i="4"/>
  <c r="B26" i="2"/>
  <c r="B13" i="2"/>
  <c r="B26" i="3"/>
  <c r="B13" i="3"/>
  <c r="B26" i="7"/>
  <c r="B13" i="7"/>
  <c r="B26" i="9"/>
  <c r="B13" i="9"/>
  <c r="B26" i="11"/>
  <c r="B13" i="11"/>
  <c r="B26" i="13"/>
  <c r="B13" i="13"/>
  <c r="B26" i="15"/>
  <c r="B13" i="15"/>
  <c r="B26" i="17"/>
  <c r="B13" i="17"/>
  <c r="B26" i="19"/>
  <c r="B13" i="19"/>
  <c r="B26" i="21"/>
  <c r="B13" i="21"/>
  <c r="B13" i="23"/>
  <c r="B25" i="27"/>
  <c r="B23" i="27"/>
  <c r="B22" i="27"/>
  <c r="B21" i="27"/>
  <c r="B20" i="27"/>
  <c r="B12" i="27"/>
  <c r="B10" i="27"/>
  <c r="B26" i="1"/>
  <c r="B13" i="1"/>
  <c r="B26" i="5"/>
  <c r="B13" i="5"/>
  <c r="B26" i="6"/>
  <c r="B13" i="6"/>
  <c r="B26" i="8"/>
  <c r="B13" i="8"/>
  <c r="B26" i="10"/>
  <c r="B13" i="10"/>
  <c r="B26" i="12"/>
  <c r="B13" i="12"/>
  <c r="D35" i="14"/>
  <c r="B26" i="14"/>
  <c r="B13" i="14"/>
  <c r="T48" i="174" l="1"/>
  <c r="W22" i="174"/>
  <c r="U48" i="174"/>
  <c r="W48" i="174"/>
  <c r="S48" i="174"/>
  <c r="N48" i="174"/>
  <c r="AC49" i="174" s="1"/>
  <c r="Q49" i="174"/>
  <c r="Q23" i="174"/>
  <c r="N22" i="174"/>
  <c r="AC23" i="174" s="1"/>
  <c r="C13" i="45"/>
  <c r="C15" i="45" s="1"/>
  <c r="C13" i="43"/>
  <c r="C15" i="43" s="1"/>
  <c r="Q48" i="174"/>
  <c r="N47" i="174"/>
  <c r="N21" i="174"/>
  <c r="Q22" i="174"/>
  <c r="C26" i="90"/>
  <c r="C28" i="90" s="1"/>
  <c r="C13" i="90"/>
  <c r="C15" i="90" s="1"/>
  <c r="C26" i="88"/>
  <c r="C28" i="88" s="1"/>
  <c r="C13" i="88"/>
  <c r="C15" i="88" s="1"/>
  <c r="C26" i="85"/>
  <c r="C28" i="85" s="1"/>
  <c r="C13" i="85"/>
  <c r="C15" i="85" s="1"/>
  <c r="C26" i="82"/>
  <c r="C28" i="82" s="1"/>
  <c r="C13" i="82"/>
  <c r="C15" i="82" s="1"/>
  <c r="C26" i="78"/>
  <c r="C28" i="78" s="1"/>
  <c r="C26" i="76"/>
  <c r="C28" i="76" s="1"/>
  <c r="C13" i="76"/>
  <c r="C15" i="76" s="1"/>
  <c r="C26" i="73"/>
  <c r="C28" i="73" s="1"/>
  <c r="C13" i="73"/>
  <c r="C15" i="73" s="1"/>
  <c r="C26" i="71"/>
  <c r="C28" i="71" s="1"/>
  <c r="C13" i="71"/>
  <c r="C15" i="71" s="1"/>
  <c r="C26" i="69"/>
  <c r="C28" i="69" s="1"/>
  <c r="B98" i="150"/>
  <c r="C13" i="69"/>
  <c r="C15" i="69" s="1"/>
  <c r="C26" i="67"/>
  <c r="C28" i="67" s="1"/>
  <c r="C13" i="67"/>
  <c r="C15" i="67" s="1"/>
  <c r="C26" i="63"/>
  <c r="C28" i="63" s="1"/>
  <c r="B81" i="150"/>
  <c r="C13" i="63"/>
  <c r="C15" i="63" s="1"/>
  <c r="C26" i="61"/>
  <c r="C28" i="61" s="1"/>
  <c r="C13" i="61"/>
  <c r="C15" i="61" s="1"/>
  <c r="C26" i="58"/>
  <c r="C28" i="58" s="1"/>
  <c r="C13" i="58"/>
  <c r="C15" i="58" s="1"/>
  <c r="C26" i="56"/>
  <c r="C28" i="56" s="1"/>
  <c r="C13" i="56"/>
  <c r="C15" i="56" s="1"/>
  <c r="C26" i="54"/>
  <c r="C28" i="54" s="1"/>
  <c r="C13" i="54"/>
  <c r="C15" i="54" s="1"/>
  <c r="C26" i="51"/>
  <c r="C28" i="51" s="1"/>
  <c r="C13" i="51"/>
  <c r="C15" i="51" s="1"/>
  <c r="C26" i="49"/>
  <c r="C28" i="49" s="1"/>
  <c r="C13" i="49"/>
  <c r="C15" i="49" s="1"/>
  <c r="C26" i="47"/>
  <c r="C28" i="47" s="1"/>
  <c r="C13" i="47"/>
  <c r="C15" i="47" s="1"/>
  <c r="C26" i="45"/>
  <c r="C28" i="45" s="1"/>
  <c r="C26" i="43"/>
  <c r="C28" i="43" s="1"/>
  <c r="C26" i="41"/>
  <c r="C28" i="41" s="1"/>
  <c r="C13" i="41"/>
  <c r="C15" i="41" s="1"/>
  <c r="B98" i="60"/>
  <c r="C26" i="39"/>
  <c r="C28" i="39" s="1"/>
  <c r="B81" i="60"/>
  <c r="C13" i="39"/>
  <c r="C15" i="39" s="1"/>
  <c r="C26" i="36"/>
  <c r="C28" i="36" s="1"/>
  <c r="C13" i="36"/>
  <c r="C15" i="36" s="1"/>
  <c r="C26" i="34"/>
  <c r="C28" i="34" s="1"/>
  <c r="C13" i="34"/>
  <c r="C15" i="34" s="1"/>
  <c r="C62" i="60"/>
  <c r="B28" i="4"/>
  <c r="B15" i="4"/>
  <c r="C45" i="60"/>
  <c r="C61" i="60"/>
  <c r="B28" i="2"/>
  <c r="B15" i="2"/>
  <c r="C44" i="60"/>
  <c r="C60" i="60"/>
  <c r="B28" i="3"/>
  <c r="B15" i="3"/>
  <c r="C43" i="60"/>
  <c r="C59" i="60"/>
  <c r="B28" i="7"/>
  <c r="B15" i="7"/>
  <c r="C42" i="60"/>
  <c r="C58" i="60"/>
  <c r="B28" i="9"/>
  <c r="B15" i="9"/>
  <c r="C41" i="60"/>
  <c r="C57" i="60"/>
  <c r="B28" i="11"/>
  <c r="B15" i="11"/>
  <c r="C40" i="60"/>
  <c r="C56" i="60"/>
  <c r="B28" i="13"/>
  <c r="B15" i="13"/>
  <c r="C39" i="60"/>
  <c r="B28" i="15"/>
  <c r="C55" i="60"/>
  <c r="B15" i="15"/>
  <c r="C38" i="60"/>
  <c r="C54" i="60"/>
  <c r="B28" i="17"/>
  <c r="B15" i="17"/>
  <c r="C37" i="60"/>
  <c r="C53" i="60"/>
  <c r="B28" i="19"/>
  <c r="B15" i="19"/>
  <c r="C36" i="60"/>
  <c r="C52" i="60"/>
  <c r="B28" i="21"/>
  <c r="B15" i="21"/>
  <c r="C35" i="60"/>
  <c r="C51" i="60"/>
  <c r="B28" i="23"/>
  <c r="B15" i="23"/>
  <c r="C34" i="60"/>
  <c r="B28" i="1"/>
  <c r="B62" i="27"/>
  <c r="B45" i="27"/>
  <c r="B15" i="1"/>
  <c r="B28" i="5"/>
  <c r="B61" i="27"/>
  <c r="B15" i="5"/>
  <c r="B44" i="27"/>
  <c r="B60" i="27"/>
  <c r="B28" i="6"/>
  <c r="B43" i="27"/>
  <c r="B15" i="6"/>
  <c r="B59" i="27"/>
  <c r="B28" i="8"/>
  <c r="B15" i="8"/>
  <c r="B42" i="27"/>
  <c r="B28" i="10"/>
  <c r="B58" i="27"/>
  <c r="B41" i="27"/>
  <c r="B15" i="10"/>
  <c r="B28" i="12"/>
  <c r="B57" i="27"/>
  <c r="B40" i="27"/>
  <c r="B15" i="12"/>
  <c r="B56" i="27"/>
  <c r="B28" i="14"/>
  <c r="B39" i="27"/>
  <c r="B15" i="14"/>
  <c r="B26" i="16"/>
  <c r="B13" i="16"/>
  <c r="B26" i="18"/>
  <c r="B13" i="18"/>
  <c r="AC48" i="174" l="1"/>
  <c r="AC22" i="174"/>
  <c r="AB47" i="174"/>
  <c r="AB21" i="174"/>
  <c r="AA47" i="174"/>
  <c r="AA21" i="174"/>
  <c r="Z47" i="174"/>
  <c r="Z21" i="174"/>
  <c r="Y47" i="174"/>
  <c r="Y21" i="174"/>
  <c r="X47" i="174"/>
  <c r="X21" i="174"/>
  <c r="W47" i="174"/>
  <c r="W21" i="174"/>
  <c r="V47" i="174"/>
  <c r="V21" i="174"/>
  <c r="U47" i="174"/>
  <c r="U21" i="174"/>
  <c r="T47" i="174"/>
  <c r="T21" i="174"/>
  <c r="S47" i="174"/>
  <c r="S21" i="174"/>
  <c r="C97" i="60"/>
  <c r="C27" i="4"/>
  <c r="C22" i="4"/>
  <c r="C25" i="4"/>
  <c r="C21" i="4"/>
  <c r="C24" i="4"/>
  <c r="C20" i="4"/>
  <c r="B97" i="26"/>
  <c r="C23" i="4"/>
  <c r="C12" i="4"/>
  <c r="C8" i="4"/>
  <c r="C11" i="4"/>
  <c r="C14" i="4"/>
  <c r="C80" i="60"/>
  <c r="C7" i="4"/>
  <c r="B80" i="26"/>
  <c r="C10" i="4"/>
  <c r="C9" i="4"/>
  <c r="B96" i="26"/>
  <c r="C27" i="2"/>
  <c r="C22" i="2"/>
  <c r="C96" i="60"/>
  <c r="C25" i="2"/>
  <c r="C21" i="2"/>
  <c r="C24" i="2"/>
  <c r="C20" i="2"/>
  <c r="C23" i="2"/>
  <c r="B79" i="26"/>
  <c r="C12" i="2"/>
  <c r="C8" i="2"/>
  <c r="C11" i="2"/>
  <c r="C7" i="2"/>
  <c r="C79" i="60"/>
  <c r="C14" i="2"/>
  <c r="C10" i="2"/>
  <c r="C9" i="2"/>
  <c r="C27" i="3"/>
  <c r="C22" i="3"/>
  <c r="B95" i="26"/>
  <c r="C25" i="3"/>
  <c r="C21" i="3"/>
  <c r="C95" i="60"/>
  <c r="C24" i="3"/>
  <c r="C20" i="3"/>
  <c r="C23" i="3"/>
  <c r="C12" i="3"/>
  <c r="C8" i="3"/>
  <c r="C11" i="3"/>
  <c r="C78" i="60"/>
  <c r="C7" i="3"/>
  <c r="C14" i="3"/>
  <c r="B78" i="26"/>
  <c r="C10" i="3"/>
  <c r="C9" i="3"/>
  <c r="C27" i="7"/>
  <c r="C22" i="7"/>
  <c r="C25" i="7"/>
  <c r="C21" i="7"/>
  <c r="B94" i="26"/>
  <c r="C24" i="7"/>
  <c r="C20" i="7"/>
  <c r="C94" i="60"/>
  <c r="C23" i="7"/>
  <c r="B77" i="26"/>
  <c r="C12" i="7"/>
  <c r="C8" i="7"/>
  <c r="C77" i="60"/>
  <c r="C11" i="7"/>
  <c r="C7" i="7"/>
  <c r="C10" i="7"/>
  <c r="C14" i="7"/>
  <c r="C9" i="7"/>
  <c r="C93" i="60"/>
  <c r="C27" i="9"/>
  <c r="C22" i="9"/>
  <c r="C25" i="9"/>
  <c r="C21" i="9"/>
  <c r="C24" i="9"/>
  <c r="C20" i="9"/>
  <c r="B93" i="26"/>
  <c r="C23" i="9"/>
  <c r="C12" i="9"/>
  <c r="C8" i="9"/>
  <c r="C14" i="9"/>
  <c r="C76" i="60"/>
  <c r="C11" i="9"/>
  <c r="C7" i="9"/>
  <c r="C9" i="9"/>
  <c r="B76" i="26"/>
  <c r="C10" i="9"/>
  <c r="C13" i="9"/>
  <c r="C15" i="9" s="1"/>
  <c r="B92" i="26"/>
  <c r="C27" i="11"/>
  <c r="C22" i="11"/>
  <c r="C25" i="11"/>
  <c r="C24" i="11"/>
  <c r="C92" i="60"/>
  <c r="C23" i="11"/>
  <c r="C21" i="11"/>
  <c r="C20" i="11"/>
  <c r="B75" i="26"/>
  <c r="C12" i="11"/>
  <c r="C8" i="11"/>
  <c r="C13" i="11" s="1"/>
  <c r="C15" i="11" s="1"/>
  <c r="C9" i="11"/>
  <c r="C11" i="11"/>
  <c r="C7" i="11"/>
  <c r="C14" i="11"/>
  <c r="C10" i="11"/>
  <c r="C75" i="60"/>
  <c r="C27" i="13"/>
  <c r="C22" i="13"/>
  <c r="B91" i="26"/>
  <c r="C25" i="13"/>
  <c r="C21" i="13"/>
  <c r="C91" i="60"/>
  <c r="C24" i="13"/>
  <c r="C20" i="13"/>
  <c r="C23" i="13"/>
  <c r="C12" i="13"/>
  <c r="C8" i="13"/>
  <c r="C10" i="13"/>
  <c r="C9" i="13"/>
  <c r="C74" i="60"/>
  <c r="C11" i="13"/>
  <c r="C7" i="13"/>
  <c r="C14" i="13"/>
  <c r="B74" i="26"/>
  <c r="C27" i="15"/>
  <c r="C22" i="15"/>
  <c r="C25" i="15"/>
  <c r="B90" i="26"/>
  <c r="C24" i="15"/>
  <c r="C20" i="15"/>
  <c r="C21" i="15"/>
  <c r="C90" i="60"/>
  <c r="C23" i="15"/>
  <c r="B73" i="26"/>
  <c r="C12" i="15"/>
  <c r="C8" i="15"/>
  <c r="C14" i="15"/>
  <c r="C9" i="15"/>
  <c r="C11" i="15"/>
  <c r="C7" i="15"/>
  <c r="C10" i="15"/>
  <c r="C73" i="60"/>
  <c r="C89" i="60"/>
  <c r="C27" i="17"/>
  <c r="C22" i="17"/>
  <c r="C25" i="17"/>
  <c r="C26" i="17" s="1"/>
  <c r="C28" i="17" s="1"/>
  <c r="C21" i="17"/>
  <c r="C24" i="17"/>
  <c r="C20" i="17"/>
  <c r="B89" i="26"/>
  <c r="C23" i="17"/>
  <c r="C12" i="17"/>
  <c r="C8" i="17"/>
  <c r="C72" i="60"/>
  <c r="C11" i="17"/>
  <c r="C7" i="17"/>
  <c r="C9" i="17"/>
  <c r="B72" i="26"/>
  <c r="C10" i="17"/>
  <c r="C14" i="17"/>
  <c r="B88" i="26"/>
  <c r="C27" i="19"/>
  <c r="C22" i="19"/>
  <c r="C88" i="60"/>
  <c r="C25" i="19"/>
  <c r="C21" i="19"/>
  <c r="C24" i="19"/>
  <c r="C20" i="19"/>
  <c r="C26" i="19" s="1"/>
  <c r="C28" i="19" s="1"/>
  <c r="C23" i="19"/>
  <c r="B71" i="26"/>
  <c r="C12" i="19"/>
  <c r="C8" i="19"/>
  <c r="C14" i="19"/>
  <c r="C11" i="19"/>
  <c r="C7" i="19"/>
  <c r="C10" i="19"/>
  <c r="C9" i="19"/>
  <c r="C71" i="60"/>
  <c r="C27" i="21"/>
  <c r="C22" i="21"/>
  <c r="B87" i="26"/>
  <c r="C25" i="21"/>
  <c r="C21" i="21"/>
  <c r="C87" i="60"/>
  <c r="C24" i="21"/>
  <c r="C20" i="21"/>
  <c r="C23" i="21"/>
  <c r="C87" i="26"/>
  <c r="C12" i="21"/>
  <c r="C8" i="21"/>
  <c r="C11" i="21"/>
  <c r="C14" i="21"/>
  <c r="C70" i="60"/>
  <c r="C7" i="21"/>
  <c r="B70" i="26"/>
  <c r="C10" i="21"/>
  <c r="C9" i="21"/>
  <c r="C70" i="26"/>
  <c r="C86" i="60"/>
  <c r="B86" i="26"/>
  <c r="C25" i="23"/>
  <c r="C21" i="23"/>
  <c r="C20" i="23"/>
  <c r="C27" i="23"/>
  <c r="C22" i="23"/>
  <c r="C24" i="23"/>
  <c r="C23" i="23"/>
  <c r="B69" i="26"/>
  <c r="C14" i="23"/>
  <c r="C9" i="23"/>
  <c r="C69" i="60"/>
  <c r="C12" i="23"/>
  <c r="C8" i="23"/>
  <c r="C11" i="23"/>
  <c r="C7" i="23"/>
  <c r="C10" i="23"/>
  <c r="C23" i="1"/>
  <c r="C97" i="26"/>
  <c r="C27" i="1"/>
  <c r="C22" i="1"/>
  <c r="B97" i="27"/>
  <c r="C25" i="1"/>
  <c r="C21" i="1"/>
  <c r="C20" i="1"/>
  <c r="C24" i="1"/>
  <c r="B80" i="27"/>
  <c r="C14" i="1"/>
  <c r="C9" i="1"/>
  <c r="C10" i="1"/>
  <c r="C12" i="1"/>
  <c r="C8" i="1"/>
  <c r="C80" i="26"/>
  <c r="C11" i="1"/>
  <c r="C7" i="1"/>
  <c r="C23" i="5"/>
  <c r="C24" i="5"/>
  <c r="B96" i="27"/>
  <c r="C27" i="5"/>
  <c r="C22" i="5"/>
  <c r="C20" i="5"/>
  <c r="C96" i="26"/>
  <c r="C25" i="5"/>
  <c r="C21" i="5"/>
  <c r="C79" i="26"/>
  <c r="B79" i="27"/>
  <c r="C14" i="5"/>
  <c r="C9" i="5"/>
  <c r="C10" i="5"/>
  <c r="C12" i="5"/>
  <c r="C8" i="5"/>
  <c r="C7" i="5"/>
  <c r="C11" i="5"/>
  <c r="B95" i="27"/>
  <c r="C23" i="6"/>
  <c r="C27" i="6"/>
  <c r="C22" i="6"/>
  <c r="C25" i="6"/>
  <c r="C21" i="6"/>
  <c r="C95" i="26"/>
  <c r="C24" i="6"/>
  <c r="C20" i="6"/>
  <c r="B78" i="27"/>
  <c r="C14" i="6"/>
  <c r="C9" i="6"/>
  <c r="C12" i="6"/>
  <c r="C8" i="6"/>
  <c r="C78" i="26"/>
  <c r="C11" i="6"/>
  <c r="C7" i="6"/>
  <c r="C10" i="6"/>
  <c r="C94" i="26"/>
  <c r="C23" i="8"/>
  <c r="C27" i="8"/>
  <c r="C22" i="8"/>
  <c r="C25" i="8"/>
  <c r="C21" i="8"/>
  <c r="B94" i="27"/>
  <c r="C24" i="8"/>
  <c r="C20" i="8"/>
  <c r="C26" i="8" s="1"/>
  <c r="C28" i="8" s="1"/>
  <c r="C77" i="26"/>
  <c r="B77" i="27"/>
  <c r="C14" i="8"/>
  <c r="C9" i="8"/>
  <c r="C8" i="8"/>
  <c r="C12" i="8"/>
  <c r="C10" i="8"/>
  <c r="C11" i="8"/>
  <c r="C7" i="8"/>
  <c r="C23" i="10"/>
  <c r="C93" i="26"/>
  <c r="C27" i="10"/>
  <c r="C22" i="10"/>
  <c r="B93" i="27"/>
  <c r="C25" i="10"/>
  <c r="C21" i="10"/>
  <c r="C24" i="10"/>
  <c r="C20" i="10"/>
  <c r="B76" i="27"/>
  <c r="C14" i="10"/>
  <c r="C9" i="10"/>
  <c r="C10" i="10"/>
  <c r="C12" i="10"/>
  <c r="C8" i="10"/>
  <c r="C76" i="26"/>
  <c r="C11" i="10"/>
  <c r="C7" i="10"/>
  <c r="C23" i="12"/>
  <c r="B92" i="27"/>
  <c r="C27" i="12"/>
  <c r="C22" i="12"/>
  <c r="C92" i="26"/>
  <c r="C25" i="12"/>
  <c r="C21" i="12"/>
  <c r="C24" i="12"/>
  <c r="C20" i="12"/>
  <c r="C75" i="26"/>
  <c r="B75" i="27"/>
  <c r="C14" i="12"/>
  <c r="C9" i="12"/>
  <c r="C12" i="12"/>
  <c r="C8" i="12"/>
  <c r="C11" i="12"/>
  <c r="C7" i="12"/>
  <c r="C10" i="12"/>
  <c r="B91" i="27"/>
  <c r="C23" i="14"/>
  <c r="C27" i="14"/>
  <c r="C22" i="14"/>
  <c r="C25" i="14"/>
  <c r="C21" i="14"/>
  <c r="C91" i="26"/>
  <c r="C24" i="14"/>
  <c r="C20" i="14"/>
  <c r="B74" i="27"/>
  <c r="C14" i="14"/>
  <c r="C9" i="14"/>
  <c r="C10" i="14"/>
  <c r="C12" i="14"/>
  <c r="C8" i="14"/>
  <c r="C74" i="26"/>
  <c r="C11" i="14"/>
  <c r="C7" i="14"/>
  <c r="B55" i="27"/>
  <c r="B28" i="16"/>
  <c r="B15" i="16"/>
  <c r="B38" i="27"/>
  <c r="B28" i="18"/>
  <c r="C21" i="18" s="1"/>
  <c r="B54" i="27"/>
  <c r="B15" i="18"/>
  <c r="C12" i="18" s="1"/>
  <c r="B37" i="27"/>
  <c r="C26" i="13"/>
  <c r="C28" i="13" s="1"/>
  <c r="C13" i="4"/>
  <c r="C15" i="4" s="1"/>
  <c r="C26" i="7"/>
  <c r="C28" i="7" s="1"/>
  <c r="C13" i="7"/>
  <c r="C15" i="7" s="1"/>
  <c r="C13" i="13"/>
  <c r="C15" i="13" s="1"/>
  <c r="C13" i="1"/>
  <c r="C15" i="1" s="1"/>
  <c r="C26" i="5"/>
  <c r="C28" i="5" s="1"/>
  <c r="B26" i="20"/>
  <c r="B13" i="20"/>
  <c r="C26" i="2" l="1"/>
  <c r="C28" i="2" s="1"/>
  <c r="C13" i="2"/>
  <c r="C15" i="2" s="1"/>
  <c r="C26" i="3"/>
  <c r="C28" i="3" s="1"/>
  <c r="C13" i="15"/>
  <c r="C15" i="15" s="1"/>
  <c r="B98" i="26"/>
  <c r="C26" i="21"/>
  <c r="C28" i="21" s="1"/>
  <c r="C13" i="8"/>
  <c r="C15" i="8" s="1"/>
  <c r="C24" i="18"/>
  <c r="C9" i="18"/>
  <c r="C13" i="3"/>
  <c r="C15" i="3" s="1"/>
  <c r="C26" i="9"/>
  <c r="C28" i="9" s="1"/>
  <c r="C26" i="11"/>
  <c r="C28" i="11" s="1"/>
  <c r="C13" i="17"/>
  <c r="C15" i="17" s="1"/>
  <c r="R47" i="174"/>
  <c r="R46" i="174"/>
  <c r="R21" i="174"/>
  <c r="R20" i="174"/>
  <c r="C13" i="21"/>
  <c r="C15" i="21" s="1"/>
  <c r="Q47" i="174"/>
  <c r="N46" i="174"/>
  <c r="AC47" i="174" s="1"/>
  <c r="C13" i="23"/>
  <c r="C15" i="23" s="1"/>
  <c r="Q21" i="174"/>
  <c r="N20" i="174"/>
  <c r="AC21" i="174" s="1"/>
  <c r="C26" i="1"/>
  <c r="C28" i="1" s="1"/>
  <c r="AB45" i="174"/>
  <c r="AB46" i="174"/>
  <c r="AB20" i="174"/>
  <c r="AB19" i="174"/>
  <c r="AA45" i="174"/>
  <c r="AA46" i="174"/>
  <c r="AA20" i="174"/>
  <c r="AA19" i="174"/>
  <c r="Z45" i="174"/>
  <c r="Z46" i="174"/>
  <c r="C13" i="6"/>
  <c r="C15" i="6" s="1"/>
  <c r="Z19" i="174"/>
  <c r="Z20" i="174"/>
  <c r="Y46" i="174"/>
  <c r="Y45" i="174"/>
  <c r="Y19" i="174"/>
  <c r="Y20" i="174"/>
  <c r="X46" i="174"/>
  <c r="X45" i="174"/>
  <c r="X20" i="174"/>
  <c r="X19" i="174"/>
  <c r="W45" i="174"/>
  <c r="W46" i="174"/>
  <c r="W20" i="174"/>
  <c r="W19" i="174"/>
  <c r="V45" i="174"/>
  <c r="V46" i="174"/>
  <c r="V20" i="174"/>
  <c r="V19" i="174"/>
  <c r="C22" i="18"/>
  <c r="C23" i="18"/>
  <c r="C20" i="18"/>
  <c r="C27" i="18"/>
  <c r="C25" i="18"/>
  <c r="C8" i="18"/>
  <c r="C7" i="18"/>
  <c r="C14" i="18"/>
  <c r="C10" i="18"/>
  <c r="C11" i="18"/>
  <c r="C26" i="4"/>
  <c r="C28" i="4" s="1"/>
  <c r="B81" i="26"/>
  <c r="C26" i="15"/>
  <c r="C28" i="15" s="1"/>
  <c r="C13" i="19"/>
  <c r="C15" i="19" s="1"/>
  <c r="C26" i="23"/>
  <c r="C28" i="23" s="1"/>
  <c r="C13" i="5"/>
  <c r="C15" i="5" s="1"/>
  <c r="C26" i="6"/>
  <c r="C28" i="6" s="1"/>
  <c r="C26" i="10"/>
  <c r="C28" i="10" s="1"/>
  <c r="C13" i="10"/>
  <c r="C15" i="10" s="1"/>
  <c r="C26" i="12"/>
  <c r="C28" i="12" s="1"/>
  <c r="C13" i="12"/>
  <c r="C15" i="12" s="1"/>
  <c r="C26" i="14"/>
  <c r="C28" i="14" s="1"/>
  <c r="C13" i="14"/>
  <c r="C15" i="14" s="1"/>
  <c r="C90" i="26"/>
  <c r="C23" i="16"/>
  <c r="B90" i="27"/>
  <c r="C20" i="16"/>
  <c r="C27" i="16"/>
  <c r="C22" i="16"/>
  <c r="C25" i="16"/>
  <c r="C21" i="16"/>
  <c r="C24" i="16"/>
  <c r="C73" i="26"/>
  <c r="B73" i="27"/>
  <c r="C14" i="16"/>
  <c r="C9" i="16"/>
  <c r="C8" i="16"/>
  <c r="C12" i="16"/>
  <c r="C11" i="16"/>
  <c r="C7" i="16"/>
  <c r="C10" i="16"/>
  <c r="C89" i="26"/>
  <c r="B89" i="27"/>
  <c r="B72" i="27"/>
  <c r="C72" i="26"/>
  <c r="B53" i="27"/>
  <c r="B28" i="20"/>
  <c r="B36" i="27"/>
  <c r="B15" i="20"/>
  <c r="C13" i="18"/>
  <c r="C15" i="18" s="1"/>
  <c r="B26" i="24"/>
  <c r="B13" i="24"/>
  <c r="C26" i="18" l="1"/>
  <c r="C28" i="18" s="1"/>
  <c r="C26" i="16"/>
  <c r="C28" i="16" s="1"/>
  <c r="U46" i="174"/>
  <c r="U45" i="174"/>
  <c r="U19" i="174"/>
  <c r="U20" i="174"/>
  <c r="T45" i="174"/>
  <c r="T46" i="174"/>
  <c r="T19" i="174"/>
  <c r="T20" i="174"/>
  <c r="C13" i="16"/>
  <c r="C15" i="16" s="1"/>
  <c r="B88" i="27"/>
  <c r="C88" i="26"/>
  <c r="C27" i="20"/>
  <c r="C22" i="20"/>
  <c r="C21" i="20"/>
  <c r="C24" i="20"/>
  <c r="C25" i="20"/>
  <c r="C20" i="20"/>
  <c r="C23" i="20"/>
  <c r="C71" i="26"/>
  <c r="B71" i="27"/>
  <c r="C10" i="20"/>
  <c r="C14" i="20"/>
  <c r="C12" i="20"/>
  <c r="C11" i="20"/>
  <c r="C9" i="20"/>
  <c r="C8" i="20"/>
  <c r="C7" i="20"/>
  <c r="B28" i="24"/>
  <c r="C27" i="24" s="1"/>
  <c r="B51" i="27"/>
  <c r="B63" i="27" s="1"/>
  <c r="B15" i="24"/>
  <c r="B34" i="27"/>
  <c r="B46" i="27" s="1"/>
  <c r="S45" i="174" l="1"/>
  <c r="S46" i="174"/>
  <c r="C26" i="20"/>
  <c r="C28" i="20" s="1"/>
  <c r="S19" i="174"/>
  <c r="S20" i="174"/>
  <c r="C21" i="24"/>
  <c r="C20" i="24"/>
  <c r="C24" i="24"/>
  <c r="C23" i="24"/>
  <c r="C22" i="24"/>
  <c r="C25" i="24"/>
  <c r="C8" i="24"/>
  <c r="C10" i="24"/>
  <c r="C12" i="24"/>
  <c r="C11" i="24"/>
  <c r="C7" i="24"/>
  <c r="C14" i="24"/>
  <c r="C9" i="24"/>
  <c r="C13" i="20"/>
  <c r="C15" i="20" s="1"/>
  <c r="C86" i="26"/>
  <c r="B86" i="27"/>
  <c r="C69" i="26"/>
  <c r="B69" i="27"/>
  <c r="C26" i="22"/>
  <c r="C28" i="22" s="1"/>
  <c r="B26" i="149"/>
  <c r="B17" i="149"/>
  <c r="B13" i="149"/>
  <c r="B4" i="149"/>
  <c r="A1" i="149"/>
  <c r="B26" i="122"/>
  <c r="B13" i="122"/>
  <c r="C51" i="182" l="1"/>
  <c r="B51" i="182"/>
  <c r="B63" i="182" s="1"/>
  <c r="C34" i="182"/>
  <c r="B34" i="182"/>
  <c r="B46" i="182" s="1"/>
  <c r="B28" i="149"/>
  <c r="B15" i="149"/>
  <c r="C8" i="149" s="1"/>
  <c r="C26" i="24"/>
  <c r="C28" i="24" s="1"/>
  <c r="Q46" i="174"/>
  <c r="Q45" i="174"/>
  <c r="N45" i="174"/>
  <c r="AC46" i="174" s="1"/>
  <c r="C13" i="24"/>
  <c r="C15" i="24" s="1"/>
  <c r="Q19" i="174"/>
  <c r="N19" i="174"/>
  <c r="Q20" i="174"/>
  <c r="B51" i="151"/>
  <c r="B63" i="151" s="1"/>
  <c r="B28" i="122"/>
  <c r="C51" i="151"/>
  <c r="B15" i="122"/>
  <c r="B34" i="151"/>
  <c r="B46" i="151" s="1"/>
  <c r="C34" i="151"/>
  <c r="B25" i="105"/>
  <c r="B51" i="105"/>
  <c r="N51" i="105" l="1"/>
  <c r="N25" i="105"/>
  <c r="C20" i="149"/>
  <c r="C86" i="182"/>
  <c r="B86" i="182"/>
  <c r="B98" i="182" s="1"/>
  <c r="C21" i="149"/>
  <c r="C7" i="149"/>
  <c r="C10" i="149"/>
  <c r="C11" i="149"/>
  <c r="C12" i="149"/>
  <c r="B69" i="182"/>
  <c r="B81" i="182" s="1"/>
  <c r="C69" i="182"/>
  <c r="C14" i="149"/>
  <c r="C24" i="149"/>
  <c r="C25" i="149"/>
  <c r="C9" i="149"/>
  <c r="C22" i="149"/>
  <c r="C23" i="149"/>
  <c r="C27" i="149"/>
  <c r="B51" i="174"/>
  <c r="B25" i="174"/>
  <c r="B50" i="174"/>
  <c r="B24" i="174"/>
  <c r="AC19" i="174"/>
  <c r="AC20" i="174"/>
  <c r="C25" i="122"/>
  <c r="C21" i="122"/>
  <c r="C23" i="122"/>
  <c r="C24" i="122"/>
  <c r="C20" i="122"/>
  <c r="B86" i="151"/>
  <c r="B98" i="151" s="1"/>
  <c r="C27" i="122"/>
  <c r="C22" i="122"/>
  <c r="C86" i="151"/>
  <c r="C14" i="122"/>
  <c r="C9" i="122"/>
  <c r="C7" i="122"/>
  <c r="B69" i="151"/>
  <c r="B81" i="151" s="1"/>
  <c r="C10" i="122"/>
  <c r="C12" i="122"/>
  <c r="C8" i="122"/>
  <c r="C11" i="122"/>
  <c r="C69" i="151"/>
  <c r="B17" i="146"/>
  <c r="B4" i="146"/>
  <c r="A1" i="146"/>
  <c r="C13" i="149" l="1"/>
  <c r="C15" i="149" s="1"/>
  <c r="N51" i="174"/>
  <c r="N25" i="174"/>
  <c r="C26" i="149"/>
  <c r="C28" i="149" s="1"/>
  <c r="Q51" i="174"/>
  <c r="N50" i="174"/>
  <c r="Q50" i="174"/>
  <c r="N24" i="174"/>
  <c r="Q25" i="174"/>
  <c r="Q24" i="174"/>
  <c r="F15" i="75"/>
  <c r="M50" i="105"/>
  <c r="AB51" i="105" s="1"/>
  <c r="M24" i="105"/>
  <c r="AB25" i="105" s="1"/>
  <c r="AC50" i="174" l="1"/>
  <c r="AC51" i="174"/>
  <c r="AC24" i="174"/>
  <c r="AC25" i="174"/>
  <c r="G14" i="75"/>
  <c r="K14" i="75" s="1"/>
  <c r="J15" i="75"/>
  <c r="G7" i="75"/>
  <c r="K7" i="75" s="1"/>
  <c r="G11" i="75"/>
  <c r="K11" i="75" s="1"/>
  <c r="G12" i="75"/>
  <c r="K12" i="75" s="1"/>
  <c r="G9" i="75"/>
  <c r="K9" i="75" s="1"/>
  <c r="G10" i="75"/>
  <c r="K10" i="75" s="1"/>
  <c r="G8" i="75"/>
  <c r="K8" i="75" s="1"/>
  <c r="J13" i="75"/>
  <c r="G26" i="75" l="1"/>
  <c r="G13" i="75"/>
  <c r="C15" i="75"/>
  <c r="G28" i="75" l="1"/>
  <c r="K26" i="75"/>
  <c r="G15" i="75"/>
  <c r="K13" i="75"/>
  <c r="B17" i="144"/>
  <c r="B4" i="144"/>
  <c r="A1" i="144"/>
  <c r="L24" i="105" l="1"/>
  <c r="AA25" i="105" s="1"/>
  <c r="L50" i="105"/>
  <c r="AA51" i="105" s="1"/>
  <c r="B17" i="142"/>
  <c r="B4" i="142"/>
  <c r="A1" i="142"/>
  <c r="K50" i="105" l="1"/>
  <c r="Z51" i="105" s="1"/>
  <c r="K24" i="105"/>
  <c r="Z25" i="105" s="1"/>
  <c r="B17" i="139" l="1"/>
  <c r="B4" i="139"/>
  <c r="A1" i="139"/>
  <c r="B17" i="138"/>
  <c r="B4" i="138"/>
  <c r="A1" i="138"/>
  <c r="J50" i="105" l="1"/>
  <c r="Y51" i="105" s="1"/>
  <c r="J24" i="105"/>
  <c r="Y25" i="105" s="1"/>
  <c r="I50" i="105"/>
  <c r="X51" i="105" s="1"/>
  <c r="I24" i="105"/>
  <c r="X25" i="105" s="1"/>
  <c r="B17" i="108"/>
  <c r="B4" i="108"/>
  <c r="A1" i="108"/>
  <c r="B17" i="136" l="1"/>
  <c r="B4" i="136"/>
  <c r="A1" i="136"/>
  <c r="H24" i="105" l="1"/>
  <c r="W25" i="105" s="1"/>
  <c r="H50" i="105"/>
  <c r="W51" i="105" s="1"/>
  <c r="B17" i="134"/>
  <c r="B4" i="134"/>
  <c r="A1" i="134"/>
  <c r="G50" i="105" l="1"/>
  <c r="V51" i="105" s="1"/>
  <c r="G24" i="105"/>
  <c r="V25" i="105" s="1"/>
  <c r="B17" i="132" l="1"/>
  <c r="B4" i="132"/>
  <c r="A1" i="132"/>
  <c r="F50" i="105" l="1"/>
  <c r="U51" i="105" s="1"/>
  <c r="F24" i="105"/>
  <c r="U25" i="105" s="1"/>
  <c r="B17" i="130"/>
  <c r="B4" i="130"/>
  <c r="A1" i="130"/>
  <c r="E24" i="105" l="1"/>
  <c r="T25" i="105" s="1"/>
  <c r="E50" i="105"/>
  <c r="T51" i="105" s="1"/>
  <c r="B17" i="128" l="1"/>
  <c r="B4" i="128"/>
  <c r="A1" i="128"/>
  <c r="D50" i="105" l="1"/>
  <c r="S51" i="105" s="1"/>
  <c r="D24" i="105"/>
  <c r="S25" i="105" s="1"/>
  <c r="B17" i="124" l="1"/>
  <c r="B4" i="124"/>
  <c r="A1" i="124"/>
  <c r="C50" i="105" l="1"/>
  <c r="R51" i="105" s="1"/>
  <c r="C24" i="105"/>
  <c r="R25" i="105" s="1"/>
  <c r="B17" i="122"/>
  <c r="B4" i="122"/>
  <c r="A1" i="122"/>
  <c r="B50" i="105" l="1"/>
  <c r="B24" i="105"/>
  <c r="N50" i="105" l="1"/>
  <c r="Q51" i="105"/>
  <c r="N24" i="105"/>
  <c r="Q25" i="105"/>
  <c r="C13" i="122"/>
  <c r="C15" i="122" s="1"/>
  <c r="C26" i="122"/>
  <c r="C28" i="122" s="1"/>
  <c r="B17" i="120" l="1"/>
  <c r="B4" i="120"/>
  <c r="A1" i="120"/>
  <c r="M23" i="105" l="1"/>
  <c r="AB24" i="105" s="1"/>
  <c r="M49" i="105"/>
  <c r="AB50" i="105" s="1"/>
  <c r="B17" i="118" l="1"/>
  <c r="B4" i="118"/>
  <c r="A1" i="118"/>
  <c r="L49" i="105" l="1"/>
  <c r="AA50" i="105" s="1"/>
  <c r="L23" i="105"/>
  <c r="AA24" i="105" s="1"/>
  <c r="B17" i="116"/>
  <c r="B4" i="116"/>
  <c r="A1" i="116"/>
  <c r="K23" i="105" l="1"/>
  <c r="Z24" i="105" s="1"/>
  <c r="K49" i="105"/>
  <c r="Z50" i="105" s="1"/>
  <c r="B17" i="114" l="1"/>
  <c r="B4" i="114"/>
  <c r="A1" i="114"/>
  <c r="J23" i="105" l="1"/>
  <c r="Y24" i="105" s="1"/>
  <c r="J49" i="105"/>
  <c r="Y50" i="105" s="1"/>
  <c r="B17" i="110"/>
  <c r="B4" i="110"/>
  <c r="A1" i="110"/>
  <c r="I49" i="105" l="1"/>
  <c r="X50" i="105" s="1"/>
  <c r="I23" i="105"/>
  <c r="X24" i="105" s="1"/>
  <c r="H49" i="105" l="1"/>
  <c r="W50" i="105" s="1"/>
  <c r="H23" i="105"/>
  <c r="W24" i="105" s="1"/>
  <c r="B17" i="106" l="1"/>
  <c r="B4" i="106"/>
  <c r="A1" i="106"/>
  <c r="G49" i="105" l="1"/>
  <c r="V50" i="105" s="1"/>
  <c r="G23" i="105"/>
  <c r="V24" i="105" s="1"/>
  <c r="AC44" i="105" l="1"/>
  <c r="AB44" i="105"/>
  <c r="AA44" i="105"/>
  <c r="Z44" i="105"/>
  <c r="Y44" i="105"/>
  <c r="X44" i="105"/>
  <c r="W44" i="105"/>
  <c r="V44" i="105"/>
  <c r="U44" i="105"/>
  <c r="T44" i="105"/>
  <c r="S44" i="105"/>
  <c r="R44" i="105"/>
  <c r="Q44" i="105"/>
  <c r="N44" i="105"/>
  <c r="AC43" i="105"/>
  <c r="AB43" i="105"/>
  <c r="AA43" i="105"/>
  <c r="Z43" i="105"/>
  <c r="Y43" i="105"/>
  <c r="X43" i="105"/>
  <c r="W43" i="105"/>
  <c r="V43" i="105"/>
  <c r="U43" i="105"/>
  <c r="T43" i="105"/>
  <c r="S43" i="105"/>
  <c r="R43" i="105"/>
  <c r="Q43" i="105"/>
  <c r="N43" i="105"/>
  <c r="AC42" i="105"/>
  <c r="AB42" i="105"/>
  <c r="AA42" i="105"/>
  <c r="Z42" i="105"/>
  <c r="Y42" i="105"/>
  <c r="X42" i="105"/>
  <c r="W42" i="105"/>
  <c r="V42" i="105"/>
  <c r="U42" i="105"/>
  <c r="T42" i="105"/>
  <c r="S42" i="105"/>
  <c r="R42" i="105"/>
  <c r="Q42" i="105"/>
  <c r="N42" i="105"/>
  <c r="AC41" i="105"/>
  <c r="AB41" i="105"/>
  <c r="AA41" i="105"/>
  <c r="Z41" i="105"/>
  <c r="Y41" i="105"/>
  <c r="X41" i="105"/>
  <c r="W41" i="105"/>
  <c r="V41" i="105"/>
  <c r="U41" i="105"/>
  <c r="T41" i="105"/>
  <c r="S41" i="105"/>
  <c r="R41" i="105"/>
  <c r="Q41" i="105"/>
  <c r="N41" i="105"/>
  <c r="AC40" i="105"/>
  <c r="AB40" i="105"/>
  <c r="AA40" i="105"/>
  <c r="Z40" i="105"/>
  <c r="Y40" i="105"/>
  <c r="X40" i="105"/>
  <c r="W40" i="105"/>
  <c r="V40" i="105"/>
  <c r="U40" i="105"/>
  <c r="T40" i="105"/>
  <c r="S40" i="105"/>
  <c r="R40" i="105"/>
  <c r="Q40" i="105"/>
  <c r="N40" i="105"/>
  <c r="AC39" i="105"/>
  <c r="AB39" i="105"/>
  <c r="AA39" i="105"/>
  <c r="Z39" i="105"/>
  <c r="Y39" i="105"/>
  <c r="X39" i="105"/>
  <c r="W39" i="105"/>
  <c r="V39" i="105"/>
  <c r="U39" i="105"/>
  <c r="T39" i="105"/>
  <c r="S39" i="105"/>
  <c r="R39" i="105"/>
  <c r="Q39" i="105"/>
  <c r="N39" i="105"/>
  <c r="AC38" i="105"/>
  <c r="AB38" i="105"/>
  <c r="AA38" i="105"/>
  <c r="Z38" i="105"/>
  <c r="Y38" i="105"/>
  <c r="X38" i="105"/>
  <c r="W38" i="105"/>
  <c r="V38" i="105"/>
  <c r="U38" i="105"/>
  <c r="T38" i="105"/>
  <c r="S38" i="105"/>
  <c r="R38" i="105"/>
  <c r="Q38" i="105"/>
  <c r="N38" i="105"/>
  <c r="AC37" i="105"/>
  <c r="AB37" i="105"/>
  <c r="AA37" i="105"/>
  <c r="Z37" i="105"/>
  <c r="Y37" i="105"/>
  <c r="X37" i="105"/>
  <c r="W37" i="105"/>
  <c r="V37" i="105"/>
  <c r="U37" i="105"/>
  <c r="T37" i="105"/>
  <c r="S37" i="105"/>
  <c r="R37" i="105"/>
  <c r="Q37" i="105"/>
  <c r="N37" i="105"/>
  <c r="AC36" i="105"/>
  <c r="AB36" i="105"/>
  <c r="AA36" i="105"/>
  <c r="Z36" i="105"/>
  <c r="Y36" i="105"/>
  <c r="X36" i="105"/>
  <c r="W36" i="105"/>
  <c r="V36" i="105"/>
  <c r="U36" i="105"/>
  <c r="T36" i="105"/>
  <c r="S36" i="105"/>
  <c r="R36" i="105"/>
  <c r="Q36" i="105"/>
  <c r="N36" i="105"/>
  <c r="AC35" i="105"/>
  <c r="AB35" i="105"/>
  <c r="AA35" i="105"/>
  <c r="Z35" i="105"/>
  <c r="Y35" i="105"/>
  <c r="X35" i="105"/>
  <c r="W35" i="105"/>
  <c r="V35" i="105"/>
  <c r="U35" i="105"/>
  <c r="T35" i="105"/>
  <c r="S35" i="105"/>
  <c r="R35" i="105"/>
  <c r="Q35" i="105"/>
  <c r="N35" i="105"/>
  <c r="AC34" i="105"/>
  <c r="AB34" i="105"/>
  <c r="AA34" i="105"/>
  <c r="Z34" i="105"/>
  <c r="Y34" i="105"/>
  <c r="X34" i="105"/>
  <c r="W34" i="105"/>
  <c r="V34" i="105"/>
  <c r="U34" i="105"/>
  <c r="T34" i="105"/>
  <c r="S34" i="105"/>
  <c r="R34" i="105"/>
  <c r="Q34" i="105"/>
  <c r="N34" i="105"/>
  <c r="AC33" i="105"/>
  <c r="AB33" i="105"/>
  <c r="AA33" i="105"/>
  <c r="Z33" i="105"/>
  <c r="Y33" i="105"/>
  <c r="X33" i="105"/>
  <c r="W33" i="105"/>
  <c r="V33" i="105"/>
  <c r="U33" i="105"/>
  <c r="T33" i="105"/>
  <c r="S33" i="105"/>
  <c r="R33" i="105"/>
  <c r="Q33" i="105"/>
  <c r="N33" i="105"/>
  <c r="N32" i="105"/>
  <c r="AC18" i="105"/>
  <c r="AB18" i="105"/>
  <c r="AA18" i="105"/>
  <c r="Z18" i="105"/>
  <c r="Y18" i="105"/>
  <c r="X18" i="105"/>
  <c r="W18" i="105"/>
  <c r="V18" i="105"/>
  <c r="U18" i="105"/>
  <c r="T18" i="105"/>
  <c r="S18" i="105"/>
  <c r="R18" i="105"/>
  <c r="Q18" i="105"/>
  <c r="AC17" i="105"/>
  <c r="AB17" i="105"/>
  <c r="AA17" i="105"/>
  <c r="Z17" i="105"/>
  <c r="Y17" i="105"/>
  <c r="X17" i="105"/>
  <c r="W17" i="105"/>
  <c r="V17" i="105"/>
  <c r="U17" i="105"/>
  <c r="T17" i="105"/>
  <c r="S17" i="105"/>
  <c r="R17" i="105"/>
  <c r="Q17" i="105"/>
  <c r="AC16" i="105"/>
  <c r="AB16" i="105"/>
  <c r="AA16" i="105"/>
  <c r="Z16" i="105"/>
  <c r="Y16" i="105"/>
  <c r="X16" i="105"/>
  <c r="W16" i="105"/>
  <c r="V16" i="105"/>
  <c r="U16" i="105"/>
  <c r="T16" i="105"/>
  <c r="S16" i="105"/>
  <c r="R16" i="105"/>
  <c r="Q16" i="105"/>
  <c r="AC15" i="105"/>
  <c r="AB15" i="105"/>
  <c r="AA15" i="105"/>
  <c r="Z15" i="105"/>
  <c r="Y15" i="105"/>
  <c r="X15" i="105"/>
  <c r="W15" i="105"/>
  <c r="V15" i="105"/>
  <c r="U15" i="105"/>
  <c r="T15" i="105"/>
  <c r="S15" i="105"/>
  <c r="R15" i="105"/>
  <c r="Q15" i="105"/>
  <c r="AC14" i="105"/>
  <c r="AB14" i="105"/>
  <c r="AA14" i="105"/>
  <c r="Z14" i="105"/>
  <c r="Y14" i="105"/>
  <c r="X14" i="105"/>
  <c r="W14" i="105"/>
  <c r="V14" i="105"/>
  <c r="U14" i="105"/>
  <c r="T14" i="105"/>
  <c r="S14" i="105"/>
  <c r="R14" i="105"/>
  <c r="Q14" i="105"/>
  <c r="AC13" i="105"/>
  <c r="AB13" i="105"/>
  <c r="AA13" i="105"/>
  <c r="Z13" i="105"/>
  <c r="Y13" i="105"/>
  <c r="X13" i="105"/>
  <c r="W13" i="105"/>
  <c r="V13" i="105"/>
  <c r="U13" i="105"/>
  <c r="T13" i="105"/>
  <c r="S13" i="105"/>
  <c r="R13" i="105"/>
  <c r="Q13" i="105"/>
  <c r="AC12" i="105"/>
  <c r="AB12" i="105"/>
  <c r="AA12" i="105"/>
  <c r="Z12" i="105"/>
  <c r="Y12" i="105"/>
  <c r="X12" i="105"/>
  <c r="W12" i="105"/>
  <c r="V12" i="105"/>
  <c r="U12" i="105"/>
  <c r="T12" i="105"/>
  <c r="S12" i="105"/>
  <c r="R12" i="105"/>
  <c r="Q12" i="105"/>
  <c r="AC11" i="105"/>
  <c r="AB11" i="105"/>
  <c r="AA11" i="105"/>
  <c r="Z11" i="105"/>
  <c r="Y11" i="105"/>
  <c r="X11" i="105"/>
  <c r="W11" i="105"/>
  <c r="V11" i="105"/>
  <c r="U11" i="105"/>
  <c r="T11" i="105"/>
  <c r="S11" i="105"/>
  <c r="R11" i="105"/>
  <c r="Q11" i="105"/>
  <c r="AC10" i="105"/>
  <c r="AB10" i="105"/>
  <c r="AA10" i="105"/>
  <c r="Z10" i="105"/>
  <c r="Y10" i="105"/>
  <c r="X10" i="105"/>
  <c r="W10" i="105"/>
  <c r="V10" i="105"/>
  <c r="U10" i="105"/>
  <c r="T10" i="105"/>
  <c r="S10" i="105"/>
  <c r="R10" i="105"/>
  <c r="Q10" i="105"/>
  <c r="AC9" i="105"/>
  <c r="AB9" i="105"/>
  <c r="AA9" i="105"/>
  <c r="Z9" i="105"/>
  <c r="Y9" i="105"/>
  <c r="X9" i="105"/>
  <c r="W9" i="105"/>
  <c r="V9" i="105"/>
  <c r="U9" i="105"/>
  <c r="T9" i="105"/>
  <c r="S9" i="105"/>
  <c r="R9" i="105"/>
  <c r="Q9" i="105"/>
  <c r="AC8" i="105"/>
  <c r="AB8" i="105"/>
  <c r="AA8" i="105"/>
  <c r="Z8" i="105"/>
  <c r="Y8" i="105"/>
  <c r="X8" i="105"/>
  <c r="W8" i="105"/>
  <c r="V8" i="105"/>
  <c r="U8" i="105"/>
  <c r="T8" i="105"/>
  <c r="S8" i="105"/>
  <c r="R8" i="105"/>
  <c r="Q8" i="105"/>
  <c r="AC7" i="105"/>
  <c r="AB7" i="105"/>
  <c r="AA7" i="105"/>
  <c r="Z7" i="105"/>
  <c r="Y7" i="105"/>
  <c r="X7" i="105"/>
  <c r="W7" i="105"/>
  <c r="V7" i="105"/>
  <c r="U7" i="105"/>
  <c r="T7" i="105"/>
  <c r="S7" i="105"/>
  <c r="R7" i="105"/>
  <c r="Q7" i="105"/>
  <c r="B17" i="103" l="1"/>
  <c r="B4" i="103"/>
  <c r="A1" i="103"/>
  <c r="F49" i="105" l="1"/>
  <c r="F23" i="105"/>
  <c r="B17" i="101"/>
  <c r="B4" i="101"/>
  <c r="A1" i="101"/>
  <c r="E49" i="105" l="1"/>
  <c r="T50" i="105" s="1"/>
  <c r="E23" i="105"/>
  <c r="T24" i="105" s="1"/>
  <c r="U50" i="105"/>
  <c r="U24" i="105"/>
  <c r="B17" i="98" l="1"/>
  <c r="B4" i="98"/>
  <c r="A1" i="98"/>
  <c r="D49" i="105" l="1"/>
  <c r="D23" i="105"/>
  <c r="S24" i="105" s="1"/>
  <c r="S50" i="105" l="1"/>
  <c r="B17" i="96" l="1"/>
  <c r="B4" i="96"/>
  <c r="A1" i="96"/>
  <c r="C23" i="105" l="1"/>
  <c r="R24" i="105" s="1"/>
  <c r="C49" i="105"/>
  <c r="R50" i="105" s="1"/>
  <c r="B17" i="93" l="1"/>
  <c r="B4" i="93"/>
  <c r="A1" i="93"/>
  <c r="B49" i="105" l="1"/>
  <c r="B23" i="105"/>
  <c r="N23" i="105" s="1"/>
  <c r="AC24" i="105" s="1"/>
  <c r="Q24" i="105" l="1"/>
  <c r="Q50" i="105"/>
  <c r="N49" i="105"/>
  <c r="AC50" i="105" s="1"/>
  <c r="B17" i="90" l="1"/>
  <c r="B4" i="90"/>
  <c r="A1" i="90"/>
  <c r="M22" i="105" l="1"/>
  <c r="M48" i="105"/>
  <c r="AB49" i="105" l="1"/>
  <c r="AB23" i="105"/>
  <c r="B17" i="88" l="1"/>
  <c r="B4" i="88"/>
  <c r="A1" i="88"/>
  <c r="L22" i="105" l="1"/>
  <c r="L48" i="105"/>
  <c r="B17" i="85"/>
  <c r="B4" i="85"/>
  <c r="A1" i="85"/>
  <c r="AA49" i="105" l="1"/>
  <c r="AA23" i="105"/>
  <c r="K48" i="105"/>
  <c r="K22" i="105"/>
  <c r="B17" i="82"/>
  <c r="B4" i="82"/>
  <c r="A1" i="82"/>
  <c r="Z23" i="105" l="1"/>
  <c r="Z49" i="105"/>
  <c r="J48" i="105"/>
  <c r="J22" i="105"/>
  <c r="F30" i="75"/>
  <c r="B30" i="75"/>
  <c r="F35" i="75"/>
  <c r="F34" i="75"/>
  <c r="B34" i="75"/>
  <c r="B35" i="75"/>
  <c r="B33" i="75"/>
  <c r="B17" i="78"/>
  <c r="B4" i="78"/>
  <c r="A1" i="78"/>
  <c r="J34" i="75" l="1"/>
  <c r="J35" i="75"/>
  <c r="B39" i="75"/>
  <c r="Y49" i="105"/>
  <c r="Y23" i="105"/>
  <c r="I22" i="105"/>
  <c r="I48" i="105"/>
  <c r="F33" i="75"/>
  <c r="J33" i="75" s="1"/>
  <c r="F39" i="75" l="1"/>
  <c r="B41" i="75"/>
  <c r="X49" i="105"/>
  <c r="X23" i="105"/>
  <c r="F41" i="75" l="1"/>
  <c r="G37" i="75" s="1"/>
  <c r="J39" i="75"/>
  <c r="C38" i="75"/>
  <c r="C37" i="75"/>
  <c r="C36" i="75"/>
  <c r="C35" i="75"/>
  <c r="C34" i="75"/>
  <c r="C33" i="75"/>
  <c r="C40" i="75"/>
  <c r="G33" i="75" l="1"/>
  <c r="K33" i="75" s="1"/>
  <c r="G36" i="75"/>
  <c r="K36" i="75" s="1"/>
  <c r="G34" i="75"/>
  <c r="K34" i="75" s="1"/>
  <c r="G38" i="75"/>
  <c r="K38" i="75" s="1"/>
  <c r="G35" i="75"/>
  <c r="K35" i="75" s="1"/>
  <c r="K37" i="75"/>
  <c r="G40" i="75"/>
  <c r="K40" i="75" s="1"/>
  <c r="J41" i="75"/>
  <c r="C39" i="75"/>
  <c r="C41" i="75" s="1"/>
  <c r="G39" i="75" l="1"/>
  <c r="G41" i="75" s="1"/>
  <c r="H22" i="105"/>
  <c r="H48" i="105"/>
  <c r="A1" i="75"/>
  <c r="F17" i="75"/>
  <c r="F4" i="75"/>
  <c r="B17" i="75"/>
  <c r="B4" i="75"/>
  <c r="K39" i="75" l="1"/>
  <c r="W49" i="105"/>
  <c r="W23" i="105"/>
  <c r="B17" i="73" l="1"/>
  <c r="B4" i="73"/>
  <c r="A1" i="73"/>
  <c r="G48" i="105" l="1"/>
  <c r="G22" i="105"/>
  <c r="B17" i="71"/>
  <c r="B4" i="71"/>
  <c r="A1" i="71"/>
  <c r="F22" i="105" l="1"/>
  <c r="U23" i="105" s="1"/>
  <c r="F48" i="105"/>
  <c r="U49" i="105" s="1"/>
  <c r="V49" i="105"/>
  <c r="V23" i="105"/>
  <c r="B17" i="69"/>
  <c r="B4" i="69"/>
  <c r="A1" i="69"/>
  <c r="E22" i="105" l="1"/>
  <c r="T23" i="105" s="1"/>
  <c r="E48" i="105"/>
  <c r="B17" i="67"/>
  <c r="B4" i="67"/>
  <c r="A1" i="67"/>
  <c r="D48" i="105" l="1"/>
  <c r="S49" i="105" s="1"/>
  <c r="D22" i="105"/>
  <c r="S23" i="105" s="1"/>
  <c r="T49" i="105"/>
  <c r="B17" i="63" l="1"/>
  <c r="B4" i="63"/>
  <c r="A1" i="63"/>
  <c r="C48" i="105" l="1"/>
  <c r="R49" i="105" s="1"/>
  <c r="C22" i="105"/>
  <c r="R23" i="105" l="1"/>
  <c r="B17" i="61"/>
  <c r="B4" i="61"/>
  <c r="A1" i="61"/>
  <c r="A1" i="60"/>
  <c r="B48" i="105" l="1"/>
  <c r="B22" i="105"/>
  <c r="Q49" i="105" l="1"/>
  <c r="N48" i="105"/>
  <c r="AC49" i="105" s="1"/>
  <c r="Q23" i="105"/>
  <c r="N22" i="105"/>
  <c r="AC23" i="105" l="1"/>
  <c r="B17" i="58"/>
  <c r="B4" i="58"/>
  <c r="A1" i="58"/>
  <c r="M47" i="105" l="1"/>
  <c r="M21" i="105"/>
  <c r="B17" i="56"/>
  <c r="B4" i="56"/>
  <c r="A1" i="56"/>
  <c r="L47" i="105" l="1"/>
  <c r="L21" i="105"/>
  <c r="AB48" i="105"/>
  <c r="AB22" i="105"/>
  <c r="AA22" i="105" l="1"/>
  <c r="AA48" i="105"/>
  <c r="B17" i="54" l="1"/>
  <c r="B4" i="54"/>
  <c r="A1" i="54"/>
  <c r="K21" i="105" l="1"/>
  <c r="K47" i="105"/>
  <c r="A1" i="51"/>
  <c r="B17" i="51"/>
  <c r="B4" i="51"/>
  <c r="Z48" i="105" l="1"/>
  <c r="Z22" i="105"/>
  <c r="J21" i="105" l="1"/>
  <c r="J47" i="105"/>
  <c r="Y48" i="105" l="1"/>
  <c r="Y22" i="105"/>
  <c r="I21" i="105" l="1"/>
  <c r="I47" i="105"/>
  <c r="B7" i="27"/>
  <c r="B8" i="27"/>
  <c r="B9" i="27"/>
  <c r="B37" i="26"/>
  <c r="B54" i="26"/>
  <c r="B42" i="26"/>
  <c r="B60" i="26"/>
  <c r="B61" i="26"/>
  <c r="B13" i="27" l="1"/>
  <c r="B15" i="27" s="1"/>
  <c r="C81" i="26" s="1"/>
  <c r="B26" i="27"/>
  <c r="B43" i="26"/>
  <c r="B62" i="26"/>
  <c r="C37" i="26"/>
  <c r="B41" i="26"/>
  <c r="B19" i="105"/>
  <c r="Q19" i="105" s="1"/>
  <c r="B45" i="105"/>
  <c r="Q45" i="105" s="1"/>
  <c r="C19" i="105"/>
  <c r="R19" i="105" s="1"/>
  <c r="C45" i="105"/>
  <c r="R45" i="105" s="1"/>
  <c r="C52" i="26"/>
  <c r="D45" i="105"/>
  <c r="S45" i="105" s="1"/>
  <c r="D19" i="105"/>
  <c r="S19" i="105" s="1"/>
  <c r="C54" i="26"/>
  <c r="E19" i="105"/>
  <c r="T19" i="105" s="1"/>
  <c r="E45" i="105"/>
  <c r="T45" i="105" s="1"/>
  <c r="F45" i="105"/>
  <c r="U45" i="105" s="1"/>
  <c r="F19" i="105"/>
  <c r="U19" i="105" s="1"/>
  <c r="G19" i="105"/>
  <c r="V19" i="105" s="1"/>
  <c r="G45" i="105"/>
  <c r="V45" i="105" s="1"/>
  <c r="H19" i="105"/>
  <c r="W19" i="105" s="1"/>
  <c r="H45" i="105"/>
  <c r="W45" i="105" s="1"/>
  <c r="I19" i="105"/>
  <c r="X19" i="105" s="1"/>
  <c r="I45" i="105"/>
  <c r="X45" i="105" s="1"/>
  <c r="C58" i="26"/>
  <c r="J19" i="105"/>
  <c r="Y19" i="105" s="1"/>
  <c r="J45" i="105"/>
  <c r="Y45" i="105" s="1"/>
  <c r="C42" i="26"/>
  <c r="C60" i="26"/>
  <c r="K19" i="105"/>
  <c r="Z19" i="105" s="1"/>
  <c r="K45" i="105"/>
  <c r="Z45" i="105" s="1"/>
  <c r="C61" i="26"/>
  <c r="L19" i="105"/>
  <c r="AA19" i="105" s="1"/>
  <c r="L45" i="105"/>
  <c r="AA45" i="105" s="1"/>
  <c r="M19" i="105"/>
  <c r="M45" i="105"/>
  <c r="B20" i="105"/>
  <c r="B46" i="105"/>
  <c r="C34" i="26"/>
  <c r="B34" i="26"/>
  <c r="B52" i="26"/>
  <c r="C35" i="26"/>
  <c r="B35" i="26"/>
  <c r="C20" i="105"/>
  <c r="C46" i="105"/>
  <c r="B53" i="26"/>
  <c r="C53" i="26"/>
  <c r="B36" i="26"/>
  <c r="C36" i="26"/>
  <c r="D20" i="105"/>
  <c r="D46" i="105"/>
  <c r="E20" i="105"/>
  <c r="E46" i="105"/>
  <c r="B55" i="26"/>
  <c r="F20" i="105"/>
  <c r="C55" i="26"/>
  <c r="B38" i="26"/>
  <c r="F46" i="105"/>
  <c r="C38" i="26"/>
  <c r="B39" i="26"/>
  <c r="C39" i="26"/>
  <c r="G20" i="105"/>
  <c r="C56" i="26"/>
  <c r="B56" i="26"/>
  <c r="G46" i="105"/>
  <c r="B57" i="26"/>
  <c r="H20" i="105"/>
  <c r="C57" i="26"/>
  <c r="H46" i="105"/>
  <c r="B58" i="26"/>
  <c r="I46" i="105"/>
  <c r="I20" i="105"/>
  <c r="C41" i="26"/>
  <c r="J46" i="105"/>
  <c r="J20" i="105"/>
  <c r="K20" i="105"/>
  <c r="K46" i="105"/>
  <c r="L46" i="105"/>
  <c r="L20" i="105"/>
  <c r="M46" i="105"/>
  <c r="M20" i="105"/>
  <c r="B47" i="105"/>
  <c r="B21" i="105"/>
  <c r="C21" i="105"/>
  <c r="C47" i="105"/>
  <c r="D47" i="105"/>
  <c r="D21" i="105"/>
  <c r="E47" i="105"/>
  <c r="E21" i="105"/>
  <c r="F47" i="105"/>
  <c r="F21" i="105"/>
  <c r="G21" i="105"/>
  <c r="G47" i="105"/>
  <c r="H47" i="105"/>
  <c r="H21" i="105"/>
  <c r="X48" i="105"/>
  <c r="X22" i="105"/>
  <c r="C62" i="26"/>
  <c r="C45" i="26"/>
  <c r="B45" i="26"/>
  <c r="B44" i="26"/>
  <c r="C44" i="26"/>
  <c r="B51" i="26"/>
  <c r="C51" i="26"/>
  <c r="C40" i="26"/>
  <c r="B40" i="26"/>
  <c r="B59" i="26"/>
  <c r="C59" i="26"/>
  <c r="C43" i="26"/>
  <c r="B28" i="27" l="1"/>
  <c r="C21" i="27" s="1"/>
  <c r="C63" i="26"/>
  <c r="C14" i="27"/>
  <c r="C11" i="27"/>
  <c r="C10" i="27"/>
  <c r="C12" i="27"/>
  <c r="C9" i="27"/>
  <c r="C8" i="27"/>
  <c r="C7" i="27"/>
  <c r="B46" i="26"/>
  <c r="Q20" i="105"/>
  <c r="X46" i="105"/>
  <c r="W46" i="105"/>
  <c r="T20" i="105"/>
  <c r="X20" i="105"/>
  <c r="S46" i="105"/>
  <c r="S20" i="105"/>
  <c r="Q46" i="105"/>
  <c r="R46" i="105"/>
  <c r="R20" i="105"/>
  <c r="T46" i="105"/>
  <c r="U46" i="105"/>
  <c r="U20" i="105"/>
  <c r="V46" i="105"/>
  <c r="V20" i="105"/>
  <c r="W20" i="105"/>
  <c r="B81" i="27"/>
  <c r="B98" i="27"/>
  <c r="AB19" i="105"/>
  <c r="N19" i="105"/>
  <c r="AC19" i="105" s="1"/>
  <c r="AB45" i="105"/>
  <c r="N45" i="105"/>
  <c r="B63" i="26"/>
  <c r="X21" i="105"/>
  <c r="X47" i="105"/>
  <c r="Y46" i="105"/>
  <c r="Y47" i="105"/>
  <c r="Y20" i="105"/>
  <c r="Y21" i="105"/>
  <c r="Z46" i="105"/>
  <c r="Z47" i="105"/>
  <c r="Z20" i="105"/>
  <c r="Z21" i="105"/>
  <c r="AA46" i="105"/>
  <c r="AA47" i="105"/>
  <c r="AA20" i="105"/>
  <c r="AA21" i="105"/>
  <c r="N46" i="105"/>
  <c r="AB46" i="105"/>
  <c r="AB47" i="105"/>
  <c r="N20" i="105"/>
  <c r="AB20" i="105"/>
  <c r="AB21" i="105"/>
  <c r="Q21" i="105"/>
  <c r="Q22" i="105"/>
  <c r="Q48" i="105"/>
  <c r="Q47" i="105"/>
  <c r="R21" i="105"/>
  <c r="R22" i="105"/>
  <c r="R47" i="105"/>
  <c r="R48" i="105"/>
  <c r="S22" i="105"/>
  <c r="S21" i="105"/>
  <c r="S48" i="105"/>
  <c r="S47" i="105"/>
  <c r="T21" i="105"/>
  <c r="T22" i="105"/>
  <c r="T47" i="105"/>
  <c r="T48" i="105"/>
  <c r="U21" i="105"/>
  <c r="U22" i="105"/>
  <c r="N21" i="105"/>
  <c r="U47" i="105"/>
  <c r="U48" i="105"/>
  <c r="N47" i="105"/>
  <c r="V21" i="105"/>
  <c r="V22" i="105"/>
  <c r="V47" i="105"/>
  <c r="V48" i="105"/>
  <c r="W21" i="105"/>
  <c r="W22" i="105"/>
  <c r="W47" i="105"/>
  <c r="W48" i="105"/>
  <c r="C46" i="26"/>
  <c r="C27" i="27" l="1"/>
  <c r="C23" i="27"/>
  <c r="C20" i="27"/>
  <c r="C24" i="27"/>
  <c r="C22" i="27"/>
  <c r="C25" i="27"/>
  <c r="C98" i="26"/>
  <c r="C13" i="27"/>
  <c r="C15" i="27" s="1"/>
  <c r="AC20" i="105"/>
  <c r="AC46" i="105"/>
  <c r="AC47" i="105"/>
  <c r="AC21" i="105"/>
  <c r="AC48" i="105"/>
  <c r="AC22" i="105"/>
  <c r="C26" i="27" l="1"/>
  <c r="C28" i="27" s="1"/>
</calcChain>
</file>

<file path=xl/sharedStrings.xml><?xml version="1.0" encoding="utf-8"?>
<sst xmlns="http://schemas.openxmlformats.org/spreadsheetml/2006/main" count="3050" uniqueCount="124">
  <si>
    <t>DADOS COMPARATIVOS - DEZEMBRO/2014 - ASSOCIAÇÃO BRASILEIRA DAS EMPRESAS AÉREAS</t>
  </si>
  <si>
    <t>MERCADO DOMÉSTICO</t>
  </si>
  <si>
    <t>DEZEMBRO 2013</t>
  </si>
  <si>
    <t>DEZEMBRO 2014</t>
  </si>
  <si>
    <t>MARKET SHARE (%)</t>
  </si>
  <si>
    <t>MERCADO INTERNACIONAL</t>
  </si>
  <si>
    <t>GOL</t>
  </si>
  <si>
    <t>TAM</t>
  </si>
  <si>
    <t>TAM CARGO</t>
  </si>
  <si>
    <t>DADOS COMPARATIVOS - DEZEMBRO/2013 - ASSOCIAÇÃO BRASILEIRA DAS EMPRESAS AÉREAS</t>
  </si>
  <si>
    <t>DADOS COMPARATIVOS - NOVEMBRO/2014 - ASSOCIAÇÃO BRASILEIRA DAS EMPRESAS AÉREAS</t>
  </si>
  <si>
    <t>NOVEMBRO 2013</t>
  </si>
  <si>
    <t>NOVEMBRO 2014</t>
  </si>
  <si>
    <t>DADOS COMPARATIVOS - OUTUBRO/2014 - ASSOCIAÇÃO BRASILEIRA DAS EMPRESAS AÉREAS</t>
  </si>
  <si>
    <t>OUTUBRO 2013</t>
  </si>
  <si>
    <t>OUTUBRO 2014</t>
  </si>
  <si>
    <t>DADOS COMPARATIVOS - OUTUBRO/2013 - ASSOCIAÇÃO BRASILEIRA DAS EMPRESAS AÉREAS</t>
  </si>
  <si>
    <t>DADOS COMPARATIVOS - NOVEMBRO/2013 - ASSOCIAÇÃO BRASILEIRA DAS EMPRESAS AÉREAS</t>
  </si>
  <si>
    <t>DADOS COMPARATIVOS - SETEMBRO/2014 - ASSOCIAÇÃO BRASILEIRA DAS EMPRESAS AÉREAS</t>
  </si>
  <si>
    <t>SETEMBRO 2013</t>
  </si>
  <si>
    <t>SETEMBRO 2014</t>
  </si>
  <si>
    <t>DADOS COMPARATIVOS - SETEMBRO/2013 - ASSOCIAÇÃO BRASILEIRA DAS EMPRESAS AÉREAS</t>
  </si>
  <si>
    <t>DADOS COMPARATIVOS - AGOSTO/2014 - ASSOCIAÇÃO BRASILEIRA DAS EMPRESAS AÉREAS</t>
  </si>
  <si>
    <t>AGOSTO 2013</t>
  </si>
  <si>
    <t>AGOSTO 2014</t>
  </si>
  <si>
    <t>DADOS COMPARATIVOS - AGOSTO/2013 - ASSOCIAÇÃO BRASILEIRA DAS EMPRESAS AÉREAS</t>
  </si>
  <si>
    <t>DADOS COMPARATIVOS - JULHO/2014 - ASSOCIAÇÃO BRASILEIRA DAS EMPRESAS AÉREAS</t>
  </si>
  <si>
    <t>JULHO 2013</t>
  </si>
  <si>
    <t>JULHO 2014</t>
  </si>
  <si>
    <t>DADOS COMPARATIVOS - JULHO/2013 - ASSOCIAÇÃO BRASILEIRA DAS EMPRESAS AÉREAS</t>
  </si>
  <si>
    <t>DADOS COMPARATIVOS - JUNHO/2014 - ASSOCIAÇÃO BRASILEIRA DAS EMPRESAS AÉREAS</t>
  </si>
  <si>
    <t>JUNHO 2013</t>
  </si>
  <si>
    <t>JUNHO 2014</t>
  </si>
  <si>
    <t>DADOS COMPARATIVOS - JUNHO/2013 - ASSOCIAÇÃO BRASILEIRA DAS EMPRESAS AÉREAS</t>
  </si>
  <si>
    <t>DADOS COMPARATIVOS - MAIO/2014 - ASSOCIAÇÃO BRASILEIRA DAS EMPRESAS AÉREAS</t>
  </si>
  <si>
    <t>MAIO 2013</t>
  </si>
  <si>
    <t>MAIO 2014</t>
  </si>
  <si>
    <t>DADOS COMPARATIVOS - MAIO/2013 - ASSOCIAÇÃO BRASILEIRA DAS EMPRESAS AÉREAS</t>
  </si>
  <si>
    <t>DADOS COMPARATIVOS - ABRIL/2014 - ASSOCIAÇÃO BRASILEIRA DAS EMPRESAS AÉREAS</t>
  </si>
  <si>
    <t>ABRIL 2013</t>
  </si>
  <si>
    <t>ABRIL 2014</t>
  </si>
  <si>
    <t>DADOS COMPARATIVOS - ABRIL/2013 - ASSOCIAÇÃO BRASILEIRA DAS EMPRESAS AÉREAS</t>
  </si>
  <si>
    <t>DADOS COMPARATIVOS - MARÇO/2014 - ASSOCIAÇÃO BRASILEIRA DAS EMPRESAS AÉREAS</t>
  </si>
  <si>
    <t>MARÇO 2013</t>
  </si>
  <si>
    <t>MARÇO 2014</t>
  </si>
  <si>
    <t>DADOS COMPARATIVOS - MARÇO/2013 - ASSOCIAÇÃO BRASILEIRA DAS EMPRESAS AÉREAS</t>
  </si>
  <si>
    <t>DADOS COMPARATIVOS - FEVEREIRO/2014 - ASSOCIAÇÃO BRASILEIRA DAS EMPRESAS AÉREAS</t>
  </si>
  <si>
    <t>FEVEREIRO 2013</t>
  </si>
  <si>
    <t>FEVEREIRO 2014</t>
  </si>
  <si>
    <t>DADOS COMPARATIVOS - FEVEREIRO/2013 - ASSOCIAÇÃO BRASILEIRA DAS EMPRESAS AÉREAS</t>
  </si>
  <si>
    <t>DADOS COMPARATIVOS - JANEIRO/2014 - ASSOCIAÇÃO BRASILEIRA DAS EMPRESAS AÉREAS</t>
  </si>
  <si>
    <t>JANEIRO 2013</t>
  </si>
  <si>
    <t>JANEIRO 2014</t>
  </si>
  <si>
    <t>DADOS COMPARATIVOS - JANEIRO/2013 - ASSOCIAÇÃO BRASILEIRA DAS EMPRESAS AÉREAS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</si>
  <si>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</si>
  <si>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</si>
  <si>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</si>
  <si>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</si>
  <si>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</si>
  <si>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</si>
  <si>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</si>
  <si>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</si>
  <si>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</si>
  <si>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</si>
  <si>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</si>
  <si>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</si>
  <si>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 A DEZEMBRO 2014</t>
  </si>
  <si>
    <t>VARIAÇÃO (%)</t>
  </si>
  <si>
    <t>DADOS COMPARATIVOS - JANEIRO A DEZEMBRO/2013 - ASSOCIAÇÃO BRASILEIRA DAS EMPRESAS AÉREAS</t>
  </si>
  <si>
    <t>JANEIRO A DEZEMBRO 2013</t>
  </si>
  <si>
    <t>MÊS A MÊS - 2013</t>
  </si>
  <si>
    <t>DADOS COMPARATIVOS - JANEIRO A DEZEMBRO/2014 - ASSOCIAÇÃO BRASILEIRA DAS EMPRESAS AÉREAS</t>
  </si>
  <si>
    <t>DADOS COMPARATIVOS - JANEIRO/2015 - ASSOCIAÇÃO BRASILEIRA DAS EMPRESAS AÉREAS</t>
  </si>
  <si>
    <t>JANEIRO 2015</t>
  </si>
  <si>
    <t>DADOS COMPARATIVOS - FEVEREIRO/2015 - ASSOCIAÇÃO BRASILEIRA DAS EMPRESAS AÉREAS</t>
  </si>
  <si>
    <t>FEVEREIRO 2015</t>
  </si>
  <si>
    <t>DADOS COMPARATIVOS - MARÇO/2015 - ASSOCIAÇÃO BRASILEIRA DAS EMPRESAS AÉREAS</t>
  </si>
  <si>
    <t>MARÇO 2015</t>
  </si>
  <si>
    <t>ABRIL 2015</t>
  </si>
  <si>
    <t>DADOS COMPARATIVOS - ABRIL/2015 - ASSOCIAÇÃO BRASILEIRA DAS EMPRESAS AÉREAS</t>
  </si>
  <si>
    <t>MARKET SHARE (pp)</t>
  </si>
  <si>
    <t>DADOS COMPARATIVOS - MAIO/2015 - ASSOCIAÇÃO BRASILEIRA DAS EMPRESAS AÉREAS</t>
  </si>
  <si>
    <t>MAIO 2015</t>
  </si>
  <si>
    <t>DADOS COMPARATIVOS - JUNHO/2015 - ASSOCIAÇÃO BRASILEIRA DAS EMPRESAS AÉREAS</t>
  </si>
  <si>
    <t>JUNHO 2015</t>
  </si>
  <si>
    <t>DADOS COMPARATIVOS - JULHO/2015 - ASSOCIAÇÃO BRASILEIRA DAS EMPRESAS AÉREAS</t>
  </si>
  <si>
    <t>JULHO 2015</t>
  </si>
  <si>
    <t>DADOS COMPARATIVOS - AGOSTO/2015 - ASSOCIAÇÃO BRASILEIRA DAS EMPRESAS AÉREAS</t>
  </si>
  <si>
    <t>AGOSTO 2015</t>
  </si>
  <si>
    <t>VOOS REGULARES E NÃO REGULARES DE PASSAGEIROS E DE CARGAS</t>
  </si>
  <si>
    <t>TOTAL</t>
  </si>
  <si>
    <t>Variação (%)</t>
  </si>
  <si>
    <t>VARIAÇÕES</t>
  </si>
  <si>
    <t>LATAM</t>
  </si>
  <si>
    <t>LATAM CARGO</t>
  </si>
  <si>
    <t>MERCADO DOMÉSTICO + INTERNACIONAL</t>
  </si>
  <si>
    <t>Revisado com ANAC em 05/04/2017</t>
  </si>
  <si>
    <t>correio</t>
  </si>
  <si>
    <t>MAP</t>
  </si>
  <si>
    <t>PASSAREDO</t>
  </si>
  <si>
    <t>TAM INCLUI DADOS DE PANTANAL</t>
  </si>
  <si>
    <t>AZUL INCLUI DADOS DE TRIP</t>
  </si>
  <si>
    <t>MÊS NOVO</t>
  </si>
  <si>
    <t>MÊS VELHO</t>
  </si>
  <si>
    <t>-</t>
  </si>
  <si>
    <t>TRIP FOI INCORPORADA À AZUL EM 2014</t>
  </si>
  <si>
    <t>TWOFLEX</t>
  </si>
  <si>
    <t>VOOS REGULARES E NÃO REGULARES</t>
  </si>
  <si>
    <t>TOTAL ABEAR</t>
  </si>
  <si>
    <t>Outras empresas</t>
  </si>
  <si>
    <t>TOTAL DOMÉSTICO</t>
  </si>
  <si>
    <t>TOTAL INTERNACIONAL (CIAS BRASILEIRAS)</t>
  </si>
  <si>
    <t>MERCADO DOMÉSTICO - ABEAR</t>
  </si>
  <si>
    <t>MERCADO INTERNACIONAL - ABEAR</t>
  </si>
  <si>
    <t>MERCADO DOMÉSTICO - TOTAL</t>
  </si>
  <si>
    <t>MERCADO INTERNACIONAL - TOTAL (CIAS BRASILEIRAS)</t>
  </si>
  <si>
    <t>TOTAL GERAL (CIAS BRASILEIRAS)</t>
  </si>
  <si>
    <t>MERCADO DOMÉSTICO (Somente ASSOCIADAS ABEAR)</t>
  </si>
  <si>
    <t>MERCADO INTERNACIONAL (Somente ASSOCIADAS ABEAR)</t>
  </si>
  <si>
    <t>MERCADO DOMÉSTICO (ASSOCIADAS ABEAR + Outras empresas brasileiras)</t>
  </si>
  <si>
    <t>MERCADO INTERNACIONAL (ASSOCIADAS ABEAR + Outras empresas brasileiras)</t>
  </si>
  <si>
    <t>CARGA PAGA E CORREIO TRANSPORTADOS (KG)</t>
  </si>
  <si>
    <t>CARGA PAGA E CORREIO  TRANSPORTADOS (KG)</t>
  </si>
  <si>
    <t>CARGA PAGA E CORREIO TRANSPORTADOS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</si>
</sst>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* #,##0.00_);_(* \(#,##0.00\);_(* &quot;-&quot;??_);_(@_)"/>
    <numFmt numFmtId="167" formatCode="0.00_);[Red]\(0.00\)"/>
    <numFmt numFmtId="168" formatCode="_(&quot;R$ &quot;* #,##0.00_);_(&quot;R$ &quot;* \(#,##0.00\);_(&quot;R$ &quot;* &quot;-&quot;??_);_(@_)"/>
    <numFmt numFmtId="170" formatCode="#,##0_ ;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0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EFE66B"/>
        <bgColor rgb="FFFFFFFF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EFE66B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 diagonalUp="1"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 style="thin">
        <color indexed="31"/>
      </diagonal>
    </border>
    <border diagonalUp="1">
      <left style="thin">
        <color indexed="31"/>
      </left>
      <right/>
      <top style="thin">
        <color indexed="31"/>
      </top>
      <bottom style="thin">
        <color indexed="31"/>
      </bottom>
      <diagonal style="thin">
        <color indexed="31"/>
      </diagonal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31"/>
      </left>
      <right style="thin">
        <color indexed="64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3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0" fontId="1" fillId="10" borderId="2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3" applyNumberFormat="0" applyFill="0" applyAlignment="0" applyProtection="0"/>
    <xf numFmtId="0" fontId="26" fillId="0" borderId="64" applyNumberFormat="0" applyFill="0" applyAlignment="0" applyProtection="0"/>
    <xf numFmtId="0" fontId="2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0" applyNumberFormat="0" applyBorder="0" applyAlignment="0" applyProtection="0"/>
    <xf numFmtId="0" fontId="30" fillId="27" borderId="65" applyNumberFormat="0" applyAlignment="0" applyProtection="0"/>
    <xf numFmtId="0" fontId="31" fillId="28" borderId="66" applyNumberFormat="0" applyAlignment="0" applyProtection="0"/>
    <xf numFmtId="0" fontId="32" fillId="28" borderId="65" applyNumberFormat="0" applyAlignment="0" applyProtection="0"/>
    <xf numFmtId="0" fontId="33" fillId="0" borderId="67" applyNumberFormat="0" applyFill="0" applyAlignment="0" applyProtection="0"/>
    <xf numFmtId="0" fontId="34" fillId="29" borderId="68" applyNumberFormat="0" applyAlignment="0" applyProtection="0"/>
    <xf numFmtId="0" fontId="35" fillId="0" borderId="0" applyNumberFormat="0" applyFill="0" applyBorder="0" applyAlignment="0" applyProtection="0"/>
    <xf numFmtId="0" fontId="1" fillId="10" borderId="26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69" applyNumberFormat="0" applyFill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2" fillId="16" borderId="0" applyNumberFormat="0" applyBorder="0" applyAlignment="0" applyProtection="0"/>
    <xf numFmtId="0" fontId="1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2" fillId="17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</cellStyleXfs>
  <cellXfs count="352">
    <xf numFmtId="0" fontId="0" fillId="0" borderId="0" xfId="0"/>
    <xf numFmtId="0" fontId="2" fillId="2" borderId="0" xfId="0" applyFont="1" applyFill="1" applyAlignment="1">
      <alignment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/>
    <xf numFmtId="2" fontId="4" fillId="4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2" fontId="7" fillId="7" borderId="12" xfId="0" applyNumberFormat="1" applyFont="1" applyFill="1" applyBorder="1" applyAlignment="1">
      <alignment horizontal="center" vertical="center"/>
    </xf>
    <xf numFmtId="2" fontId="7" fillId="7" borderId="7" xfId="0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0" applyNumberFormat="1"/>
    <xf numFmtId="17" fontId="0" fillId="9" borderId="0" xfId="0" applyNumberFormat="1" applyFill="1"/>
    <xf numFmtId="165" fontId="0" fillId="0" borderId="0" xfId="1" applyNumberFormat="1" applyFont="1"/>
    <xf numFmtId="0" fontId="13" fillId="2" borderId="0" xfId="39" applyFont="1" applyFill="1" applyAlignment="1">
      <alignment vertical="center"/>
    </xf>
    <xf numFmtId="0" fontId="2" fillId="2" borderId="0" xfId="39" applyFont="1" applyFill="1" applyAlignment="1">
      <alignment vertical="center"/>
    </xf>
    <xf numFmtId="0" fontId="10" fillId="0" borderId="0" xfId="39"/>
    <xf numFmtId="0" fontId="13" fillId="18" borderId="0" xfId="39" applyFont="1" applyFill="1" applyBorder="1" applyAlignment="1">
      <alignment horizontal="left" vertical="center"/>
    </xf>
    <xf numFmtId="0" fontId="13" fillId="18" borderId="0" xfId="39" applyFont="1" applyFill="1" applyBorder="1" applyAlignment="1">
      <alignment horizontal="center" vertical="center"/>
    </xf>
    <xf numFmtId="0" fontId="15" fillId="2" borderId="0" xfId="39" applyFont="1" applyFill="1" applyBorder="1" applyAlignment="1">
      <alignment horizontal="center" vertical="center"/>
    </xf>
    <xf numFmtId="0" fontId="15" fillId="2" borderId="0" xfId="39" applyFont="1" applyFill="1" applyAlignment="1">
      <alignment horizontal="center" vertical="center"/>
    </xf>
    <xf numFmtId="0" fontId="13" fillId="2" borderId="0" xfId="39" applyFont="1" applyFill="1" applyBorder="1" applyAlignment="1">
      <alignment horizontal="left" vertical="center"/>
    </xf>
    <xf numFmtId="0" fontId="13" fillId="0" borderId="0" xfId="39" applyFont="1" applyFill="1" applyBorder="1" applyAlignment="1">
      <alignment horizontal="left" vertical="center"/>
    </xf>
    <xf numFmtId="0" fontId="16" fillId="2" borderId="0" xfId="39" applyFont="1" applyFill="1" applyBorder="1" applyAlignment="1">
      <alignment horizontal="center" vertical="center"/>
    </xf>
    <xf numFmtId="0" fontId="17" fillId="3" borderId="0" xfId="30" applyFont="1" applyFill="1" applyBorder="1" applyAlignment="1">
      <alignment horizontal="center" vertical="center"/>
    </xf>
    <xf numFmtId="0" fontId="16" fillId="2" borderId="0" xfId="39" applyFont="1" applyFill="1" applyAlignment="1">
      <alignment horizontal="center" vertical="center"/>
    </xf>
    <xf numFmtId="3" fontId="18" fillId="2" borderId="27" xfId="39" applyNumberFormat="1" applyFont="1" applyFill="1" applyBorder="1" applyAlignment="1">
      <alignment horizontal="right"/>
    </xf>
    <xf numFmtId="3" fontId="18" fillId="2" borderId="28" xfId="39" applyNumberFormat="1" applyFont="1" applyFill="1" applyBorder="1" applyAlignment="1">
      <alignment horizontal="center" vertical="center"/>
    </xf>
    <xf numFmtId="3" fontId="18" fillId="2" borderId="29" xfId="39" applyNumberFormat="1" applyFont="1" applyFill="1" applyBorder="1" applyAlignment="1">
      <alignment horizontal="center" vertical="center"/>
    </xf>
    <xf numFmtId="3" fontId="18" fillId="2" borderId="29" xfId="39" applyNumberFormat="1" applyFont="1" applyFill="1" applyBorder="1" applyAlignment="1">
      <alignment horizontal="right" vertical="center"/>
    </xf>
    <xf numFmtId="3" fontId="18" fillId="2" borderId="30" xfId="39" applyNumberFormat="1" applyFont="1" applyFill="1" applyBorder="1" applyAlignment="1">
      <alignment horizontal="right" vertical="center"/>
    </xf>
    <xf numFmtId="167" fontId="18" fillId="2" borderId="27" xfId="40" applyNumberFormat="1" applyFont="1" applyFill="1" applyBorder="1" applyAlignment="1">
      <alignment horizontal="center" vertical="center"/>
    </xf>
    <xf numFmtId="167" fontId="18" fillId="2" borderId="27" xfId="39" applyNumberFormat="1" applyFont="1" applyFill="1" applyBorder="1" applyAlignment="1">
      <alignment horizontal="center" vertical="center"/>
    </xf>
    <xf numFmtId="167" fontId="18" fillId="0" borderId="27" xfId="40" applyNumberFormat="1" applyFont="1" applyFill="1" applyBorder="1" applyAlignment="1">
      <alignment horizontal="center" vertical="center"/>
    </xf>
    <xf numFmtId="167" fontId="10" fillId="0" borderId="0" xfId="39" applyNumberFormat="1"/>
    <xf numFmtId="3" fontId="18" fillId="2" borderId="31" xfId="39" applyNumberFormat="1" applyFont="1" applyFill="1" applyBorder="1" applyAlignment="1">
      <alignment horizontal="center" vertical="center"/>
    </xf>
    <xf numFmtId="0" fontId="10" fillId="0" borderId="0" xfId="39" applyAlignment="1">
      <alignment horizontal="center" vertical="center"/>
    </xf>
    <xf numFmtId="0" fontId="13" fillId="18" borderId="0" xfId="39" applyFont="1" applyFill="1" applyBorder="1" applyAlignment="1">
      <alignment vertical="center"/>
    </xf>
    <xf numFmtId="0" fontId="10" fillId="0" borderId="0" xfId="39" applyBorder="1"/>
    <xf numFmtId="2" fontId="10" fillId="0" borderId="0" xfId="39" applyNumberFormat="1" applyAlignment="1">
      <alignment horizontal="center" vertical="center"/>
    </xf>
    <xf numFmtId="14" fontId="14" fillId="19" borderId="0" xfId="39" applyNumberFormat="1" applyFont="1" applyFill="1"/>
    <xf numFmtId="0" fontId="1" fillId="0" borderId="0" xfId="84"/>
    <xf numFmtId="3" fontId="0" fillId="0" borderId="0" xfId="0" applyNumberFormat="1"/>
    <xf numFmtId="0" fontId="0" fillId="0" borderId="0" xfId="0" applyBorder="1"/>
    <xf numFmtId="165" fontId="0" fillId="0" borderId="0" xfId="1" applyNumberFormat="1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3" fillId="2" borderId="23" xfId="0" applyFont="1" applyFill="1" applyBorder="1" applyAlignment="1"/>
    <xf numFmtId="165" fontId="0" fillId="0" borderId="0" xfId="0" applyNumberFormat="1"/>
    <xf numFmtId="0" fontId="3" fillId="3" borderId="23" xfId="0" applyFon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2" fillId="2" borderId="0" xfId="30" applyFont="1" applyFill="1" applyAlignment="1">
      <alignment horizontal="left" vertical="center"/>
    </xf>
    <xf numFmtId="49" fontId="3" fillId="3" borderId="19" xfId="0" applyNumberFormat="1" applyFont="1" applyFill="1" applyBorder="1" applyAlignment="1">
      <alignment horizontal="center" vertical="center"/>
    </xf>
    <xf numFmtId="3" fontId="22" fillId="2" borderId="35" xfId="39" applyNumberFormat="1" applyFont="1" applyFill="1" applyBorder="1" applyAlignment="1">
      <alignment horizontal="center" vertical="center"/>
    </xf>
    <xf numFmtId="167" fontId="22" fillId="2" borderId="27" xfId="4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/>
    <xf numFmtId="0" fontId="3" fillId="2" borderId="42" xfId="0" applyFont="1" applyFill="1" applyBorder="1" applyAlignment="1"/>
    <xf numFmtId="2" fontId="7" fillId="7" borderId="42" xfId="0" applyNumberFormat="1" applyFont="1" applyFill="1" applyBorder="1" applyAlignment="1">
      <alignment horizontal="center" vertical="center"/>
    </xf>
    <xf numFmtId="2" fontId="4" fillId="4" borderId="42" xfId="0" applyNumberFormat="1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2" fontId="4" fillId="4" borderId="36" xfId="0" applyNumberFormat="1" applyFont="1" applyFill="1" applyBorder="1" applyAlignment="1">
      <alignment horizontal="center" vertical="center"/>
    </xf>
    <xf numFmtId="2" fontId="7" fillId="7" borderId="36" xfId="0" applyNumberFormat="1" applyFont="1" applyFill="1" applyBorder="1" applyAlignment="1">
      <alignment horizontal="center" vertical="center"/>
    </xf>
    <xf numFmtId="2" fontId="7" fillId="6" borderId="36" xfId="0" applyNumberFormat="1" applyFont="1" applyFill="1" applyBorder="1" applyAlignment="1">
      <alignment horizontal="center" vertical="center"/>
    </xf>
    <xf numFmtId="2" fontId="6" fillId="20" borderId="46" xfId="0" applyNumberFormat="1" applyFont="1" applyFill="1" applyBorder="1" applyAlignment="1">
      <alignment horizontal="center" vertical="center"/>
    </xf>
    <xf numFmtId="2" fontId="6" fillId="22" borderId="47" xfId="0" applyNumberFormat="1" applyFont="1" applyFill="1" applyBorder="1" applyAlignment="1">
      <alignment horizontal="center" vertical="center"/>
    </xf>
    <xf numFmtId="0" fontId="3" fillId="21" borderId="20" xfId="30" applyFont="1" applyFill="1" applyBorder="1" applyAlignment="1">
      <alignment horizontal="right" vertical="center"/>
    </xf>
    <xf numFmtId="0" fontId="7" fillId="6" borderId="50" xfId="0" applyFont="1" applyFill="1" applyBorder="1" applyAlignment="1">
      <alignment horizontal="right" vertical="center"/>
    </xf>
    <xf numFmtId="0" fontId="6" fillId="20" borderId="51" xfId="0" applyFont="1" applyFill="1" applyBorder="1" applyAlignment="1">
      <alignment horizontal="right" vertical="center"/>
    </xf>
    <xf numFmtId="3" fontId="6" fillId="22" borderId="49" xfId="0" applyNumberFormat="1" applyFont="1" applyFill="1" applyBorder="1" applyAlignment="1">
      <alignment horizontal="center" vertical="center"/>
    </xf>
    <xf numFmtId="3" fontId="7" fillId="6" borderId="43" xfId="0" applyNumberFormat="1" applyFont="1" applyFill="1" applyBorder="1" applyAlignment="1">
      <alignment horizontal="center" vertical="center"/>
    </xf>
    <xf numFmtId="3" fontId="6" fillId="20" borderId="45" xfId="0" applyNumberFormat="1" applyFont="1" applyFill="1" applyBorder="1" applyAlignment="1">
      <alignment horizontal="center" vertical="center"/>
    </xf>
    <xf numFmtId="0" fontId="6" fillId="20" borderId="51" xfId="0" applyFont="1" applyFill="1" applyBorder="1" applyAlignment="1">
      <alignment horizontal="right" vertical="center" wrapText="1"/>
    </xf>
    <xf numFmtId="2" fontId="7" fillId="7" borderId="46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/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3" fontId="7" fillId="7" borderId="53" xfId="0" applyNumberFormat="1" applyFont="1" applyFill="1" applyBorder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" fontId="7" fillId="7" borderId="43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2" fontId="7" fillId="7" borderId="23" xfId="0" applyNumberFormat="1" applyFont="1" applyFill="1" applyBorder="1" applyAlignment="1">
      <alignment horizontal="center" vertical="center"/>
    </xf>
    <xf numFmtId="3" fontId="6" fillId="6" borderId="32" xfId="0" applyNumberFormat="1" applyFont="1" applyFill="1" applyBorder="1" applyAlignment="1">
      <alignment horizontal="center" vertical="center"/>
    </xf>
    <xf numFmtId="3" fontId="6" fillId="20" borderId="32" xfId="0" applyNumberFormat="1" applyFont="1" applyFill="1" applyBorder="1" applyAlignment="1">
      <alignment horizontal="center" vertical="center"/>
    </xf>
    <xf numFmtId="2" fontId="6" fillId="20" borderId="48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>
      <alignment horizontal="center" vertical="center"/>
    </xf>
    <xf numFmtId="2" fontId="6" fillId="21" borderId="48" xfId="0" applyNumberFormat="1" applyFont="1" applyFill="1" applyBorder="1" applyAlignment="1">
      <alignment horizontal="center" vertical="center"/>
    </xf>
    <xf numFmtId="3" fontId="6" fillId="21" borderId="54" xfId="0" applyNumberFormat="1" applyFont="1" applyFill="1" applyBorder="1" applyAlignment="1">
      <alignment horizontal="center" vertical="center"/>
    </xf>
    <xf numFmtId="2" fontId="6" fillId="21" borderId="4" xfId="0" applyNumberFormat="1" applyFont="1" applyFill="1" applyBorder="1" applyAlignment="1">
      <alignment horizontal="center" vertical="center"/>
    </xf>
    <xf numFmtId="3" fontId="6" fillId="20" borderId="55" xfId="0" applyNumberFormat="1" applyFont="1" applyFill="1" applyBorder="1" applyAlignment="1">
      <alignment horizontal="center" vertical="center"/>
    </xf>
    <xf numFmtId="0" fontId="3" fillId="21" borderId="48" xfId="30" applyFont="1" applyFill="1" applyBorder="1" applyAlignment="1">
      <alignment horizontal="right" vertical="center"/>
    </xf>
    <xf numFmtId="0" fontId="6" fillId="20" borderId="55" xfId="0" applyFont="1" applyFill="1" applyBorder="1" applyAlignment="1">
      <alignment horizontal="right" vertical="center" wrapText="1"/>
    </xf>
    <xf numFmtId="0" fontId="7" fillId="6" borderId="48" xfId="0" applyFont="1" applyFill="1" applyBorder="1" applyAlignment="1">
      <alignment horizontal="right" vertical="center"/>
    </xf>
    <xf numFmtId="0" fontId="6" fillId="20" borderId="55" xfId="0" applyFont="1" applyFill="1" applyBorder="1" applyAlignment="1">
      <alignment horizontal="right" vertical="center"/>
    </xf>
    <xf numFmtId="2" fontId="7" fillId="6" borderId="34" xfId="0" applyNumberFormat="1" applyFont="1" applyFill="1" applyBorder="1" applyAlignment="1">
      <alignment horizontal="center" vertical="center"/>
    </xf>
    <xf numFmtId="0" fontId="6" fillId="20" borderId="48" xfId="0" applyFont="1" applyFill="1" applyBorder="1" applyAlignment="1">
      <alignment horizontal="right" vertical="center" wrapText="1"/>
    </xf>
    <xf numFmtId="3" fontId="7" fillId="6" borderId="48" xfId="0" applyNumberFormat="1" applyFont="1" applyFill="1" applyBorder="1" applyAlignment="1">
      <alignment horizontal="center" vertical="center"/>
    </xf>
    <xf numFmtId="2" fontId="7" fillId="6" borderId="4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3" fontId="6" fillId="22" borderId="1" xfId="0" applyNumberFormat="1" applyFont="1" applyFill="1" applyBorder="1" applyAlignment="1">
      <alignment horizontal="center" vertical="center"/>
    </xf>
    <xf numFmtId="2" fontId="6" fillId="22" borderId="48" xfId="0" applyNumberFormat="1" applyFont="1" applyFill="1" applyBorder="1" applyAlignment="1">
      <alignment horizontal="center" vertical="center"/>
    </xf>
    <xf numFmtId="3" fontId="6" fillId="20" borderId="48" xfId="0" applyNumberFormat="1" applyFont="1" applyFill="1" applyBorder="1" applyAlignment="1">
      <alignment horizontal="center" vertical="center"/>
    </xf>
    <xf numFmtId="2" fontId="6" fillId="20" borderId="34" xfId="0" applyNumberFormat="1" applyFont="1" applyFill="1" applyBorder="1" applyAlignment="1">
      <alignment horizontal="center" vertical="center"/>
    </xf>
    <xf numFmtId="3" fontId="7" fillId="7" borderId="43" xfId="1" applyNumberFormat="1" applyFont="1" applyFill="1" applyBorder="1" applyAlignment="1">
      <alignment horizontal="center" vertical="center"/>
    </xf>
    <xf numFmtId="3" fontId="7" fillId="7" borderId="10" xfId="1" applyNumberFormat="1" applyFont="1" applyFill="1" applyBorder="1" applyAlignment="1">
      <alignment horizontal="center" vertical="center"/>
    </xf>
    <xf numFmtId="3" fontId="6" fillId="22" borderId="1" xfId="1" applyNumberFormat="1" applyFont="1" applyFill="1" applyBorder="1" applyAlignment="1">
      <alignment horizontal="center" vertical="center"/>
    </xf>
    <xf numFmtId="2" fontId="7" fillId="7" borderId="34" xfId="0" applyNumberFormat="1" applyFont="1" applyFill="1" applyBorder="1" applyAlignment="1">
      <alignment horizontal="center" vertical="center"/>
    </xf>
    <xf numFmtId="3" fontId="7" fillId="7" borderId="48" xfId="1" applyNumberFormat="1" applyFont="1" applyFill="1" applyBorder="1" applyAlignment="1">
      <alignment horizontal="center" vertical="center"/>
    </xf>
    <xf numFmtId="3" fontId="7" fillId="7" borderId="32" xfId="1" applyNumberFormat="1" applyFont="1" applyFill="1" applyBorder="1" applyAlignment="1">
      <alignment horizontal="center" vertical="center"/>
    </xf>
    <xf numFmtId="2" fontId="7" fillId="7" borderId="48" xfId="0" applyNumberFormat="1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right" vertical="center"/>
    </xf>
    <xf numFmtId="0" fontId="6" fillId="22" borderId="48" xfId="0" applyFont="1" applyFill="1" applyBorder="1" applyAlignment="1">
      <alignment horizontal="right" vertical="center"/>
    </xf>
    <xf numFmtId="0" fontId="6" fillId="20" borderId="32" xfId="0" applyFont="1" applyFill="1" applyBorder="1" applyAlignment="1">
      <alignment horizontal="right" vertical="center"/>
    </xf>
    <xf numFmtId="0" fontId="3" fillId="2" borderId="44" xfId="0" applyFont="1" applyFill="1" applyBorder="1" applyAlignment="1"/>
    <xf numFmtId="3" fontId="7" fillId="7" borderId="45" xfId="1" applyNumberFormat="1" applyFont="1" applyFill="1" applyBorder="1" applyAlignment="1">
      <alignment horizontal="center" vertical="center"/>
    </xf>
    <xf numFmtId="2" fontId="7" fillId="7" borderId="44" xfId="0" applyNumberFormat="1" applyFon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3" fontId="6" fillId="20" borderId="56" xfId="0" applyNumberFormat="1" applyFont="1" applyFill="1" applyBorder="1" applyAlignment="1">
      <alignment horizontal="center" vertical="center"/>
    </xf>
    <xf numFmtId="3" fontId="7" fillId="7" borderId="48" xfId="0" applyNumberFormat="1" applyFont="1" applyFill="1" applyBorder="1" applyAlignment="1">
      <alignment horizontal="center" vertical="center"/>
    </xf>
    <xf numFmtId="2" fontId="7" fillId="7" borderId="41" xfId="0" applyNumberFormat="1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right" vertical="center" wrapText="1"/>
    </xf>
    <xf numFmtId="0" fontId="6" fillId="22" borderId="48" xfId="0" applyFont="1" applyFill="1" applyBorder="1" applyAlignment="1">
      <alignment horizontal="right" vertical="center" wrapText="1"/>
    </xf>
    <xf numFmtId="3" fontId="6" fillId="20" borderId="33" xfId="0" applyNumberFormat="1" applyFont="1" applyFill="1" applyBorder="1" applyAlignment="1">
      <alignment horizontal="center" vertical="center"/>
    </xf>
    <xf numFmtId="2" fontId="7" fillId="7" borderId="9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3" fontId="7" fillId="7" borderId="24" xfId="0" applyNumberFormat="1" applyFont="1" applyFill="1" applyBorder="1" applyAlignment="1">
      <alignment horizontal="center" vertical="center"/>
    </xf>
    <xf numFmtId="3" fontId="4" fillId="4" borderId="43" xfId="1" applyNumberFormat="1" applyFont="1" applyFill="1" applyBorder="1" applyAlignment="1">
      <alignment horizontal="center" vertical="center"/>
    </xf>
    <xf numFmtId="3" fontId="4" fillId="4" borderId="10" xfId="1" applyNumberFormat="1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3" fontId="3" fillId="20" borderId="56" xfId="0" applyNumberFormat="1" applyFont="1" applyFill="1" applyBorder="1" applyAlignment="1">
      <alignment horizontal="center" vertical="center"/>
    </xf>
    <xf numFmtId="3" fontId="3" fillId="20" borderId="33" xfId="0" applyNumberFormat="1" applyFont="1" applyFill="1" applyBorder="1" applyAlignment="1">
      <alignment horizontal="center" vertical="center"/>
    </xf>
    <xf numFmtId="2" fontId="3" fillId="20" borderId="48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right" vertical="center" wrapText="1"/>
    </xf>
    <xf numFmtId="0" fontId="3" fillId="20" borderId="48" xfId="0" applyFont="1" applyFill="1" applyBorder="1" applyAlignment="1">
      <alignment horizontal="right" vertical="center" wrapText="1"/>
    </xf>
    <xf numFmtId="2" fontId="4" fillId="4" borderId="9" xfId="0" applyNumberFormat="1" applyFont="1" applyFill="1" applyBorder="1" applyAlignment="1">
      <alignment horizontal="center" vertical="center"/>
    </xf>
    <xf numFmtId="3" fontId="4" fillId="7" borderId="9" xfId="0" applyNumberFormat="1" applyFont="1" applyFill="1" applyBorder="1" applyAlignment="1">
      <alignment horizontal="center" vertical="center"/>
    </xf>
    <xf numFmtId="0" fontId="3" fillId="22" borderId="48" xfId="0" applyFont="1" applyFill="1" applyBorder="1" applyAlignment="1">
      <alignment horizontal="right" vertical="center" wrapText="1"/>
    </xf>
    <xf numFmtId="3" fontId="3" fillId="22" borderId="1" xfId="0" applyNumberFormat="1" applyFont="1" applyFill="1" applyBorder="1" applyAlignment="1">
      <alignment horizontal="center" vertical="center"/>
    </xf>
    <xf numFmtId="2" fontId="3" fillId="22" borderId="48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3" fontId="4" fillId="7" borderId="24" xfId="0" applyNumberFormat="1" applyFont="1" applyFill="1" applyBorder="1" applyAlignment="1">
      <alignment horizontal="center" vertical="center"/>
    </xf>
    <xf numFmtId="3" fontId="7" fillId="7" borderId="36" xfId="1" applyNumberFormat="1" applyFont="1" applyFill="1" applyBorder="1" applyAlignment="1">
      <alignment horizontal="center" vertical="center"/>
    </xf>
    <xf numFmtId="3" fontId="7" fillId="7" borderId="21" xfId="1" applyNumberFormat="1" applyFont="1" applyFill="1" applyBorder="1" applyAlignment="1">
      <alignment horizontal="center" vertical="center"/>
    </xf>
    <xf numFmtId="2" fontId="7" fillId="7" borderId="59" xfId="0" applyNumberFormat="1" applyFont="1" applyFill="1" applyBorder="1" applyAlignment="1">
      <alignment horizontal="center" vertical="center"/>
    </xf>
    <xf numFmtId="3" fontId="6" fillId="22" borderId="3" xfId="0" applyNumberFormat="1" applyFont="1" applyFill="1" applyBorder="1" applyAlignment="1">
      <alignment horizontal="center" vertical="center"/>
    </xf>
    <xf numFmtId="2" fontId="6" fillId="22" borderId="3" xfId="0" applyNumberFormat="1" applyFont="1" applyFill="1" applyBorder="1" applyAlignment="1">
      <alignment horizontal="center" vertical="center"/>
    </xf>
    <xf numFmtId="2" fontId="7" fillId="7" borderId="21" xfId="0" applyNumberFormat="1" applyFont="1" applyFill="1" applyBorder="1" applyAlignment="1">
      <alignment horizontal="center" vertical="center"/>
    </xf>
    <xf numFmtId="3" fontId="6" fillId="20" borderId="56" xfId="1" applyNumberFormat="1" applyFont="1" applyFill="1" applyBorder="1" applyAlignment="1">
      <alignment horizontal="center" vertical="center"/>
    </xf>
    <xf numFmtId="3" fontId="6" fillId="20" borderId="33" xfId="1" applyNumberFormat="1" applyFont="1" applyFill="1" applyBorder="1" applyAlignment="1">
      <alignment horizontal="center" vertical="center"/>
    </xf>
    <xf numFmtId="3" fontId="7" fillId="7" borderId="9" xfId="1" applyNumberFormat="1" applyFont="1" applyFill="1" applyBorder="1" applyAlignment="1">
      <alignment horizontal="center" vertical="center"/>
    </xf>
    <xf numFmtId="3" fontId="6" fillId="22" borderId="3" xfId="1" applyNumberFormat="1" applyFont="1" applyFill="1" applyBorder="1" applyAlignment="1">
      <alignment horizontal="center" vertical="center"/>
    </xf>
    <xf numFmtId="3" fontId="7" fillId="7" borderId="24" xfId="1" applyNumberFormat="1" applyFont="1" applyFill="1" applyBorder="1" applyAlignment="1">
      <alignment horizontal="center" vertical="center"/>
    </xf>
    <xf numFmtId="3" fontId="4" fillId="4" borderId="36" xfId="1" applyNumberFormat="1" applyFont="1" applyFill="1" applyBorder="1" applyAlignment="1">
      <alignment horizontal="center" vertical="center"/>
    </xf>
    <xf numFmtId="3" fontId="4" fillId="4" borderId="21" xfId="1" applyNumberFormat="1" applyFont="1" applyFill="1" applyBorder="1" applyAlignment="1">
      <alignment horizontal="center" vertical="center"/>
    </xf>
    <xf numFmtId="2" fontId="4" fillId="4" borderId="59" xfId="0" applyNumberFormat="1" applyFont="1" applyFill="1" applyBorder="1" applyAlignment="1">
      <alignment horizontal="center" vertical="center"/>
    </xf>
    <xf numFmtId="3" fontId="3" fillId="22" borderId="3" xfId="0" applyNumberFormat="1" applyFont="1" applyFill="1" applyBorder="1" applyAlignment="1">
      <alignment horizontal="center" vertical="center"/>
    </xf>
    <xf numFmtId="2" fontId="3" fillId="22" borderId="3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3" fontId="4" fillId="4" borderId="36" xfId="38" applyNumberFormat="1" applyFont="1" applyFill="1" applyBorder="1" applyAlignment="1">
      <alignment horizontal="center" vertical="center"/>
    </xf>
    <xf numFmtId="0" fontId="3" fillId="21" borderId="48" xfId="0" applyFont="1" applyFill="1" applyBorder="1" applyAlignment="1">
      <alignment horizontal="right" vertical="center" wrapText="1"/>
    </xf>
    <xf numFmtId="2" fontId="3" fillId="21" borderId="3" xfId="0" applyNumberFormat="1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right" vertical="center" wrapText="1"/>
    </xf>
    <xf numFmtId="2" fontId="3" fillId="4" borderId="34" xfId="0" applyNumberFormat="1" applyFont="1" applyFill="1" applyBorder="1" applyAlignment="1">
      <alignment horizontal="center" vertical="center"/>
    </xf>
    <xf numFmtId="0" fontId="3" fillId="23" borderId="32" xfId="0" applyFont="1" applyFill="1" applyBorder="1" applyAlignment="1">
      <alignment horizontal="right" vertical="center" wrapText="1"/>
    </xf>
    <xf numFmtId="2" fontId="3" fillId="23" borderId="34" xfId="0" applyNumberFormat="1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right" vertical="center" wrapText="1"/>
    </xf>
    <xf numFmtId="3" fontId="3" fillId="3" borderId="46" xfId="1" applyNumberFormat="1" applyFont="1" applyFill="1" applyBorder="1" applyAlignment="1">
      <alignment horizontal="center" vertical="center"/>
    </xf>
    <xf numFmtId="170" fontId="4" fillId="4" borderId="36" xfId="1" applyNumberFormat="1" applyFont="1" applyFill="1" applyBorder="1" applyAlignment="1">
      <alignment horizontal="center" vertical="center"/>
    </xf>
    <xf numFmtId="170" fontId="4" fillId="4" borderId="21" xfId="1" applyNumberFormat="1" applyFont="1" applyFill="1" applyBorder="1" applyAlignment="1">
      <alignment horizontal="center" vertical="center"/>
    </xf>
    <xf numFmtId="170" fontId="3" fillId="21" borderId="3" xfId="1" applyNumberFormat="1" applyFont="1" applyFill="1" applyBorder="1" applyAlignment="1">
      <alignment horizontal="center" vertical="center"/>
    </xf>
    <xf numFmtId="170" fontId="3" fillId="4" borderId="48" xfId="1" applyNumberFormat="1" applyFont="1" applyFill="1" applyBorder="1" applyAlignment="1">
      <alignment horizontal="center" vertical="center"/>
    </xf>
    <xf numFmtId="170" fontId="3" fillId="23" borderId="48" xfId="1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right" vertical="center" wrapText="1"/>
    </xf>
    <xf numFmtId="170" fontId="4" fillId="4" borderId="48" xfId="1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3" fontId="6" fillId="22" borderId="49" xfId="1" applyNumberFormat="1" applyFont="1" applyFill="1" applyBorder="1" applyAlignment="1">
      <alignment horizontal="center" vertical="center"/>
    </xf>
    <xf numFmtId="3" fontId="7" fillId="6" borderId="43" xfId="1" applyNumberFormat="1" applyFont="1" applyFill="1" applyBorder="1" applyAlignment="1">
      <alignment horizontal="center" vertical="center"/>
    </xf>
    <xf numFmtId="3" fontId="6" fillId="20" borderId="45" xfId="1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3" fontId="6" fillId="6" borderId="39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3" fontId="6" fillId="21" borderId="1" xfId="1" applyNumberFormat="1" applyFont="1" applyFill="1" applyBorder="1" applyAlignment="1">
      <alignment horizontal="center" vertical="center"/>
    </xf>
    <xf numFmtId="3" fontId="4" fillId="4" borderId="61" xfId="0" applyNumberFormat="1" applyFont="1" applyFill="1" applyBorder="1" applyAlignment="1">
      <alignment horizontal="center" vertical="center"/>
    </xf>
    <xf numFmtId="3" fontId="4" fillId="4" borderId="38" xfId="0" applyNumberFormat="1" applyFont="1" applyFill="1" applyBorder="1" applyAlignment="1">
      <alignment horizontal="center" vertical="center"/>
    </xf>
    <xf numFmtId="0" fontId="6" fillId="20" borderId="24" xfId="0" applyFont="1" applyFill="1" applyBorder="1" applyAlignment="1">
      <alignment horizontal="right" vertical="center" wrapText="1"/>
    </xf>
    <xf numFmtId="0" fontId="7" fillId="7" borderId="32" xfId="0" applyFont="1" applyFill="1" applyBorder="1" applyAlignment="1">
      <alignment horizontal="right" vertical="center" wrapText="1"/>
    </xf>
    <xf numFmtId="0" fontId="7" fillId="7" borderId="48" xfId="0" applyFont="1" applyFill="1" applyBorder="1" applyAlignment="1">
      <alignment horizontal="right" vertical="center" wrapText="1"/>
    </xf>
    <xf numFmtId="3" fontId="4" fillId="4" borderId="42" xfId="1" applyNumberFormat="1" applyFont="1" applyFill="1" applyBorder="1" applyAlignment="1">
      <alignment horizontal="center" vertical="center"/>
    </xf>
    <xf numFmtId="3" fontId="4" fillId="4" borderId="23" xfId="1" applyNumberFormat="1" applyFont="1" applyFill="1" applyBorder="1" applyAlignment="1">
      <alignment horizontal="center" vertical="center"/>
    </xf>
    <xf numFmtId="3" fontId="4" fillId="4" borderId="44" xfId="1" applyNumberFormat="1" applyFont="1" applyFill="1" applyBorder="1" applyAlignment="1">
      <alignment horizontal="center" vertical="center"/>
    </xf>
    <xf numFmtId="2" fontId="6" fillId="22" borderId="22" xfId="0" applyNumberFormat="1" applyFont="1" applyFill="1" applyBorder="1" applyAlignment="1">
      <alignment horizontal="center" vertical="center"/>
    </xf>
    <xf numFmtId="4" fontId="6" fillId="20" borderId="48" xfId="0" applyNumberFormat="1" applyFont="1" applyFill="1" applyBorder="1" applyAlignment="1">
      <alignment horizontal="center" vertical="center"/>
    </xf>
    <xf numFmtId="4" fontId="6" fillId="22" borderId="48" xfId="0" applyNumberFormat="1" applyFont="1" applyFill="1" applyBorder="1" applyAlignment="1">
      <alignment horizontal="center"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44" xfId="1" applyNumberFormat="1" applyFont="1" applyFill="1" applyBorder="1" applyAlignment="1">
      <alignment horizontal="center" vertical="center"/>
    </xf>
    <xf numFmtId="0" fontId="6" fillId="20" borderId="32" xfId="0" applyFont="1" applyFill="1" applyBorder="1" applyAlignment="1">
      <alignment horizontal="right" vertical="center" wrapText="1"/>
    </xf>
    <xf numFmtId="0" fontId="6" fillId="22" borderId="32" xfId="0" applyFont="1" applyFill="1" applyBorder="1" applyAlignment="1">
      <alignment horizontal="right" vertical="center" wrapText="1"/>
    </xf>
    <xf numFmtId="0" fontId="0" fillId="0" borderId="0" xfId="0" applyFont="1"/>
    <xf numFmtId="4" fontId="7" fillId="7" borderId="48" xfId="0" applyNumberFormat="1" applyFont="1" applyFill="1" applyBorder="1" applyAlignment="1">
      <alignment horizontal="center" vertical="center"/>
    </xf>
    <xf numFmtId="0" fontId="15" fillId="18" borderId="0" xfId="39" applyFont="1" applyFill="1" applyBorder="1" applyAlignment="1">
      <alignment horizontal="center" vertical="center"/>
    </xf>
    <xf numFmtId="0" fontId="17" fillId="21" borderId="0" xfId="30" applyFont="1" applyFill="1" applyBorder="1" applyAlignment="1">
      <alignment horizontal="center" vertical="center"/>
    </xf>
    <xf numFmtId="0" fontId="17" fillId="23" borderId="0" xfId="30" applyFont="1" applyFill="1" applyBorder="1" applyAlignment="1">
      <alignment horizontal="center" vertical="center"/>
    </xf>
    <xf numFmtId="170" fontId="0" fillId="0" borderId="0" xfId="0" applyNumberFormat="1"/>
    <xf numFmtId="0" fontId="0" fillId="0" borderId="0" xfId="0"/>
    <xf numFmtId="165" fontId="0" fillId="0" borderId="0" xfId="1" applyNumberFormat="1" applyFont="1"/>
    <xf numFmtId="3" fontId="0" fillId="0" borderId="0" xfId="0" applyNumberFormat="1"/>
    <xf numFmtId="0" fontId="3" fillId="3" borderId="23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/>
    <xf numFmtId="17" fontId="12" fillId="0" borderId="0" xfId="0" applyNumberFormat="1" applyFont="1" applyFill="1"/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/>
    </xf>
    <xf numFmtId="49" fontId="6" fillId="6" borderId="16" xfId="0" applyNumberFormat="1" applyFont="1" applyFill="1" applyBorder="1" applyAlignment="1">
      <alignment horizontal="center" vertical="center"/>
    </xf>
    <xf numFmtId="49" fontId="6" fillId="6" borderId="49" xfId="0" applyNumberFormat="1" applyFont="1" applyFill="1" applyBorder="1" applyAlignment="1">
      <alignment horizontal="center" vertical="center"/>
    </xf>
    <xf numFmtId="49" fontId="6" fillId="6" borderId="47" xfId="0" applyNumberFormat="1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3" fontId="6" fillId="6" borderId="53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3" fontId="6" fillId="6" borderId="23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49" fontId="6" fillId="6" borderId="20" xfId="0" applyNumberFormat="1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horizontal="center" vertical="center"/>
    </xf>
    <xf numFmtId="49" fontId="6" fillId="6" borderId="32" xfId="0" applyNumberFormat="1" applyFont="1" applyFill="1" applyBorder="1" applyAlignment="1">
      <alignment horizontal="center" vertical="center"/>
    </xf>
    <xf numFmtId="49" fontId="6" fillId="6" borderId="34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9" fontId="6" fillId="6" borderId="39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/>
    </xf>
    <xf numFmtId="49" fontId="3" fillId="3" borderId="41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23" borderId="39" xfId="0" applyFont="1" applyFill="1" applyBorder="1" applyAlignment="1">
      <alignment horizontal="center" vertical="center"/>
    </xf>
    <xf numFmtId="0" fontId="3" fillId="23" borderId="4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49" fontId="3" fillId="3" borderId="32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0" fontId="3" fillId="23" borderId="32" xfId="0" applyFont="1" applyFill="1" applyBorder="1" applyAlignment="1">
      <alignment horizontal="center" vertical="center"/>
    </xf>
    <xf numFmtId="0" fontId="3" fillId="23" borderId="34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3" fillId="21" borderId="4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4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6" fillId="6" borderId="39" xfId="0" applyNumberFormat="1" applyFont="1" applyFill="1" applyBorder="1" applyAlignment="1">
      <alignment horizontal="center" vertical="center"/>
    </xf>
    <xf numFmtId="0" fontId="6" fillId="6" borderId="41" xfId="0" applyNumberFormat="1" applyFont="1" applyFill="1" applyBorder="1" applyAlignment="1">
      <alignment horizontal="center" vertical="center"/>
    </xf>
    <xf numFmtId="0" fontId="6" fillId="6" borderId="32" xfId="0" applyNumberFormat="1" applyFont="1" applyFill="1" applyBorder="1" applyAlignment="1">
      <alignment horizontal="center" vertical="center"/>
    </xf>
    <xf numFmtId="0" fontId="6" fillId="6" borderId="34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2" borderId="0" xfId="30" applyFont="1" applyFill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6" borderId="20" xfId="0" applyNumberFormat="1" applyFont="1" applyFill="1" applyBorder="1" applyAlignment="1">
      <alignment horizontal="center" vertical="center"/>
    </xf>
    <xf numFmtId="0" fontId="6" fillId="6" borderId="19" xfId="0" applyNumberFormat="1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/>
    </xf>
    <xf numFmtId="3" fontId="6" fillId="20" borderId="1" xfId="1" applyNumberFormat="1" applyFont="1" applyFill="1" applyBorder="1" applyAlignment="1">
      <alignment horizontal="center" vertical="center"/>
    </xf>
    <xf numFmtId="3" fontId="6" fillId="20" borderId="32" xfId="1" applyNumberFormat="1" applyFont="1" applyFill="1" applyBorder="1" applyAlignment="1">
      <alignment horizontal="center" vertical="center"/>
    </xf>
    <xf numFmtId="0" fontId="12" fillId="0" borderId="0" xfId="0" applyFont="1" applyProtection="1">
      <protection hidden="1"/>
    </xf>
  </cellXfs>
  <cellStyles count="178">
    <cellStyle name="20% - Ênfase1" xfId="147" builtinId="30" customBuiltin="1"/>
    <cellStyle name="20% - Ênfase1 2" xfId="41"/>
    <cellStyle name="20% - Ênfase1 2 2" xfId="85"/>
    <cellStyle name="20% - Ênfase2" xfId="151" builtinId="34" customBuiltin="1"/>
    <cellStyle name="20% - Ênfase2 2" xfId="42"/>
    <cellStyle name="20% - Ênfase2 2 2" xfId="86"/>
    <cellStyle name="20% - Ênfase3" xfId="155" builtinId="38" customBuiltin="1"/>
    <cellStyle name="20% - Ênfase3 2" xfId="43"/>
    <cellStyle name="20% - Ênfase3 2 2" xfId="87"/>
    <cellStyle name="20% - Ênfase4" xfId="159" builtinId="42" customBuiltin="1"/>
    <cellStyle name="20% - Ênfase4 2" xfId="44"/>
    <cellStyle name="20% - Ênfase4 2 2" xfId="88"/>
    <cellStyle name="20% - Ênfase5" xfId="163" builtinId="46" customBuiltin="1"/>
    <cellStyle name="20% - Ênfase6" xfId="167" builtinId="50" customBuiltin="1"/>
    <cellStyle name="40% - Ênfase1" xfId="148" builtinId="31" customBuiltin="1"/>
    <cellStyle name="40% - Ênfase2" xfId="152" builtinId="35" customBuiltin="1"/>
    <cellStyle name="40% - Ênfase3" xfId="156" builtinId="39" customBuiltin="1"/>
    <cellStyle name="40% - Ênfase3 2" xfId="45"/>
    <cellStyle name="40% - Ênfase3 2 2" xfId="89"/>
    <cellStyle name="40% - Ênfase4" xfId="160" builtinId="43" customBuiltin="1"/>
    <cellStyle name="40% - Ênfase5" xfId="164" builtinId="47" customBuiltin="1"/>
    <cellStyle name="40% - Ênfase6" xfId="168" builtinId="51" customBuiltin="1"/>
    <cellStyle name="60% - Ênfase1" xfId="149" builtinId="32" customBuiltin="1"/>
    <cellStyle name="60% - Ênfase1 2" xfId="172"/>
    <cellStyle name="60% - Ênfase2" xfId="153" builtinId="36" customBuiltin="1"/>
    <cellStyle name="60% - Ênfase2 2" xfId="173"/>
    <cellStyle name="60% - Ênfase3" xfId="157" builtinId="40" customBuiltin="1"/>
    <cellStyle name="60% - Ênfase3 2" xfId="46"/>
    <cellStyle name="60% - Ênfase3 2 2" xfId="174"/>
    <cellStyle name="60% - Ênfase4" xfId="161" builtinId="44" customBuiltin="1"/>
    <cellStyle name="60% - Ênfase4 2" xfId="47"/>
    <cellStyle name="60% - Ênfase4 2 2" xfId="175"/>
    <cellStyle name="60% - Ênfase5" xfId="165" builtinId="48" customBuiltin="1"/>
    <cellStyle name="60% - Ênfase5 2" xfId="176"/>
    <cellStyle name="60% - Ênfase6" xfId="169" builtinId="52" customBuiltin="1"/>
    <cellStyle name="60% - Ênfase6 2" xfId="48"/>
    <cellStyle name="60% - Ênfase6 2 2" xfId="177"/>
    <cellStyle name="Bom" xfId="134" builtinId="26" customBuiltin="1"/>
    <cellStyle name="Cálculo" xfId="139" builtinId="22" customBuiltin="1"/>
    <cellStyle name="Célula de Verificação" xfId="141" builtinId="23" customBuiltin="1"/>
    <cellStyle name="Célula Vinculada" xfId="140" builtinId="24" customBuiltin="1"/>
    <cellStyle name="Ênfase1" xfId="146" builtinId="29" customBuiltin="1"/>
    <cellStyle name="Ênfase2" xfId="150" builtinId="33" customBuiltin="1"/>
    <cellStyle name="Ênfase3" xfId="154" builtinId="37" customBuiltin="1"/>
    <cellStyle name="Ênfase4" xfId="158" builtinId="41" customBuiltin="1"/>
    <cellStyle name="Ênfase5" xfId="162" builtinId="45" customBuiltin="1"/>
    <cellStyle name="Ênfase6" xfId="166" builtinId="49" customBuiltin="1"/>
    <cellStyle name="Entrada" xfId="137" builtinId="20" customBuiltin="1"/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Incorreto" xfId="135" builtinId="27" customBuiltin="1"/>
    <cellStyle name="Moeda 2" xfId="49"/>
    <cellStyle name="Moeda 2 2" xfId="90"/>
    <cellStyle name="Neutra" xfId="136" builtinId="28" customBuiltin="1"/>
    <cellStyle name="Neutra 2" xfId="171"/>
    <cellStyle name="Normal" xfId="0" builtinId="0"/>
    <cellStyle name="Normal 10" xfId="91"/>
    <cellStyle name="Normal 11" xfId="92"/>
    <cellStyle name="Normal 12" xfId="93"/>
    <cellStyle name="Normal 13" xfId="94"/>
    <cellStyle name="Normal 14" xfId="95"/>
    <cellStyle name="Normal 15" xfId="96"/>
    <cellStyle name="Normal 16" xfId="97"/>
    <cellStyle name="Normal 17" xfId="98"/>
    <cellStyle name="Normal 18" xfId="99"/>
    <cellStyle name="Normal 19" xfId="100"/>
    <cellStyle name="Normal 2" xfId="32"/>
    <cellStyle name="Normal 2 2" xfId="33"/>
    <cellStyle name="Normal 2 2 2" xfId="39"/>
    <cellStyle name="Normal 2 3" xfId="50"/>
    <cellStyle name="Normal 2 3 2" xfId="51"/>
    <cellStyle name="Normal 2 4" xfId="52"/>
    <cellStyle name="Normal 2 5" xfId="53"/>
    <cellStyle name="Normal 2 6" xfId="54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30"/>
    <cellStyle name="Normal 3 2" xfId="55"/>
    <cellStyle name="Normal 3 3" xfId="56"/>
    <cellStyle name="Normal 3 3 2" xfId="111"/>
    <cellStyle name="Normal 30" xfId="112"/>
    <cellStyle name="Normal 31" xfId="84"/>
    <cellStyle name="Normal 4" xfId="34"/>
    <cellStyle name="Normal 4 2" xfId="35"/>
    <cellStyle name="Normal 4 2 2" xfId="57"/>
    <cellStyle name="Normal 4 3" xfId="58"/>
    <cellStyle name="Normal 5" xfId="31"/>
    <cellStyle name="Normal 5 2" xfId="113"/>
    <cellStyle name="Normal 6" xfId="59"/>
    <cellStyle name="Normal 7" xfId="60"/>
    <cellStyle name="Normal 7 2" xfId="114"/>
    <cellStyle name="Normal 8" xfId="61"/>
    <cellStyle name="Normal 9" xfId="62"/>
    <cellStyle name="Normal 9 2" xfId="115"/>
    <cellStyle name="Nota" xfId="143" builtinId="10" customBuiltin="1"/>
    <cellStyle name="Nota 2" xfId="63"/>
    <cellStyle name="Nota 2 2" xfId="116"/>
    <cellStyle name="Nota 3" xfId="64"/>
    <cellStyle name="Nota 3 2" xfId="117"/>
    <cellStyle name="Nota 4" xfId="65"/>
    <cellStyle name="Nota 4 2" xfId="118"/>
    <cellStyle name="Nota 5" xfId="66"/>
    <cellStyle name="Nota 5 2" xfId="119"/>
    <cellStyle name="Nota 6" xfId="67"/>
    <cellStyle name="Nota 6 2" xfId="120"/>
    <cellStyle name="Percent 2" xfId="68"/>
    <cellStyle name="Porcentagem 10" xfId="121"/>
    <cellStyle name="Porcentagem 2" xfId="36"/>
    <cellStyle name="Porcentagem 2 2" xfId="69"/>
    <cellStyle name="Porcentagem 2 3" xfId="70"/>
    <cellStyle name="Porcentagem 3" xfId="71"/>
    <cellStyle name="Porcentagem 3 2" xfId="72"/>
    <cellStyle name="Porcentagem 4" xfId="73"/>
    <cellStyle name="Porcentagem 4 2" xfId="74"/>
    <cellStyle name="Porcentagem 4 2 2" xfId="122"/>
    <cellStyle name="Porcentagem 5" xfId="75"/>
    <cellStyle name="Porcentagem 5 2" xfId="123"/>
    <cellStyle name="Porcentagem 6" xfId="76"/>
    <cellStyle name="Porcentagem 7" xfId="77"/>
    <cellStyle name="Porcentagem 8" xfId="78"/>
    <cellStyle name="Porcentagem 9" xfId="79"/>
    <cellStyle name="Porcentagem 9 2" xfId="124"/>
    <cellStyle name="Saída" xfId="138" builtinId="21" customBuiltin="1"/>
    <cellStyle name="Separador de milhares 2" xfId="37"/>
    <cellStyle name="Separador de milhares 2 2" xfId="40"/>
    <cellStyle name="Separador de milhares 2 3" xfId="125"/>
    <cellStyle name="Texto de Aviso" xfId="142" builtinId="11" customBuiltin="1"/>
    <cellStyle name="Texto Explicativo" xfId="144" builtinId="53" customBuiltin="1"/>
    <cellStyle name="Título" xfId="130" builtinId="15" customBuiltin="1"/>
    <cellStyle name="Título 1" xfId="131" builtinId="16" customBuiltin="1"/>
    <cellStyle name="Título 2" xfId="129" builtinId="17" customBuiltin="1"/>
    <cellStyle name="Título 3" xfId="132" builtinId="18" customBuiltin="1"/>
    <cellStyle name="Título 4" xfId="133" builtinId="19" customBuiltin="1"/>
    <cellStyle name="Título 5" xfId="170"/>
    <cellStyle name="Total" xfId="145" builtinId="25" customBuiltin="1"/>
    <cellStyle name="Vírgula" xfId="1" builtinId="3"/>
    <cellStyle name="Vírgula 2" xfId="38"/>
    <cellStyle name="Vírgula 2 2" xfId="80"/>
    <cellStyle name="Vírgula 3" xfId="81"/>
    <cellStyle name="Vírgula 4" xfId="82"/>
    <cellStyle name="Vírgula 4 2" xfId="126"/>
    <cellStyle name="Vírgula 5" xfId="83"/>
    <cellStyle name="Vírgula 5 2" xfId="127"/>
    <cellStyle name="Vírgula 6" xfId="128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FE66B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3" tint="0.39997558519241921"/>
    <pageSetUpPr fitToPage="1"/>
  </sheetPr>
  <dimension ref="A1:I5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style="179" customWidth="1"/>
    <col min="3" max="3" width="24.6640625" customWidth="1"/>
    <col min="4" max="4" width="12.88671875" bestFit="1" customWidth="1"/>
    <col min="5" max="5" width="14" bestFit="1" customWidth="1"/>
    <col min="6" max="6" width="26.6640625" style="15" customWidth="1"/>
    <col min="7" max="7" width="26.6640625" customWidth="1"/>
  </cols>
  <sheetData>
    <row r="1" spans="1:9" x14ac:dyDescent="0.3">
      <c r="A1" s="8" t="s">
        <v>53</v>
      </c>
      <c r="B1" s="17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24" t="s">
        <v>1</v>
      </c>
      <c r="B3" s="225"/>
      <c r="C3" s="226"/>
      <c r="G3" s="214"/>
      <c r="H3" s="214"/>
      <c r="I3" s="214"/>
    </row>
    <row r="4" spans="1:9" ht="18" x14ac:dyDescent="0.3">
      <c r="A4" s="227"/>
      <c r="B4" s="230" t="s">
        <v>51</v>
      </c>
      <c r="C4" s="231"/>
    </row>
    <row r="5" spans="1:9" ht="18.75" customHeight="1" x14ac:dyDescent="0.3">
      <c r="A5" s="228"/>
      <c r="B5" s="222" t="s">
        <v>121</v>
      </c>
      <c r="C5" s="229" t="s">
        <v>4</v>
      </c>
    </row>
    <row r="6" spans="1:9" ht="18.75" customHeight="1" x14ac:dyDescent="0.3">
      <c r="A6" s="228"/>
      <c r="B6" s="222"/>
      <c r="C6" s="229"/>
    </row>
    <row r="7" spans="1:9" ht="18" x14ac:dyDescent="0.35">
      <c r="A7" s="76" t="s">
        <v>6</v>
      </c>
      <c r="B7" s="80">
        <v>8468662</v>
      </c>
      <c r="C7" s="64">
        <f t="shared" ref="C7:C12" si="0">B7/$B$15*100</f>
        <v>21.583502216303053</v>
      </c>
      <c r="E7" s="15"/>
    </row>
    <row r="8" spans="1:9" ht="18" x14ac:dyDescent="0.35">
      <c r="A8" s="76" t="s">
        <v>7</v>
      </c>
      <c r="B8" s="80">
        <v>12935321</v>
      </c>
      <c r="C8" s="64">
        <f t="shared" si="0"/>
        <v>32.967371879063236</v>
      </c>
      <c r="E8" s="15"/>
    </row>
    <row r="9" spans="1:9" ht="18" x14ac:dyDescent="0.35">
      <c r="A9" s="76" t="s">
        <v>8</v>
      </c>
      <c r="B9" s="80">
        <v>6066161</v>
      </c>
      <c r="C9" s="64">
        <f t="shared" si="0"/>
        <v>15.460411501598617</v>
      </c>
      <c r="E9" s="15"/>
    </row>
    <row r="10" spans="1:9" ht="18" x14ac:dyDescent="0.35">
      <c r="A10" s="76" t="s">
        <v>98</v>
      </c>
      <c r="B10" s="80">
        <v>0</v>
      </c>
      <c r="C10" s="64">
        <f t="shared" si="0"/>
        <v>0</v>
      </c>
      <c r="E10" s="15"/>
    </row>
    <row r="11" spans="1:9" ht="18" x14ac:dyDescent="0.35">
      <c r="A11" s="76" t="s">
        <v>99</v>
      </c>
      <c r="B11" s="81">
        <v>17664</v>
      </c>
      <c r="C11" s="64">
        <f t="shared" si="0"/>
        <v>4.5019034075132192E-2</v>
      </c>
      <c r="E11" s="15"/>
    </row>
    <row r="12" spans="1:9" ht="18.600000000000001" thickBot="1" x14ac:dyDescent="0.4">
      <c r="A12" s="77" t="s">
        <v>106</v>
      </c>
      <c r="B12" s="82">
        <v>0</v>
      </c>
      <c r="C12" s="75">
        <f t="shared" si="0"/>
        <v>0</v>
      </c>
      <c r="E12" s="15"/>
    </row>
    <row r="13" spans="1:9" ht="60" customHeight="1" x14ac:dyDescent="0.3">
      <c r="A13" s="68" t="s">
        <v>108</v>
      </c>
      <c r="B13" s="71">
        <f>SUM(B7:B12)</f>
        <v>27487808</v>
      </c>
      <c r="C13" s="67">
        <f>SUM(C7:C12)</f>
        <v>70.056304631040049</v>
      </c>
      <c r="E13" s="15"/>
    </row>
    <row r="14" spans="1:9" ht="18" x14ac:dyDescent="0.3">
      <c r="A14" s="69" t="s">
        <v>109</v>
      </c>
      <c r="B14" s="72">
        <v>11748929</v>
      </c>
      <c r="C14" s="65">
        <f>B14/$B$15*100</f>
        <v>29.943695368959961</v>
      </c>
      <c r="E14" s="15"/>
    </row>
    <row r="15" spans="1:9" ht="60" customHeight="1" thickBot="1" x14ac:dyDescent="0.35">
      <c r="A15" s="70" t="s">
        <v>110</v>
      </c>
      <c r="B15" s="73">
        <f>SUM(B13+B14)</f>
        <v>39236737</v>
      </c>
      <c r="C15" s="66">
        <f>SUM(C13+C14)</f>
        <v>100.00000000000001</v>
      </c>
      <c r="E15" s="15"/>
    </row>
    <row r="16" spans="1:9" ht="18.600000000000001" thickBot="1" x14ac:dyDescent="0.35">
      <c r="A16" s="217" t="s">
        <v>5</v>
      </c>
      <c r="B16" s="218"/>
      <c r="C16" s="219"/>
      <c r="E16" s="15"/>
    </row>
    <row r="17" spans="1:5" ht="18" x14ac:dyDescent="0.3">
      <c r="A17" s="220"/>
      <c r="B17" s="232" t="s">
        <v>51</v>
      </c>
      <c r="C17" s="233"/>
      <c r="E17" s="15"/>
    </row>
    <row r="18" spans="1:5" ht="18.75" customHeight="1" x14ac:dyDescent="0.3">
      <c r="A18" s="221"/>
      <c r="B18" s="222" t="s">
        <v>121</v>
      </c>
      <c r="C18" s="229" t="s">
        <v>4</v>
      </c>
      <c r="E18" s="15"/>
    </row>
    <row r="19" spans="1:5" ht="15.75" customHeight="1" x14ac:dyDescent="0.3">
      <c r="A19" s="221"/>
      <c r="B19" s="222"/>
      <c r="C19" s="229"/>
      <c r="E19" s="15"/>
    </row>
    <row r="20" spans="1:5" ht="18" x14ac:dyDescent="0.35">
      <c r="A20" s="76" t="s">
        <v>6</v>
      </c>
      <c r="B20" s="80">
        <v>220841</v>
      </c>
      <c r="C20" s="64">
        <f t="shared" ref="C20:C25" si="1">B20/$B$28*100</f>
        <v>1.5595374598368312</v>
      </c>
      <c r="E20" s="15"/>
    </row>
    <row r="21" spans="1:5" ht="18" x14ac:dyDescent="0.35">
      <c r="A21" s="76" t="s">
        <v>7</v>
      </c>
      <c r="B21" s="80">
        <v>10014992</v>
      </c>
      <c r="C21" s="64">
        <f t="shared" si="1"/>
        <v>70.723983245711551</v>
      </c>
      <c r="D21" s="15"/>
      <c r="E21" s="15"/>
    </row>
    <row r="22" spans="1:5" ht="18" x14ac:dyDescent="0.35">
      <c r="A22" s="76" t="s">
        <v>8</v>
      </c>
      <c r="B22" s="80">
        <v>3924840</v>
      </c>
      <c r="C22" s="64">
        <f t="shared" si="1"/>
        <v>27.716479294451613</v>
      </c>
      <c r="E22" s="15"/>
    </row>
    <row r="23" spans="1:5" ht="18" x14ac:dyDescent="0.35">
      <c r="A23" s="76" t="s">
        <v>98</v>
      </c>
      <c r="B23" s="80">
        <v>0</v>
      </c>
      <c r="C23" s="64">
        <f t="shared" si="1"/>
        <v>0</v>
      </c>
      <c r="E23" s="15"/>
    </row>
    <row r="24" spans="1:5" ht="18" x14ac:dyDescent="0.35">
      <c r="A24" s="76" t="s">
        <v>99</v>
      </c>
      <c r="B24" s="81">
        <v>0</v>
      </c>
      <c r="C24" s="64">
        <f t="shared" si="1"/>
        <v>0</v>
      </c>
      <c r="E24" s="15"/>
    </row>
    <row r="25" spans="1:5" ht="18.600000000000001" thickBot="1" x14ac:dyDescent="0.4">
      <c r="A25" s="78" t="s">
        <v>106</v>
      </c>
      <c r="B25" s="82">
        <v>0</v>
      </c>
      <c r="C25" s="75">
        <f t="shared" si="1"/>
        <v>0</v>
      </c>
      <c r="E25" s="15"/>
    </row>
    <row r="26" spans="1:5" ht="60" customHeight="1" x14ac:dyDescent="0.3">
      <c r="A26" s="68" t="s">
        <v>108</v>
      </c>
      <c r="B26" s="181">
        <f>SUM(B20:B25)</f>
        <v>14160673</v>
      </c>
      <c r="C26" s="67">
        <f>SUM(C20:C25)</f>
        <v>100</v>
      </c>
      <c r="E26" s="15"/>
    </row>
    <row r="27" spans="1:5" ht="18" customHeight="1" x14ac:dyDescent="0.3">
      <c r="A27" s="69" t="s">
        <v>109</v>
      </c>
      <c r="B27" s="182">
        <v>0</v>
      </c>
      <c r="C27" s="65">
        <f>B27/$B$28*100</f>
        <v>0</v>
      </c>
      <c r="E27" s="15"/>
    </row>
    <row r="28" spans="1:5" ht="60" customHeight="1" thickBot="1" x14ac:dyDescent="0.35">
      <c r="A28" s="74" t="s">
        <v>111</v>
      </c>
      <c r="B28" s="183">
        <f>SUM(B26+B27)</f>
        <v>14160673</v>
      </c>
      <c r="C28" s="66">
        <f>SUM(C26+C27)</f>
        <v>100</v>
      </c>
      <c r="E28" s="15"/>
    </row>
    <row r="29" spans="1:5" x14ac:dyDescent="0.3">
      <c r="A29" s="58" t="s">
        <v>100</v>
      </c>
    </row>
    <row r="30" spans="1:5" x14ac:dyDescent="0.3">
      <c r="A30" s="58"/>
      <c r="B30" s="180"/>
      <c r="C30" s="15"/>
      <c r="D30" s="15"/>
    </row>
    <row r="31" spans="1:5" x14ac:dyDescent="0.3">
      <c r="A31" s="15"/>
      <c r="B31" s="180"/>
      <c r="C31" s="15"/>
      <c r="D31" s="15"/>
    </row>
    <row r="32" spans="1:5" x14ac:dyDescent="0.3">
      <c r="A32" s="15"/>
      <c r="B32" s="180"/>
      <c r="C32" s="15"/>
      <c r="D32" s="15"/>
    </row>
    <row r="33" spans="1:5" x14ac:dyDescent="0.3">
      <c r="A33" s="15"/>
      <c r="B33" s="180"/>
      <c r="C33" s="15"/>
      <c r="D33" s="15"/>
    </row>
    <row r="34" spans="1:5" x14ac:dyDescent="0.3">
      <c r="A34" s="15"/>
      <c r="B34" s="180"/>
      <c r="C34" s="15"/>
      <c r="D34" s="15"/>
      <c r="E34" s="50"/>
    </row>
    <row r="35" spans="1:5" x14ac:dyDescent="0.3">
      <c r="A35" s="15"/>
      <c r="B35" s="180"/>
      <c r="C35" s="15"/>
      <c r="D35" s="15"/>
    </row>
    <row r="36" spans="1:5" x14ac:dyDescent="0.3">
      <c r="A36" s="15"/>
      <c r="B36" s="180"/>
      <c r="C36" s="15"/>
      <c r="D36" s="15"/>
    </row>
    <row r="37" spans="1:5" x14ac:dyDescent="0.3">
      <c r="A37" s="15"/>
      <c r="B37" s="180"/>
      <c r="C37" s="15"/>
      <c r="D37" s="15"/>
    </row>
    <row r="38" spans="1:5" x14ac:dyDescent="0.3">
      <c r="A38" s="15"/>
      <c r="B38" s="180"/>
      <c r="C38" s="15"/>
      <c r="D38" s="15"/>
    </row>
    <row r="39" spans="1:5" x14ac:dyDescent="0.3">
      <c r="A39" s="15"/>
      <c r="B39" s="180"/>
      <c r="C39" s="15"/>
      <c r="D39" s="15"/>
    </row>
    <row r="40" spans="1:5" x14ac:dyDescent="0.3">
      <c r="A40" s="15"/>
      <c r="B40" s="180"/>
      <c r="C40" s="15"/>
      <c r="D40" s="15"/>
    </row>
    <row r="41" spans="1:5" x14ac:dyDescent="0.3">
      <c r="A41" s="15"/>
      <c r="B41" s="180"/>
      <c r="C41" s="15"/>
      <c r="D41" s="15"/>
    </row>
    <row r="42" spans="1:5" x14ac:dyDescent="0.3">
      <c r="A42" s="15"/>
      <c r="B42" s="180"/>
      <c r="C42" s="15"/>
      <c r="D42" s="15"/>
    </row>
    <row r="43" spans="1:5" x14ac:dyDescent="0.3">
      <c r="A43" s="15"/>
      <c r="B43" s="180"/>
      <c r="C43" s="15"/>
      <c r="D43" s="15"/>
    </row>
    <row r="44" spans="1:5" x14ac:dyDescent="0.3">
      <c r="A44" s="15"/>
      <c r="B44" s="180"/>
      <c r="C44" s="15"/>
      <c r="D44" s="15"/>
    </row>
    <row r="45" spans="1:5" x14ac:dyDescent="0.3">
      <c r="A45" s="15"/>
      <c r="B45" s="180"/>
      <c r="C45" s="15"/>
      <c r="D45" s="15"/>
    </row>
    <row r="46" spans="1:5" x14ac:dyDescent="0.3">
      <c r="A46" s="15"/>
      <c r="B46" s="180"/>
      <c r="C46" s="15"/>
      <c r="D46" s="15"/>
    </row>
    <row r="47" spans="1:5" x14ac:dyDescent="0.3">
      <c r="A47" s="15"/>
      <c r="B47" s="180"/>
      <c r="C47" s="15"/>
      <c r="D47" s="15"/>
    </row>
    <row r="48" spans="1:5" x14ac:dyDescent="0.3">
      <c r="A48" s="15"/>
      <c r="B48" s="180"/>
      <c r="C48" s="15"/>
      <c r="D48" s="15"/>
    </row>
    <row r="49" spans="1:5" x14ac:dyDescent="0.3">
      <c r="A49" s="15"/>
      <c r="B49" s="180"/>
      <c r="C49" s="15"/>
      <c r="D49" s="15"/>
    </row>
    <row r="50" spans="1:5" x14ac:dyDescent="0.3">
      <c r="A50" s="15"/>
      <c r="B50" s="180"/>
      <c r="C50" s="15"/>
      <c r="D50" s="15"/>
      <c r="E50" s="15"/>
    </row>
    <row r="51" spans="1:5" x14ac:dyDescent="0.3">
      <c r="A51" s="15"/>
      <c r="B51" s="180"/>
      <c r="C51" s="15"/>
      <c r="D51" s="15"/>
      <c r="E51" s="15"/>
    </row>
    <row r="52" spans="1:5" x14ac:dyDescent="0.3">
      <c r="A52" s="15"/>
      <c r="B52" s="180"/>
      <c r="C52" s="15"/>
      <c r="D52" s="15"/>
      <c r="E52" s="15"/>
    </row>
    <row r="53" spans="1:5" x14ac:dyDescent="0.3">
      <c r="A53" s="15"/>
      <c r="B53" s="180"/>
      <c r="C53" s="15"/>
      <c r="D53" s="15"/>
      <c r="E53" s="15"/>
    </row>
    <row r="54" spans="1:5" x14ac:dyDescent="0.3">
      <c r="A54" s="15"/>
      <c r="B54" s="180"/>
      <c r="C54" s="15"/>
      <c r="D54" s="15"/>
      <c r="E54" s="15"/>
    </row>
    <row r="55" spans="1:5" x14ac:dyDescent="0.3">
      <c r="A55" s="15"/>
      <c r="B55" s="180"/>
      <c r="C55" s="15"/>
      <c r="D55" s="15"/>
      <c r="E5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C5:C6"/>
    <mergeCell ref="C18:C19"/>
    <mergeCell ref="B4:C4"/>
    <mergeCell ref="B17:C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3" tint="0.39997558519241921"/>
    <pageSetUpPr fitToPage="1"/>
  </sheetPr>
  <dimension ref="A1:M50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3.6640625" customWidth="1"/>
    <col min="6" max="6" width="13.77734375" customWidth="1"/>
    <col min="7" max="7" width="14" bestFit="1" customWidth="1"/>
  </cols>
  <sheetData>
    <row r="1" spans="1:13" x14ac:dyDescent="0.3">
      <c r="A1" s="8" t="s">
        <v>16</v>
      </c>
      <c r="B1" s="8"/>
      <c r="C1" s="8"/>
      <c r="D1" s="12"/>
      <c r="E1" s="12"/>
      <c r="F1" s="12"/>
      <c r="G1" s="215"/>
      <c r="H1" s="215"/>
      <c r="I1" s="215"/>
      <c r="J1" s="12"/>
      <c r="K1" s="12"/>
      <c r="L1" s="12"/>
      <c r="M1" s="12"/>
    </row>
    <row r="2" spans="1:13" ht="15" thickBot="1" x14ac:dyDescent="0.35">
      <c r="A2" s="223" t="s">
        <v>107</v>
      </c>
      <c r="B2" s="223"/>
      <c r="C2" s="223"/>
      <c r="G2" s="214"/>
      <c r="H2" s="214"/>
      <c r="I2" s="214"/>
    </row>
    <row r="3" spans="1:13" ht="18.600000000000001" thickBot="1" x14ac:dyDescent="0.35">
      <c r="A3" s="260" t="s">
        <v>1</v>
      </c>
      <c r="B3" s="261"/>
      <c r="C3" s="261"/>
      <c r="G3" s="214"/>
      <c r="H3" s="214"/>
      <c r="I3" s="214"/>
    </row>
    <row r="4" spans="1:13" ht="18.600000000000001" thickBot="1" x14ac:dyDescent="0.35">
      <c r="A4" s="240"/>
      <c r="B4" s="255" t="s">
        <v>14</v>
      </c>
      <c r="C4" s="256"/>
    </row>
    <row r="5" spans="1:13" ht="18.75" customHeight="1" x14ac:dyDescent="0.3">
      <c r="A5" s="263"/>
      <c r="B5" s="253" t="s">
        <v>121</v>
      </c>
      <c r="C5" s="257" t="s">
        <v>4</v>
      </c>
    </row>
    <row r="6" spans="1:13" ht="18" customHeight="1" thickBot="1" x14ac:dyDescent="0.35">
      <c r="A6" s="263"/>
      <c r="B6" s="252"/>
      <c r="C6" s="258"/>
    </row>
    <row r="7" spans="1:13" ht="18" x14ac:dyDescent="0.35">
      <c r="A7" s="59" t="s">
        <v>6</v>
      </c>
      <c r="B7" s="106">
        <v>8813778</v>
      </c>
      <c r="C7" s="60">
        <f t="shared" ref="C7:C12" si="0">B7/$B$15*100</f>
        <v>18.734398501618482</v>
      </c>
      <c r="E7" s="15"/>
      <c r="F7" s="15"/>
      <c r="G7" s="15"/>
    </row>
    <row r="8" spans="1:13" ht="18" x14ac:dyDescent="0.35">
      <c r="A8" s="59" t="s">
        <v>7</v>
      </c>
      <c r="B8" s="106">
        <v>14524434</v>
      </c>
      <c r="C8" s="60">
        <f t="shared" si="0"/>
        <v>30.872860034193796</v>
      </c>
      <c r="D8" s="15"/>
      <c r="E8" s="15"/>
      <c r="F8" s="15"/>
      <c r="G8" s="15"/>
    </row>
    <row r="9" spans="1:13" ht="18" x14ac:dyDescent="0.35">
      <c r="A9" s="59" t="s">
        <v>8</v>
      </c>
      <c r="B9" s="106">
        <v>9901209</v>
      </c>
      <c r="C9" s="60">
        <f t="shared" si="0"/>
        <v>21.045821105751862</v>
      </c>
      <c r="D9" s="15"/>
      <c r="E9" s="15"/>
      <c r="F9" s="15"/>
      <c r="G9" s="15"/>
    </row>
    <row r="10" spans="1:13" ht="18" x14ac:dyDescent="0.35">
      <c r="A10" s="49" t="s">
        <v>98</v>
      </c>
      <c r="B10" s="107">
        <v>63</v>
      </c>
      <c r="C10" s="60">
        <f t="shared" si="0"/>
        <v>1.339115990443558E-4</v>
      </c>
      <c r="E10" s="15"/>
      <c r="F10" s="15"/>
      <c r="G10" s="15"/>
    </row>
    <row r="11" spans="1:13" ht="18" x14ac:dyDescent="0.35">
      <c r="A11" s="49" t="s">
        <v>99</v>
      </c>
      <c r="B11" s="107">
        <v>40909</v>
      </c>
      <c r="C11" s="60">
        <f t="shared" si="0"/>
        <v>8.695539056040559E-2</v>
      </c>
      <c r="E11" s="15"/>
      <c r="F11" s="15"/>
      <c r="G11" s="15"/>
    </row>
    <row r="12" spans="1:13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13" ht="60" customHeight="1" thickBot="1" x14ac:dyDescent="0.35">
      <c r="A13" s="124" t="s">
        <v>108</v>
      </c>
      <c r="B13" s="102">
        <f>SUM(B7:B12)</f>
        <v>33280393</v>
      </c>
      <c r="C13" s="103">
        <f>SUM(C7:C12)</f>
        <v>70.740168943723603</v>
      </c>
      <c r="E13" s="15"/>
      <c r="F13" s="15"/>
      <c r="G13" s="15"/>
    </row>
    <row r="14" spans="1:13" ht="18.600000000000001" thickBot="1" x14ac:dyDescent="0.35">
      <c r="A14" s="123" t="s">
        <v>109</v>
      </c>
      <c r="B14" s="128">
        <v>13765569</v>
      </c>
      <c r="C14" s="119">
        <f>B14/$B$15*100</f>
        <v>29.259831056276415</v>
      </c>
      <c r="E14" s="15"/>
      <c r="F14" s="15"/>
      <c r="G14" s="15"/>
    </row>
    <row r="15" spans="1:13" ht="60" customHeight="1" thickBot="1" x14ac:dyDescent="0.35">
      <c r="A15" s="97" t="s">
        <v>110</v>
      </c>
      <c r="B15" s="120">
        <f>SUM(B13+B14)</f>
        <v>47045962</v>
      </c>
      <c r="C15" s="86">
        <f>SUM(C13+C14)</f>
        <v>100.00000000000001</v>
      </c>
      <c r="E15" s="15"/>
      <c r="F15" s="15"/>
      <c r="G15" s="15"/>
    </row>
    <row r="16" spans="1:13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12" ht="18.600000000000001" thickBot="1" x14ac:dyDescent="0.35">
      <c r="A17" s="237"/>
      <c r="B17" s="246" t="s">
        <v>14</v>
      </c>
      <c r="C17" s="247"/>
      <c r="E17" s="15"/>
      <c r="F17" s="15"/>
      <c r="G17" s="15"/>
    </row>
    <row r="18" spans="1:12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12" ht="15" thickBot="1" x14ac:dyDescent="0.35">
      <c r="A19" s="221"/>
      <c r="B19" s="252"/>
      <c r="C19" s="258"/>
      <c r="E19" s="15"/>
      <c r="F19" s="15"/>
      <c r="G19" s="15"/>
    </row>
    <row r="20" spans="1:12" ht="18" x14ac:dyDescent="0.35">
      <c r="A20" s="59" t="s">
        <v>6</v>
      </c>
      <c r="B20" s="106">
        <v>184338</v>
      </c>
      <c r="C20" s="10">
        <f t="shared" ref="C20:C25" si="1">B20/$B$28*100</f>
        <v>1.2173998266008643</v>
      </c>
      <c r="E20" s="15"/>
      <c r="F20" s="15"/>
      <c r="G20" s="15"/>
    </row>
    <row r="21" spans="1:12" ht="18" x14ac:dyDescent="0.35">
      <c r="A21" s="59" t="s">
        <v>7</v>
      </c>
      <c r="B21" s="106">
        <v>11536288</v>
      </c>
      <c r="C21" s="10">
        <f t="shared" si="1"/>
        <v>76.187628219996057</v>
      </c>
      <c r="D21" s="15"/>
      <c r="E21" s="15"/>
      <c r="F21" s="15"/>
      <c r="G21" s="15"/>
    </row>
    <row r="22" spans="1:12" ht="18" x14ac:dyDescent="0.35">
      <c r="A22" s="59" t="s">
        <v>8</v>
      </c>
      <c r="B22" s="106">
        <v>3421318</v>
      </c>
      <c r="C22" s="10">
        <f t="shared" si="1"/>
        <v>22.594971953403075</v>
      </c>
      <c r="E22" s="15"/>
      <c r="F22" s="15"/>
      <c r="G22" s="15"/>
    </row>
    <row r="23" spans="1:12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12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12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12" ht="60" customHeight="1" thickBot="1" x14ac:dyDescent="0.35">
      <c r="A26" s="124" t="s">
        <v>108</v>
      </c>
      <c r="B26" s="102">
        <f>SUM(B20:B25)</f>
        <v>15141944</v>
      </c>
      <c r="C26" s="103">
        <f>SUM(C20:C25)</f>
        <v>100</v>
      </c>
      <c r="E26" s="15"/>
      <c r="F26" s="15"/>
      <c r="G26" s="15"/>
    </row>
    <row r="27" spans="1:12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12" ht="60" customHeight="1" thickBot="1" x14ac:dyDescent="0.35">
      <c r="A28" s="97" t="s">
        <v>111</v>
      </c>
      <c r="B28" s="125">
        <f>SUM(B26+B27)</f>
        <v>15141944</v>
      </c>
      <c r="C28" s="86">
        <f>SUM(C26+C27)</f>
        <v>100</v>
      </c>
      <c r="E28" s="15"/>
    </row>
    <row r="29" spans="1:12" x14ac:dyDescent="0.3">
      <c r="A29" t="s">
        <v>101</v>
      </c>
    </row>
    <row r="30" spans="1:12" x14ac:dyDescent="0.3">
      <c r="L30" s="44"/>
    </row>
    <row r="31" spans="1:12" x14ac:dyDescent="0.3">
      <c r="A31" s="15"/>
      <c r="B31" s="15"/>
      <c r="C31" s="15"/>
      <c r="D31" s="15"/>
      <c r="F31" s="15"/>
    </row>
    <row r="32" spans="1:12" x14ac:dyDescent="0.3">
      <c r="A32" s="15"/>
      <c r="B32" s="15"/>
      <c r="C32" s="15"/>
      <c r="D32" s="15"/>
      <c r="F32" s="15"/>
    </row>
    <row r="33" spans="1:6" x14ac:dyDescent="0.3">
      <c r="A33" s="15"/>
      <c r="B33" s="15"/>
      <c r="C33" s="15"/>
      <c r="D33" s="15"/>
      <c r="F33" s="15"/>
    </row>
    <row r="34" spans="1:6" x14ac:dyDescent="0.3">
      <c r="A34" s="15"/>
      <c r="B34" s="15"/>
      <c r="C34" s="15"/>
      <c r="D34" s="15"/>
      <c r="F34" s="15"/>
    </row>
    <row r="35" spans="1:6" x14ac:dyDescent="0.3">
      <c r="A35" s="15"/>
      <c r="B35" s="15"/>
      <c r="C35" s="15"/>
      <c r="D35" s="15"/>
      <c r="F35" s="15"/>
    </row>
    <row r="36" spans="1:6" x14ac:dyDescent="0.3">
      <c r="A36" s="15"/>
      <c r="B36" s="15"/>
      <c r="C36" s="15"/>
      <c r="D36" s="15"/>
      <c r="F36" s="15"/>
    </row>
    <row r="37" spans="1:6" x14ac:dyDescent="0.3">
      <c r="A37" s="15"/>
      <c r="B37" s="15"/>
      <c r="C37" s="15"/>
      <c r="D37" s="15"/>
      <c r="F37" s="15"/>
    </row>
    <row r="38" spans="1:6" x14ac:dyDescent="0.3">
      <c r="A38" s="15"/>
      <c r="B38" s="15"/>
      <c r="C38" s="15"/>
      <c r="D38" s="15"/>
      <c r="F38" s="15"/>
    </row>
    <row r="39" spans="1:6" x14ac:dyDescent="0.3">
      <c r="A39" s="15"/>
      <c r="B39" s="15"/>
      <c r="C39" s="15"/>
      <c r="D39" s="15"/>
      <c r="F39" s="15"/>
    </row>
    <row r="40" spans="1:6" x14ac:dyDescent="0.3">
      <c r="A40" s="15"/>
      <c r="B40" s="15"/>
      <c r="C40" s="15"/>
      <c r="D40" s="15"/>
      <c r="F40" s="15"/>
    </row>
    <row r="41" spans="1:6" x14ac:dyDescent="0.3">
      <c r="A41" s="15"/>
      <c r="B41" s="15"/>
      <c r="C41" s="15"/>
      <c r="D41" s="15"/>
      <c r="F41" s="15"/>
    </row>
    <row r="42" spans="1:6" x14ac:dyDescent="0.3">
      <c r="A42" s="15"/>
      <c r="B42" s="15"/>
      <c r="C42" s="15"/>
      <c r="D42" s="15"/>
      <c r="F42" s="15"/>
    </row>
    <row r="43" spans="1:6" x14ac:dyDescent="0.3">
      <c r="A43" s="15"/>
      <c r="B43" s="15"/>
      <c r="C43" s="15"/>
      <c r="D43" s="15"/>
      <c r="F43" s="15"/>
    </row>
    <row r="44" spans="1:6" x14ac:dyDescent="0.3">
      <c r="A44" s="15"/>
      <c r="B44" s="15"/>
      <c r="C44" s="15"/>
      <c r="D44" s="15"/>
      <c r="F44" s="15"/>
    </row>
    <row r="45" spans="1:6" x14ac:dyDescent="0.3">
      <c r="A45" s="15"/>
      <c r="B45" s="15"/>
      <c r="C45" s="15"/>
      <c r="D45" s="15"/>
      <c r="F45" s="15"/>
    </row>
    <row r="46" spans="1:6" x14ac:dyDescent="0.3">
      <c r="A46" s="15"/>
      <c r="B46" s="15"/>
      <c r="C46" s="15"/>
      <c r="D46" s="15"/>
      <c r="F46" s="15"/>
    </row>
    <row r="47" spans="1:6" x14ac:dyDescent="0.3">
      <c r="A47" s="15"/>
      <c r="B47" s="15"/>
      <c r="C47" s="15"/>
      <c r="D47" s="15"/>
      <c r="F47" s="15"/>
    </row>
    <row r="48" spans="1:6" x14ac:dyDescent="0.3">
      <c r="A48" s="15"/>
      <c r="B48" s="15"/>
      <c r="C48" s="15"/>
      <c r="D48" s="15"/>
      <c r="F48" s="15"/>
    </row>
    <row r="49" spans="1:6" x14ac:dyDescent="0.3">
      <c r="A49" s="15"/>
      <c r="B49" s="15"/>
      <c r="C49" s="15"/>
      <c r="D49" s="15"/>
      <c r="F49" s="15"/>
    </row>
    <row r="50" spans="1:6" x14ac:dyDescent="0.3">
      <c r="A50" s="15"/>
      <c r="B50" s="15"/>
      <c r="C50" s="15"/>
      <c r="D50" s="15"/>
      <c r="F50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theme="3" tint="0.39997558519241921"/>
    <pageSetUpPr fitToPage="1"/>
  </sheetPr>
  <dimension ref="A1:L42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44140625" customWidth="1"/>
    <col min="6" max="7" width="14" bestFit="1" customWidth="1"/>
  </cols>
  <sheetData>
    <row r="1" spans="1:12" x14ac:dyDescent="0.3">
      <c r="A1" s="8" t="s">
        <v>17</v>
      </c>
      <c r="B1" s="8"/>
      <c r="C1" s="8"/>
      <c r="D1" s="12"/>
      <c r="E1" s="12"/>
      <c r="F1" s="12"/>
      <c r="G1" s="215"/>
      <c r="H1" s="215"/>
      <c r="I1" s="215"/>
      <c r="J1" s="12"/>
      <c r="K1" s="12"/>
      <c r="L1" s="12"/>
    </row>
    <row r="2" spans="1:12" ht="15" thickBot="1" x14ac:dyDescent="0.35">
      <c r="A2" s="223" t="s">
        <v>107</v>
      </c>
      <c r="B2" s="223"/>
      <c r="C2" s="223"/>
      <c r="G2" s="214"/>
      <c r="H2" s="214"/>
      <c r="I2" s="214"/>
    </row>
    <row r="3" spans="1:12" ht="18.600000000000001" thickBot="1" x14ac:dyDescent="0.35">
      <c r="A3" s="260" t="s">
        <v>1</v>
      </c>
      <c r="B3" s="261"/>
      <c r="C3" s="261"/>
      <c r="G3" s="214"/>
      <c r="H3" s="214"/>
      <c r="I3" s="214"/>
    </row>
    <row r="4" spans="1:12" ht="18.600000000000001" thickBot="1" x14ac:dyDescent="0.35">
      <c r="A4" s="240"/>
      <c r="B4" s="255" t="s">
        <v>11</v>
      </c>
      <c r="C4" s="256"/>
    </row>
    <row r="5" spans="1:12" ht="18.75" customHeight="1" x14ac:dyDescent="0.3">
      <c r="A5" s="263"/>
      <c r="B5" s="253" t="s">
        <v>121</v>
      </c>
      <c r="C5" s="257" t="s">
        <v>4</v>
      </c>
    </row>
    <row r="6" spans="1:12" ht="18" customHeight="1" thickBot="1" x14ac:dyDescent="0.35">
      <c r="A6" s="263"/>
      <c r="B6" s="252"/>
      <c r="C6" s="258"/>
    </row>
    <row r="7" spans="1:12" ht="18" x14ac:dyDescent="0.35">
      <c r="A7" s="59" t="s">
        <v>6</v>
      </c>
      <c r="B7" s="106">
        <v>9302829</v>
      </c>
      <c r="C7" s="60">
        <f t="shared" ref="C7:C12" si="0">B7/$B$15*100</f>
        <v>18.900943278634589</v>
      </c>
      <c r="E7" s="15"/>
      <c r="F7" s="15"/>
      <c r="G7" s="15"/>
    </row>
    <row r="8" spans="1:12" ht="18" x14ac:dyDescent="0.35">
      <c r="A8" s="59" t="s">
        <v>7</v>
      </c>
      <c r="B8" s="106">
        <v>14905520</v>
      </c>
      <c r="C8" s="60">
        <f t="shared" si="0"/>
        <v>30.284162813113451</v>
      </c>
      <c r="D8" s="15"/>
      <c r="E8" s="15"/>
      <c r="F8" s="15"/>
      <c r="G8" s="15"/>
    </row>
    <row r="9" spans="1:12" ht="18" x14ac:dyDescent="0.35">
      <c r="A9" s="59" t="s">
        <v>8</v>
      </c>
      <c r="B9" s="106">
        <v>11548723</v>
      </c>
      <c r="C9" s="60">
        <f t="shared" si="0"/>
        <v>23.464019210034138</v>
      </c>
      <c r="D9" s="15"/>
      <c r="E9" s="15"/>
      <c r="F9" s="15"/>
      <c r="G9" s="15"/>
    </row>
    <row r="10" spans="1:12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12" ht="18" x14ac:dyDescent="0.35">
      <c r="A11" s="49" t="s">
        <v>99</v>
      </c>
      <c r="B11" s="107">
        <v>43671</v>
      </c>
      <c r="C11" s="60">
        <f t="shared" si="0"/>
        <v>8.8728180849207389E-2</v>
      </c>
      <c r="E11" s="15"/>
      <c r="F11" s="15"/>
      <c r="G11" s="15"/>
    </row>
    <row r="12" spans="1:12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12" ht="60" customHeight="1" thickBot="1" x14ac:dyDescent="0.35">
      <c r="A13" s="124" t="s">
        <v>108</v>
      </c>
      <c r="B13" s="102">
        <f>SUM(B7:B12)</f>
        <v>35800743</v>
      </c>
      <c r="C13" s="103">
        <f>SUM(C7:C12)</f>
        <v>72.73785348263138</v>
      </c>
      <c r="E13" s="15"/>
      <c r="F13" s="15"/>
      <c r="G13" s="15"/>
    </row>
    <row r="14" spans="1:12" ht="18.600000000000001" thickBot="1" x14ac:dyDescent="0.35">
      <c r="A14" s="123" t="s">
        <v>109</v>
      </c>
      <c r="B14" s="128">
        <v>13418118</v>
      </c>
      <c r="C14" s="119">
        <f>B14/$B$15*100</f>
        <v>27.262146517368617</v>
      </c>
      <c r="E14" s="15"/>
      <c r="F14" s="15"/>
      <c r="G14" s="15"/>
    </row>
    <row r="15" spans="1:12" ht="60" customHeight="1" thickBot="1" x14ac:dyDescent="0.35">
      <c r="A15" s="97" t="s">
        <v>110</v>
      </c>
      <c r="B15" s="120">
        <f>SUM(B13+B14)</f>
        <v>49218861</v>
      </c>
      <c r="C15" s="86">
        <f>SUM(C13+C14)</f>
        <v>100</v>
      </c>
      <c r="E15" s="15"/>
      <c r="F15" s="15"/>
      <c r="G15" s="15"/>
    </row>
    <row r="16" spans="1:12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11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145876</v>
      </c>
      <c r="C20" s="10">
        <f t="shared" ref="C20:C25" si="1">B20/$B$28*100</f>
        <v>0.96719207517253702</v>
      </c>
      <c r="E20" s="15"/>
      <c r="F20" s="15"/>
      <c r="G20" s="15"/>
    </row>
    <row r="21" spans="1:7" ht="18" x14ac:dyDescent="0.35">
      <c r="A21" s="59" t="s">
        <v>7</v>
      </c>
      <c r="B21" s="106">
        <v>11184197</v>
      </c>
      <c r="C21" s="10">
        <f t="shared" si="1"/>
        <v>74.153847826705302</v>
      </c>
      <c r="D21" s="15"/>
      <c r="E21" s="15"/>
      <c r="F21" s="15"/>
      <c r="G21" s="15"/>
    </row>
    <row r="22" spans="1:7" ht="18" x14ac:dyDescent="0.35">
      <c r="A22" s="59" t="s">
        <v>8</v>
      </c>
      <c r="B22" s="106">
        <v>3752350</v>
      </c>
      <c r="C22" s="10">
        <f t="shared" si="1"/>
        <v>24.878960098122167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15082423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15082423</v>
      </c>
      <c r="C28" s="86">
        <f>SUM(C26+C27)</f>
        <v>100</v>
      </c>
      <c r="E28" s="15"/>
    </row>
    <row r="29" spans="1:7" x14ac:dyDescent="0.3">
      <c r="A29" t="s">
        <v>101</v>
      </c>
    </row>
    <row r="31" spans="1:7" x14ac:dyDescent="0.3">
      <c r="B31" s="15"/>
      <c r="C31" s="15"/>
      <c r="D31" s="15"/>
    </row>
    <row r="32" spans="1:7" x14ac:dyDescent="0.3">
      <c r="B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D41" s="15"/>
    </row>
    <row r="42" spans="2:4" x14ac:dyDescent="0.3">
      <c r="B42" s="15"/>
      <c r="C42" s="15"/>
      <c r="D42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theme="3" tint="0.39997558519241921"/>
    <pageSetUpPr fitToPage="1"/>
  </sheetPr>
  <dimension ref="A1:L40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3.44140625" customWidth="1"/>
    <col min="6" max="7" width="14" bestFit="1" customWidth="1"/>
  </cols>
  <sheetData>
    <row r="1" spans="1:12" x14ac:dyDescent="0.3">
      <c r="A1" s="1" t="s">
        <v>9</v>
      </c>
      <c r="B1" s="1"/>
      <c r="C1" s="1"/>
      <c r="D1" s="12"/>
      <c r="E1" s="12"/>
      <c r="F1" s="12"/>
      <c r="G1" s="215"/>
      <c r="H1" s="215"/>
      <c r="I1" s="215"/>
      <c r="J1" s="12"/>
      <c r="K1" s="12"/>
      <c r="L1" s="12"/>
    </row>
    <row r="2" spans="1:12" ht="15" thickBot="1" x14ac:dyDescent="0.35">
      <c r="A2" s="271" t="s">
        <v>107</v>
      </c>
      <c r="B2" s="271"/>
      <c r="C2" s="271"/>
      <c r="G2" s="214"/>
      <c r="H2" s="214"/>
      <c r="I2" s="214"/>
    </row>
    <row r="3" spans="1:12" ht="18.600000000000001" thickBot="1" x14ac:dyDescent="0.35">
      <c r="A3" s="272" t="s">
        <v>1</v>
      </c>
      <c r="B3" s="273"/>
      <c r="C3" s="274"/>
      <c r="G3" s="214"/>
      <c r="H3" s="214"/>
      <c r="I3" s="214"/>
    </row>
    <row r="4" spans="1:12" ht="18.600000000000001" thickBot="1" x14ac:dyDescent="0.35">
      <c r="A4" s="275"/>
      <c r="B4" s="278" t="s">
        <v>2</v>
      </c>
      <c r="C4" s="279"/>
    </row>
    <row r="5" spans="1:12" ht="18.75" customHeight="1" x14ac:dyDescent="0.3">
      <c r="A5" s="276"/>
      <c r="B5" s="277" t="s">
        <v>121</v>
      </c>
      <c r="C5" s="257" t="s">
        <v>4</v>
      </c>
    </row>
    <row r="6" spans="1:12" ht="18" customHeight="1" thickBot="1" x14ac:dyDescent="0.35">
      <c r="A6" s="276"/>
      <c r="B6" s="270"/>
      <c r="C6" s="258"/>
    </row>
    <row r="7" spans="1:12" ht="18" x14ac:dyDescent="0.35">
      <c r="A7" s="59" t="s">
        <v>6</v>
      </c>
      <c r="B7" s="129">
        <v>8765867</v>
      </c>
      <c r="C7" s="61">
        <f t="shared" ref="C7:C12" si="0">B7/$B$15*100</f>
        <v>19.70500711692894</v>
      </c>
      <c r="E7" s="15"/>
      <c r="F7" s="15"/>
      <c r="G7" s="15"/>
    </row>
    <row r="8" spans="1:12" ht="18" x14ac:dyDescent="0.35">
      <c r="A8" s="59" t="s">
        <v>7</v>
      </c>
      <c r="B8" s="129">
        <v>14409920</v>
      </c>
      <c r="C8" s="61">
        <f t="shared" si="0"/>
        <v>32.392412085921066</v>
      </c>
      <c r="D8" s="15"/>
      <c r="E8" s="15"/>
      <c r="F8" s="15"/>
      <c r="G8" s="15"/>
    </row>
    <row r="9" spans="1:12" ht="18" x14ac:dyDescent="0.35">
      <c r="A9" s="59" t="s">
        <v>8</v>
      </c>
      <c r="B9" s="129">
        <v>8735147</v>
      </c>
      <c r="C9" s="61">
        <f t="shared" si="0"/>
        <v>19.635950876555679</v>
      </c>
      <c r="D9" s="15"/>
      <c r="E9" s="15"/>
      <c r="F9" s="15"/>
      <c r="G9" s="15"/>
    </row>
    <row r="10" spans="1:12" ht="18" x14ac:dyDescent="0.35">
      <c r="A10" s="49" t="s">
        <v>98</v>
      </c>
      <c r="B10" s="130">
        <v>65</v>
      </c>
      <c r="C10" s="61">
        <f t="shared" si="0"/>
        <v>1.4611509193561585E-4</v>
      </c>
      <c r="E10" s="15"/>
      <c r="F10" s="15"/>
      <c r="G10" s="15"/>
    </row>
    <row r="11" spans="1:12" ht="18" x14ac:dyDescent="0.35">
      <c r="A11" s="49" t="s">
        <v>99</v>
      </c>
      <c r="B11" s="130">
        <v>39985</v>
      </c>
      <c r="C11" s="61">
        <f t="shared" si="0"/>
        <v>8.9883260785316915E-2</v>
      </c>
      <c r="E11" s="15"/>
      <c r="F11" s="15"/>
      <c r="G11" s="15"/>
    </row>
    <row r="12" spans="1:12" ht="18.600000000000001" thickBot="1" x14ac:dyDescent="0.4">
      <c r="A12" s="49" t="s">
        <v>106</v>
      </c>
      <c r="B12" s="130">
        <v>0</v>
      </c>
      <c r="C12" s="142">
        <f t="shared" si="0"/>
        <v>0</v>
      </c>
      <c r="E12" s="15"/>
      <c r="F12" s="15"/>
      <c r="G12" s="15"/>
    </row>
    <row r="13" spans="1:12" ht="60" customHeight="1" thickBot="1" x14ac:dyDescent="0.35">
      <c r="A13" s="139" t="s">
        <v>108</v>
      </c>
      <c r="B13" s="140">
        <f>SUM(B7:B12)</f>
        <v>31950984</v>
      </c>
      <c r="C13" s="141">
        <f>SUM(C7:C12)</f>
        <v>71.823399455282939</v>
      </c>
      <c r="E13" s="15"/>
      <c r="F13" s="15"/>
      <c r="G13" s="15"/>
    </row>
    <row r="14" spans="1:12" ht="18.600000000000001" thickBot="1" x14ac:dyDescent="0.35">
      <c r="A14" s="135" t="s">
        <v>109</v>
      </c>
      <c r="B14" s="143">
        <v>12534496</v>
      </c>
      <c r="C14" s="131">
        <f>B14/$B$15*100</f>
        <v>28.176600544717061</v>
      </c>
      <c r="E14" s="15"/>
      <c r="F14" s="15"/>
      <c r="G14" s="15"/>
    </row>
    <row r="15" spans="1:12" ht="60" customHeight="1" thickBot="1" x14ac:dyDescent="0.35">
      <c r="A15" s="136" t="s">
        <v>110</v>
      </c>
      <c r="B15" s="132">
        <f>SUM(B13+B14)</f>
        <v>44485480</v>
      </c>
      <c r="C15" s="134">
        <f>SUM(C13+C14)</f>
        <v>100</v>
      </c>
      <c r="E15" s="15"/>
      <c r="F15" s="15"/>
      <c r="G15" s="15"/>
    </row>
    <row r="16" spans="1:12" ht="18.600000000000001" thickBot="1" x14ac:dyDescent="0.35">
      <c r="A16" s="264" t="s">
        <v>5</v>
      </c>
      <c r="B16" s="265"/>
      <c r="C16" s="266"/>
      <c r="E16" s="15"/>
      <c r="F16" s="15"/>
      <c r="G16" s="15"/>
    </row>
    <row r="17" spans="1:7" ht="18.600000000000001" thickBot="1" x14ac:dyDescent="0.35">
      <c r="A17" s="267"/>
      <c r="B17" s="280" t="s">
        <v>2</v>
      </c>
      <c r="C17" s="281"/>
      <c r="E17" s="15"/>
      <c r="F17" s="15"/>
      <c r="G17" s="15"/>
    </row>
    <row r="18" spans="1:7" ht="18.75" customHeight="1" x14ac:dyDescent="0.3">
      <c r="A18" s="268"/>
      <c r="B18" s="26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68"/>
      <c r="B19" s="270"/>
      <c r="C19" s="258"/>
      <c r="E19" s="15"/>
      <c r="F19" s="15"/>
      <c r="G19" s="15"/>
    </row>
    <row r="20" spans="1:7" ht="18" x14ac:dyDescent="0.35">
      <c r="A20" s="59" t="s">
        <v>6</v>
      </c>
      <c r="B20" s="129">
        <v>152413</v>
      </c>
      <c r="C20" s="6">
        <f t="shared" ref="C20:C25" si="1">B20/$B$28*100</f>
        <v>0.99037893838613966</v>
      </c>
      <c r="E20" s="15"/>
      <c r="F20" s="15"/>
      <c r="G20" s="15"/>
    </row>
    <row r="21" spans="1:7" ht="18" x14ac:dyDescent="0.35">
      <c r="A21" s="59" t="s">
        <v>7</v>
      </c>
      <c r="B21" s="129">
        <v>11699525</v>
      </c>
      <c r="C21" s="6">
        <f t="shared" si="1"/>
        <v>76.023456982817095</v>
      </c>
      <c r="D21" s="15"/>
      <c r="E21" s="15"/>
      <c r="F21" s="15"/>
      <c r="G21" s="15"/>
    </row>
    <row r="22" spans="1:7" ht="18" x14ac:dyDescent="0.35">
      <c r="A22" s="59" t="s">
        <v>8</v>
      </c>
      <c r="B22" s="129">
        <v>3537424</v>
      </c>
      <c r="C22" s="6">
        <f t="shared" si="1"/>
        <v>22.986164078796769</v>
      </c>
      <c r="E22" s="15"/>
      <c r="F22" s="15"/>
      <c r="G22" s="15"/>
    </row>
    <row r="23" spans="1:7" ht="18" x14ac:dyDescent="0.35">
      <c r="A23" s="49" t="s">
        <v>98</v>
      </c>
      <c r="B23" s="130">
        <v>0</v>
      </c>
      <c r="C23" s="6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30">
        <v>0</v>
      </c>
      <c r="C24" s="6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30">
        <v>0</v>
      </c>
      <c r="C25" s="137">
        <f t="shared" si="1"/>
        <v>0</v>
      </c>
      <c r="E25" s="15"/>
      <c r="F25" s="15"/>
      <c r="G25" s="15"/>
    </row>
    <row r="26" spans="1:7" ht="60" customHeight="1" thickBot="1" x14ac:dyDescent="0.35">
      <c r="A26" s="139" t="s">
        <v>108</v>
      </c>
      <c r="B26" s="140">
        <f>SUM(B20:B25)</f>
        <v>15389362</v>
      </c>
      <c r="C26" s="141">
        <f>SUM(C20:C25)</f>
        <v>100</v>
      </c>
      <c r="E26" s="15"/>
      <c r="F26" s="15"/>
      <c r="G26" s="15"/>
    </row>
    <row r="27" spans="1:7" ht="18.600000000000001" thickBot="1" x14ac:dyDescent="0.35">
      <c r="A27" s="135" t="s">
        <v>109</v>
      </c>
      <c r="B27" s="138">
        <v>0</v>
      </c>
      <c r="C27" s="131">
        <f>B27/$B$28*100</f>
        <v>0</v>
      </c>
      <c r="E27" s="15"/>
      <c r="F27" s="15"/>
      <c r="G27" s="15"/>
    </row>
    <row r="28" spans="1:7" ht="60" customHeight="1" thickBot="1" x14ac:dyDescent="0.35">
      <c r="A28" s="136" t="s">
        <v>111</v>
      </c>
      <c r="B28" s="133">
        <f>SUM(B26+B27)</f>
        <v>15389362</v>
      </c>
      <c r="C28" s="134">
        <f>SUM(C26+C27)</f>
        <v>100</v>
      </c>
      <c r="E28" s="15"/>
    </row>
    <row r="29" spans="1:7" x14ac:dyDescent="0.3">
      <c r="A29" t="s">
        <v>101</v>
      </c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theme="3" tint="-0.249977111117893"/>
    <pageSetUpPr fitToPage="1"/>
  </sheetPr>
  <dimension ref="A1:N99"/>
  <sheetViews>
    <sheetView zoomScale="55" zoomScaleNormal="55" zoomScalePageLayoutView="55" workbookViewId="0">
      <selection activeCell="B98" sqref="B98"/>
    </sheetView>
  </sheetViews>
  <sheetFormatPr defaultColWidth="8.88671875" defaultRowHeight="14.4" x14ac:dyDescent="0.3"/>
  <cols>
    <col min="1" max="1" width="25.33203125" customWidth="1"/>
    <col min="2" max="2" width="51.88671875" customWidth="1"/>
    <col min="3" max="3" width="22.664062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1" t="s">
        <v>68</v>
      </c>
      <c r="B1" s="1"/>
      <c r="C1" s="1"/>
      <c r="D1" s="12"/>
      <c r="E1" s="12"/>
      <c r="F1" s="12"/>
      <c r="G1" s="215"/>
      <c r="H1" s="215"/>
      <c r="I1" s="215"/>
      <c r="J1" s="12"/>
      <c r="K1" s="12"/>
      <c r="L1" s="12"/>
      <c r="M1" s="12"/>
      <c r="N1" s="12"/>
    </row>
    <row r="2" spans="1:14" ht="15" thickBot="1" x14ac:dyDescent="0.35">
      <c r="A2" s="271" t="s">
        <v>107</v>
      </c>
      <c r="B2" s="271"/>
      <c r="C2" s="271"/>
      <c r="G2" s="214"/>
      <c r="H2" s="214"/>
      <c r="I2" s="214"/>
    </row>
    <row r="3" spans="1:14" ht="18.600000000000001" thickBot="1" x14ac:dyDescent="0.35">
      <c r="A3" s="286" t="s">
        <v>1</v>
      </c>
      <c r="B3" s="287"/>
      <c r="C3" s="288"/>
      <c r="G3" s="214"/>
      <c r="H3" s="214"/>
      <c r="I3" s="214"/>
    </row>
    <row r="4" spans="1:14" ht="18.75" customHeight="1" thickBot="1" x14ac:dyDescent="0.35">
      <c r="A4" s="275"/>
      <c r="B4" s="291" t="s">
        <v>69</v>
      </c>
      <c r="C4" s="29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13'!B7+'Fev 13'!B7+'Mar 13'!B7+'Abr 13'!B7+'Mai 13'!B7+'Jun 13'!B7+'Jul 13'!B7+'Ago 13'!B7+'Set 13'!B7+'Out 13'!B7+'Nov 13'!B7+'Dez 13'!B7)</f>
        <v>100968448</v>
      </c>
      <c r="C7" s="63">
        <f t="shared" ref="C7:C12" si="0">B7/$B$15*100</f>
        <v>19.348226990771487</v>
      </c>
    </row>
    <row r="8" spans="1:14" ht="18.75" customHeight="1" x14ac:dyDescent="0.35">
      <c r="A8" s="59" t="s">
        <v>7</v>
      </c>
      <c r="B8" s="170">
        <f>SUM('Jan 13'!B8+'Fev 13'!B8+'Mar 13'!B8+'Abr 13'!B8+'Mai 13'!B8+'Jun 13'!B8+'Jul 13'!B8+'Ago 13'!B8+'Set 13'!B8+'Out 13'!B8+'Nov 13'!B8+'Dez 13'!B8)</f>
        <v>168907426</v>
      </c>
      <c r="C8" s="63">
        <f t="shared" si="0"/>
        <v>32.367133331344633</v>
      </c>
    </row>
    <row r="9" spans="1:14" ht="18.75" customHeight="1" x14ac:dyDescent="0.35">
      <c r="A9" s="59" t="s">
        <v>8</v>
      </c>
      <c r="B9" s="170">
        <f>SUM('Jan 13'!B9+'Fev 13'!B9+'Mar 13'!B9+'Abr 13'!B9+'Mai 13'!B9+'Jun 13'!B9+'Jul 13'!B9+'Ago 13'!B9+'Set 13'!B9+'Out 13'!B9+'Nov 13'!B9+'Dez 13'!B9)</f>
        <v>104279030</v>
      </c>
      <c r="C9" s="63">
        <f t="shared" si="0"/>
        <v>19.982622123868531</v>
      </c>
    </row>
    <row r="10" spans="1:14" ht="18.75" customHeight="1" x14ac:dyDescent="0.35">
      <c r="A10" s="49" t="s">
        <v>98</v>
      </c>
      <c r="B10" s="170">
        <f>SUM('Jan 13'!B10+'Fev 13'!B10+'Mar 13'!B10+'Abr 13'!B10+'Mai 13'!B10+'Jun 13'!B10+'Jul 13'!B10+'Ago 13'!B10+'Set 13'!B10+'Out 13'!B10+'Nov 13'!B10+'Dez 13'!B10)</f>
        <v>384</v>
      </c>
      <c r="C10" s="63">
        <f t="shared" si="0"/>
        <v>7.3584563411891311E-5</v>
      </c>
    </row>
    <row r="11" spans="1:14" ht="18.75" customHeight="1" x14ac:dyDescent="0.35">
      <c r="A11" s="49" t="s">
        <v>99</v>
      </c>
      <c r="B11" s="170">
        <f>SUM('Jan 13'!B11+'Fev 13'!B11+'Mar 13'!B11+'Abr 13'!B11+'Mai 13'!B11+'Jun 13'!B11+'Jul 13'!B11+'Ago 13'!B11+'Set 13'!B11+'Out 13'!B11+'Nov 13'!B11+'Dez 13'!B11)</f>
        <v>325346</v>
      </c>
      <c r="C11" s="63">
        <f t="shared" si="0"/>
        <v>6.2344904603659344E-2</v>
      </c>
    </row>
    <row r="12" spans="1:14" ht="18.75" customHeight="1" thickBot="1" x14ac:dyDescent="0.4">
      <c r="A12" s="49" t="s">
        <v>106</v>
      </c>
      <c r="B12" s="171">
        <f>SUM('Jan 13'!B12+'Fev 13'!B12+'Mar 13'!B12+'Abr 13'!B12+'Mai 13'!B12+'Jun 13'!B12+'Jul 13'!B12+'Ago 13'!B12+'Set 13'!B12+'Out 13'!B12+'Nov 13'!B12+'Dez 13'!B12)</f>
        <v>0</v>
      </c>
      <c r="C12" s="160">
        <f t="shared" si="0"/>
        <v>0</v>
      </c>
    </row>
    <row r="13" spans="1:14" ht="60" customHeight="1" thickBot="1" x14ac:dyDescent="0.35">
      <c r="A13" s="162" t="s">
        <v>108</v>
      </c>
      <c r="B13" s="172">
        <f>SUM(B7:B12)</f>
        <v>374480634</v>
      </c>
      <c r="C13" s="163">
        <f>SUM(C7:C12)</f>
        <v>71.760400935151722</v>
      </c>
    </row>
    <row r="14" spans="1:14" ht="18.75" customHeight="1" thickBot="1" x14ac:dyDescent="0.35">
      <c r="A14" s="164" t="s">
        <v>109</v>
      </c>
      <c r="B14" s="173">
        <f>SUM('Jan 13'!B14+'Fev 13'!B14+'Mar 13'!B14+'Abr 13'!B14+'Mai 13'!B14+'Jun 13'!B14+'Jul 13'!B14+'Ago 13'!B14+'Set 13'!B14+'Out 13'!B14+'Nov 13'!B14+'Dez 13'!B14)</f>
        <v>147367947</v>
      </c>
      <c r="C14" s="165">
        <f>B14/$B$15*100</f>
        <v>28.239599064848274</v>
      </c>
    </row>
    <row r="15" spans="1:14" ht="60" customHeight="1" thickBot="1" x14ac:dyDescent="0.35">
      <c r="A15" s="166" t="s">
        <v>110</v>
      </c>
      <c r="B15" s="174">
        <f>SUM(B13+B14)</f>
        <v>521848581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291" t="s">
        <v>69</v>
      </c>
      <c r="C17" s="292"/>
    </row>
    <row r="18" spans="1:3" ht="18.75" customHeight="1" x14ac:dyDescent="0.3">
      <c r="A18" s="268"/>
      <c r="B18" s="275" t="s">
        <v>121</v>
      </c>
      <c r="C18" s="240" t="s">
        <v>4</v>
      </c>
    </row>
    <row r="19" spans="1:3" ht="18.75" customHeight="1" thickBot="1" x14ac:dyDescent="0.35">
      <c r="A19" s="268"/>
      <c r="B19" s="283"/>
      <c r="C19" s="290"/>
    </row>
    <row r="20" spans="1:3" ht="18.75" customHeight="1" x14ac:dyDescent="0.35">
      <c r="A20" s="59" t="s">
        <v>6</v>
      </c>
      <c r="B20" s="170">
        <f>SUM('Jan 13'!B20+'Fev 13'!B20+'Mar 13'!B20+'Abr 13'!B20+'Mai 13'!B20+'Jun 13'!B20+'Jul 13'!B20+'Ago 13'!B20+'Set 13'!B20+'Out 13'!B20+'Nov 13'!B20+'Dez 13'!B20)</f>
        <v>2354416</v>
      </c>
      <c r="C20" s="63">
        <f t="shared" ref="C20:C25" si="1">B20/$B$28*100</f>
        <v>1.3106823167366102</v>
      </c>
    </row>
    <row r="21" spans="1:3" ht="18.75" customHeight="1" x14ac:dyDescent="0.35">
      <c r="A21" s="59" t="s">
        <v>7</v>
      </c>
      <c r="B21" s="170">
        <f>SUM('Jan 13'!B21+'Fev 13'!B21+'Mar 13'!B21+'Abr 13'!B21+'Mai 13'!B21+'Jun 13'!B21+'Jul 13'!B21+'Ago 13'!B21+'Set 13'!B21+'Out 13'!B21+'Nov 13'!B21+'Dez 13'!B21)</f>
        <v>135924735</v>
      </c>
      <c r="C21" s="63">
        <f t="shared" si="1"/>
        <v>75.668083538172453</v>
      </c>
    </row>
    <row r="22" spans="1:3" ht="18.75" customHeight="1" x14ac:dyDescent="0.35">
      <c r="A22" s="59" t="s">
        <v>8</v>
      </c>
      <c r="B22" s="170">
        <f>SUM('Jan 13'!B22+'Fev 13'!B22+'Mar 13'!B22+'Abr 13'!B22+'Mai 13'!B22+'Jun 13'!B22+'Jul 13'!B22+'Ago 13'!B22+'Set 13'!B22+'Out 13'!B22+'Nov 13'!B22+'Dez 13'!B22)</f>
        <v>41353699</v>
      </c>
      <c r="C22" s="63">
        <f t="shared" si="1"/>
        <v>23.021234145090947</v>
      </c>
    </row>
    <row r="23" spans="1:3" ht="18.75" customHeight="1" x14ac:dyDescent="0.35">
      <c r="A23" s="49" t="s">
        <v>98</v>
      </c>
      <c r="B23" s="170">
        <f>SUM('Jan 13'!B23+'Fev 13'!B23+'Mar 13'!B23+'Abr 13'!B23+'Mai 13'!B23+'Jun 13'!B23+'Jul 13'!B23+'Ago 13'!B23+'Set 13'!B23+'Out 13'!B23+'Nov 13'!B23+'Dez 13'!B23)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13'!B24+'Fev 13'!B24+'Mar 13'!B24+'Abr 13'!B24+'Mai 13'!B24+'Jun 13'!B24+'Jul 13'!B24+'Ago 13'!B24+'Set 13'!B24+'Out 13'!B24+'Nov 13'!B24+'Dez 13'!B24)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13'!B25+'Fev 13'!B25+'Mar 13'!B25+'Abr 13'!B25+'Mai 13'!B25+'Jun 13'!B25+'Jul 13'!B25+'Ago 13'!B25+'Set 13'!B25+'Out 13'!B25+'Nov 13'!B25+'Dez 13'!B25)</f>
        <v>0</v>
      </c>
      <c r="C25" s="160">
        <f t="shared" si="1"/>
        <v>0</v>
      </c>
    </row>
    <row r="26" spans="1:3" ht="60" customHeight="1" thickBot="1" x14ac:dyDescent="0.35">
      <c r="A26" s="168" t="s">
        <v>108</v>
      </c>
      <c r="B26" s="172">
        <f>SUM(B20:B25)</f>
        <v>179632850</v>
      </c>
      <c r="C26" s="163">
        <f>SUM(C20:C25)</f>
        <v>100</v>
      </c>
    </row>
    <row r="27" spans="1:3" ht="18.75" customHeight="1" thickBot="1" x14ac:dyDescent="0.35">
      <c r="A27" s="164" t="s">
        <v>109</v>
      </c>
      <c r="B27" s="173">
        <f>SUM('Jan 13'!B27+'Fev 13'!B27+'Mar 13'!B27+'Abr 13'!B27+'Mai 13'!B27+'Jun 13'!B27+'Jul 13'!B27+'Ago 13'!B27+'Set 13'!B27+'Out 13'!B27+'Nov 13'!B27+'Dez 13'!B27)</f>
        <v>0</v>
      </c>
      <c r="C27" s="165">
        <f>B27/$B$28*100</f>
        <v>0</v>
      </c>
    </row>
    <row r="28" spans="1:3" ht="60" customHeight="1" thickBot="1" x14ac:dyDescent="0.35">
      <c r="A28" s="166" t="s">
        <v>111</v>
      </c>
      <c r="B28" s="174">
        <f>SUM(B26+B27)</f>
        <v>179632850</v>
      </c>
      <c r="C28" s="167">
        <f>SUM(C26+C27)</f>
        <v>100</v>
      </c>
    </row>
    <row r="29" spans="1:3" ht="18.75" customHeight="1" thickBot="1" x14ac:dyDescent="0.35"/>
    <row r="30" spans="1:3" ht="18.75" customHeight="1" thickBot="1" x14ac:dyDescent="0.35">
      <c r="A30" s="295" t="s">
        <v>112</v>
      </c>
      <c r="B30" s="296"/>
    </row>
    <row r="31" spans="1:3" ht="18.75" customHeight="1" thickBot="1" x14ac:dyDescent="0.35">
      <c r="A31" s="275"/>
      <c r="B31" s="2" t="s">
        <v>70</v>
      </c>
    </row>
    <row r="32" spans="1:3" ht="18.75" customHeight="1" x14ac:dyDescent="0.3">
      <c r="A32" s="289"/>
      <c r="B32" s="275" t="s">
        <v>121</v>
      </c>
    </row>
    <row r="33" spans="1:2" ht="18.75" customHeight="1" thickBot="1" x14ac:dyDescent="0.35">
      <c r="A33" s="289"/>
      <c r="B33" s="283"/>
    </row>
    <row r="34" spans="1:2" ht="18.75" customHeight="1" x14ac:dyDescent="0.35">
      <c r="A34" s="59" t="s">
        <v>54</v>
      </c>
      <c r="B34" s="155">
        <f>'Jan 13'!B13</f>
        <v>27487808</v>
      </c>
    </row>
    <row r="35" spans="1:2" ht="18.75" customHeight="1" x14ac:dyDescent="0.35">
      <c r="A35" s="59" t="s">
        <v>55</v>
      </c>
      <c r="B35" s="155">
        <f>'Fev 13'!B13</f>
        <v>27073995</v>
      </c>
    </row>
    <row r="36" spans="1:2" ht="18.75" customHeight="1" x14ac:dyDescent="0.35">
      <c r="A36" s="59" t="s">
        <v>56</v>
      </c>
      <c r="B36" s="155">
        <f>'Mar 13'!B13</f>
        <v>32842380</v>
      </c>
    </row>
    <row r="37" spans="1:2" ht="18.75" customHeight="1" x14ac:dyDescent="0.35">
      <c r="A37" s="59" t="s">
        <v>57</v>
      </c>
      <c r="B37" s="155">
        <f>'Abr 13'!B13</f>
        <v>31642486</v>
      </c>
    </row>
    <row r="38" spans="1:2" ht="18.75" customHeight="1" x14ac:dyDescent="0.35">
      <c r="A38" s="59" t="s">
        <v>58</v>
      </c>
      <c r="B38" s="155">
        <f>'Mai 13'!B13</f>
        <v>32178128</v>
      </c>
    </row>
    <row r="39" spans="1:2" ht="18.75" customHeight="1" x14ac:dyDescent="0.35">
      <c r="A39" s="59" t="s">
        <v>59</v>
      </c>
      <c r="B39" s="155">
        <f>'Jun 13'!B13</f>
        <v>30126531</v>
      </c>
    </row>
    <row r="40" spans="1:2" ht="18" x14ac:dyDescent="0.35">
      <c r="A40" s="59" t="s">
        <v>60</v>
      </c>
      <c r="B40" s="155">
        <f>'Jul 13'!B13</f>
        <v>29895064</v>
      </c>
    </row>
    <row r="41" spans="1:2" ht="18" x14ac:dyDescent="0.35">
      <c r="A41" s="59" t="s">
        <v>61</v>
      </c>
      <c r="B41" s="155">
        <f>'Ago 13'!B13</f>
        <v>32264135</v>
      </c>
    </row>
    <row r="42" spans="1:2" ht="18" x14ac:dyDescent="0.35">
      <c r="A42" s="59" t="s">
        <v>62</v>
      </c>
      <c r="B42" s="155">
        <f>'Set 13'!B13</f>
        <v>29937987</v>
      </c>
    </row>
    <row r="43" spans="1:2" ht="18" x14ac:dyDescent="0.35">
      <c r="A43" s="59" t="s">
        <v>63</v>
      </c>
      <c r="B43" s="155">
        <f>'Out 13'!B13</f>
        <v>33280393</v>
      </c>
    </row>
    <row r="44" spans="1:2" ht="18" x14ac:dyDescent="0.35">
      <c r="A44" s="59" t="s">
        <v>64</v>
      </c>
      <c r="B44" s="155">
        <f>'Nov 13'!B13</f>
        <v>35800743</v>
      </c>
    </row>
    <row r="45" spans="1:2" ht="18" x14ac:dyDescent="0.35">
      <c r="A45" s="59" t="s">
        <v>65</v>
      </c>
      <c r="B45" s="155">
        <f>'Dez 13'!B13</f>
        <v>31950984</v>
      </c>
    </row>
    <row r="46" spans="1:2" ht="18.600000000000001" thickBot="1" x14ac:dyDescent="0.35">
      <c r="A46" s="62"/>
      <c r="B46" s="169">
        <f>SUM(B34:B45)</f>
        <v>374480634</v>
      </c>
    </row>
    <row r="47" spans="1:2" ht="18.600000000000001" thickBot="1" x14ac:dyDescent="0.35">
      <c r="A47" s="297" t="s">
        <v>113</v>
      </c>
      <c r="B47" s="298"/>
    </row>
    <row r="48" spans="1:2" ht="18.600000000000001" thickBot="1" x14ac:dyDescent="0.35">
      <c r="A48" s="282"/>
      <c r="B48" s="100" t="s">
        <v>70</v>
      </c>
    </row>
    <row r="49" spans="1:2" ht="18.75" customHeight="1" x14ac:dyDescent="0.3">
      <c r="A49" s="268"/>
      <c r="B49" s="275" t="s">
        <v>121</v>
      </c>
    </row>
    <row r="50" spans="1:2" ht="19.5" customHeight="1" thickBot="1" x14ac:dyDescent="0.35">
      <c r="A50" s="268"/>
      <c r="B50" s="283"/>
    </row>
    <row r="51" spans="1:2" ht="18" x14ac:dyDescent="0.35">
      <c r="A51" s="59" t="s">
        <v>54</v>
      </c>
      <c r="B51" s="155">
        <f>'Jan 13'!B26</f>
        <v>14160673</v>
      </c>
    </row>
    <row r="52" spans="1:2" ht="18" x14ac:dyDescent="0.35">
      <c r="A52" s="59" t="s">
        <v>55</v>
      </c>
      <c r="B52" s="155">
        <f>'Fev 13'!B26</f>
        <v>14369418</v>
      </c>
    </row>
    <row r="53" spans="1:2" ht="18" x14ac:dyDescent="0.35">
      <c r="A53" s="59" t="s">
        <v>56</v>
      </c>
      <c r="B53" s="155">
        <f>'Mar 13'!B26</f>
        <v>17752052</v>
      </c>
    </row>
    <row r="54" spans="1:2" ht="18" x14ac:dyDescent="0.35">
      <c r="A54" s="59" t="s">
        <v>57</v>
      </c>
      <c r="B54" s="155">
        <f>'Abr 13'!B26</f>
        <v>16497411</v>
      </c>
    </row>
    <row r="55" spans="1:2" ht="18" x14ac:dyDescent="0.35">
      <c r="A55" s="59" t="s">
        <v>58</v>
      </c>
      <c r="B55" s="155">
        <f>'Mai 13'!B26</f>
        <v>15723864</v>
      </c>
    </row>
    <row r="56" spans="1:2" ht="18" x14ac:dyDescent="0.35">
      <c r="A56" s="59" t="s">
        <v>59</v>
      </c>
      <c r="B56" s="155">
        <f>'Jun 13'!B26</f>
        <v>14078060</v>
      </c>
    </row>
    <row r="57" spans="1:2" ht="18" x14ac:dyDescent="0.35">
      <c r="A57" s="59" t="s">
        <v>60</v>
      </c>
      <c r="B57" s="155">
        <f>'Jul 13'!B26</f>
        <v>13384979</v>
      </c>
    </row>
    <row r="58" spans="1:2" ht="18" x14ac:dyDescent="0.35">
      <c r="A58" s="59" t="s">
        <v>61</v>
      </c>
      <c r="B58" s="155">
        <f>'Ago 13'!B26</f>
        <v>13860241</v>
      </c>
    </row>
    <row r="59" spans="1:2" ht="18" x14ac:dyDescent="0.35">
      <c r="A59" s="59" t="s">
        <v>62</v>
      </c>
      <c r="B59" s="155">
        <f>'Set 13'!B26</f>
        <v>14192423</v>
      </c>
    </row>
    <row r="60" spans="1:2" ht="18" x14ac:dyDescent="0.35">
      <c r="A60" s="59" t="s">
        <v>63</v>
      </c>
      <c r="B60" s="155">
        <f>'Out 13'!B26</f>
        <v>15141944</v>
      </c>
    </row>
    <row r="61" spans="1:2" ht="18" x14ac:dyDescent="0.35">
      <c r="A61" s="59" t="s">
        <v>64</v>
      </c>
      <c r="B61" s="155">
        <f>'Nov 13'!B26</f>
        <v>15082423</v>
      </c>
    </row>
    <row r="62" spans="1:2" ht="18" x14ac:dyDescent="0.35">
      <c r="A62" s="59" t="s">
        <v>65</v>
      </c>
      <c r="B62" s="155">
        <f>'Dez 13'!B26</f>
        <v>15389362</v>
      </c>
    </row>
    <row r="63" spans="1:2" ht="18.600000000000001" thickBot="1" x14ac:dyDescent="0.35">
      <c r="A63" s="62"/>
      <c r="B63" s="169">
        <f>SUM(B51:B62)</f>
        <v>179632850</v>
      </c>
    </row>
    <row r="64" spans="1:2" ht="18.75" customHeight="1" thickBot="1" x14ac:dyDescent="0.35"/>
    <row r="65" spans="1:2" ht="18.75" customHeight="1" thickBot="1" x14ac:dyDescent="0.35">
      <c r="A65" s="293" t="s">
        <v>114</v>
      </c>
      <c r="B65" s="294"/>
    </row>
    <row r="66" spans="1:2" ht="18.75" customHeight="1" thickBot="1" x14ac:dyDescent="0.35">
      <c r="A66" s="275"/>
      <c r="B66" s="2" t="s">
        <v>70</v>
      </c>
    </row>
    <row r="67" spans="1:2" ht="18.75" customHeight="1" x14ac:dyDescent="0.3">
      <c r="A67" s="289"/>
      <c r="B67" s="275" t="s">
        <v>121</v>
      </c>
    </row>
    <row r="68" spans="1:2" ht="18.75" customHeight="1" thickBot="1" x14ac:dyDescent="0.35">
      <c r="A68" s="289"/>
      <c r="B68" s="283"/>
    </row>
    <row r="69" spans="1:2" ht="18.75" customHeight="1" x14ac:dyDescent="0.35">
      <c r="A69" s="59" t="s">
        <v>54</v>
      </c>
      <c r="B69" s="155">
        <f>'Jan 13'!B15</f>
        <v>39236737</v>
      </c>
    </row>
    <row r="70" spans="1:2" ht="18.75" customHeight="1" x14ac:dyDescent="0.35">
      <c r="A70" s="59" t="s">
        <v>55</v>
      </c>
      <c r="B70" s="155">
        <f>'Fev 13'!B15</f>
        <v>37780999</v>
      </c>
    </row>
    <row r="71" spans="1:2" ht="18.75" customHeight="1" x14ac:dyDescent="0.35">
      <c r="A71" s="59" t="s">
        <v>56</v>
      </c>
      <c r="B71" s="155">
        <f>'Mar 13'!B15</f>
        <v>45172255</v>
      </c>
    </row>
    <row r="72" spans="1:2" ht="18.75" customHeight="1" x14ac:dyDescent="0.35">
      <c r="A72" s="59" t="s">
        <v>57</v>
      </c>
      <c r="B72" s="155">
        <f>'Abr 13'!B15</f>
        <v>43632315</v>
      </c>
    </row>
    <row r="73" spans="1:2" ht="18.75" customHeight="1" x14ac:dyDescent="0.35">
      <c r="A73" s="59" t="s">
        <v>58</v>
      </c>
      <c r="B73" s="155">
        <f>'Mai 13'!B15</f>
        <v>43778585</v>
      </c>
    </row>
    <row r="74" spans="1:2" ht="18.75" customHeight="1" x14ac:dyDescent="0.35">
      <c r="A74" s="59" t="s">
        <v>59</v>
      </c>
      <c r="B74" s="155">
        <f>'Jun 13'!B15</f>
        <v>41898994</v>
      </c>
    </row>
    <row r="75" spans="1:2" ht="18" x14ac:dyDescent="0.35">
      <c r="A75" s="59" t="s">
        <v>60</v>
      </c>
      <c r="B75" s="155">
        <f>'Jul 13'!B15</f>
        <v>42587230</v>
      </c>
    </row>
    <row r="76" spans="1:2" ht="18" x14ac:dyDescent="0.35">
      <c r="A76" s="59" t="s">
        <v>61</v>
      </c>
      <c r="B76" s="155">
        <f>'Ago 13'!B15</f>
        <v>45743629</v>
      </c>
    </row>
    <row r="77" spans="1:2" ht="18" x14ac:dyDescent="0.35">
      <c r="A77" s="59" t="s">
        <v>62</v>
      </c>
      <c r="B77" s="155">
        <f>'Set 13'!B15</f>
        <v>41267534</v>
      </c>
    </row>
    <row r="78" spans="1:2" ht="18" x14ac:dyDescent="0.35">
      <c r="A78" s="59" t="s">
        <v>63</v>
      </c>
      <c r="B78" s="155">
        <f>'Out 13'!B15</f>
        <v>47045962</v>
      </c>
    </row>
    <row r="79" spans="1:2" ht="18" x14ac:dyDescent="0.35">
      <c r="A79" s="59" t="s">
        <v>64</v>
      </c>
      <c r="B79" s="155">
        <f>'Nov 13'!B15</f>
        <v>49218861</v>
      </c>
    </row>
    <row r="80" spans="1:2" ht="18" x14ac:dyDescent="0.35">
      <c r="A80" s="59" t="s">
        <v>65</v>
      </c>
      <c r="B80" s="155">
        <f>'Dez 13'!B15</f>
        <v>44485480</v>
      </c>
    </row>
    <row r="81" spans="1:2" ht="18.600000000000001" thickBot="1" x14ac:dyDescent="0.35">
      <c r="A81" s="62"/>
      <c r="B81" s="169">
        <f>SUM(B69:B80)</f>
        <v>521848581</v>
      </c>
    </row>
    <row r="82" spans="1:2" ht="18.600000000000001" thickBot="1" x14ac:dyDescent="0.35">
      <c r="A82" s="284" t="s">
        <v>115</v>
      </c>
      <c r="B82" s="285"/>
    </row>
    <row r="83" spans="1:2" ht="18.600000000000001" thickBot="1" x14ac:dyDescent="0.35">
      <c r="A83" s="282"/>
      <c r="B83" s="55" t="s">
        <v>70</v>
      </c>
    </row>
    <row r="84" spans="1:2" ht="18.75" customHeight="1" x14ac:dyDescent="0.3">
      <c r="A84" s="268"/>
      <c r="B84" s="275" t="s">
        <v>121</v>
      </c>
    </row>
    <row r="85" spans="1:2" ht="19.5" customHeight="1" thickBot="1" x14ac:dyDescent="0.35">
      <c r="A85" s="268"/>
      <c r="B85" s="283"/>
    </row>
    <row r="86" spans="1:2" ht="18" x14ac:dyDescent="0.35">
      <c r="A86" s="59" t="s">
        <v>54</v>
      </c>
      <c r="B86" s="155">
        <f>'Jan 13'!B28</f>
        <v>14160673</v>
      </c>
    </row>
    <row r="87" spans="1:2" ht="18" x14ac:dyDescent="0.35">
      <c r="A87" s="59" t="s">
        <v>55</v>
      </c>
      <c r="B87" s="155">
        <f>'Fev 13'!B28</f>
        <v>14369418</v>
      </c>
    </row>
    <row r="88" spans="1:2" ht="18" x14ac:dyDescent="0.35">
      <c r="A88" s="59" t="s">
        <v>56</v>
      </c>
      <c r="B88" s="155">
        <f>'Mar 13'!B28</f>
        <v>17752052</v>
      </c>
    </row>
    <row r="89" spans="1:2" ht="18" x14ac:dyDescent="0.35">
      <c r="A89" s="59" t="s">
        <v>57</v>
      </c>
      <c r="B89" s="155">
        <f>'Abr 13'!B28</f>
        <v>16497411</v>
      </c>
    </row>
    <row r="90" spans="1:2" ht="18" x14ac:dyDescent="0.35">
      <c r="A90" s="59" t="s">
        <v>58</v>
      </c>
      <c r="B90" s="155">
        <f>'Mai 13'!B28</f>
        <v>15723864</v>
      </c>
    </row>
    <row r="91" spans="1:2" ht="18" x14ac:dyDescent="0.35">
      <c r="A91" s="59" t="s">
        <v>59</v>
      </c>
      <c r="B91" s="155">
        <f>'Jun 13'!B28</f>
        <v>14078060</v>
      </c>
    </row>
    <row r="92" spans="1:2" ht="18" x14ac:dyDescent="0.35">
      <c r="A92" s="59" t="s">
        <v>60</v>
      </c>
      <c r="B92" s="155">
        <f>'Jul 13'!B28</f>
        <v>13384979</v>
      </c>
    </row>
    <row r="93" spans="1:2" ht="18" x14ac:dyDescent="0.35">
      <c r="A93" s="59" t="s">
        <v>61</v>
      </c>
      <c r="B93" s="155">
        <f>'Ago 13'!B28</f>
        <v>13860241</v>
      </c>
    </row>
    <row r="94" spans="1:2" ht="18" x14ac:dyDescent="0.35">
      <c r="A94" s="59" t="s">
        <v>62</v>
      </c>
      <c r="B94" s="155">
        <f>'Set 13'!B28</f>
        <v>14192423</v>
      </c>
    </row>
    <row r="95" spans="1:2" ht="18" x14ac:dyDescent="0.35">
      <c r="A95" s="59" t="s">
        <v>63</v>
      </c>
      <c r="B95" s="155">
        <f>'Out 13'!B28</f>
        <v>15141944</v>
      </c>
    </row>
    <row r="96" spans="1:2" ht="18" x14ac:dyDescent="0.35">
      <c r="A96" s="59" t="s">
        <v>64</v>
      </c>
      <c r="B96" s="155">
        <f>'Nov 13'!B28</f>
        <v>15082423</v>
      </c>
    </row>
    <row r="97" spans="1:2" ht="18" x14ac:dyDescent="0.35">
      <c r="A97" s="59" t="s">
        <v>65</v>
      </c>
      <c r="B97" s="155">
        <f>'Dez 13'!B28</f>
        <v>15389362</v>
      </c>
    </row>
    <row r="98" spans="1:2" ht="18.600000000000001" thickBot="1" x14ac:dyDescent="0.35">
      <c r="A98" s="62"/>
      <c r="B98" s="169">
        <f>SUM(B86:B97)</f>
        <v>179632850</v>
      </c>
    </row>
    <row r="99" spans="1:2" x14ac:dyDescent="0.3">
      <c r="A99" t="s">
        <v>100</v>
      </c>
    </row>
  </sheetData>
  <mergeCells count="23">
    <mergeCell ref="B49:B50"/>
    <mergeCell ref="A17:A19"/>
    <mergeCell ref="A30:B30"/>
    <mergeCell ref="A31:A33"/>
    <mergeCell ref="B32:B33"/>
    <mergeCell ref="A47:B47"/>
    <mergeCell ref="B18:B19"/>
    <mergeCell ref="A83:A85"/>
    <mergeCell ref="B84:B85"/>
    <mergeCell ref="A82:B82"/>
    <mergeCell ref="A2:C2"/>
    <mergeCell ref="A3:C3"/>
    <mergeCell ref="A4:A6"/>
    <mergeCell ref="A66:A68"/>
    <mergeCell ref="B5:B6"/>
    <mergeCell ref="B67:B68"/>
    <mergeCell ref="C5:C6"/>
    <mergeCell ref="C18:C19"/>
    <mergeCell ref="B4:C4"/>
    <mergeCell ref="B17:C17"/>
    <mergeCell ref="A65:B65"/>
    <mergeCell ref="A16:C16"/>
    <mergeCell ref="A48:A50"/>
  </mergeCells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88671875" customWidth="1"/>
    <col min="6" max="7" width="14" bestFit="1" customWidth="1"/>
  </cols>
  <sheetData>
    <row r="1" spans="1:9" x14ac:dyDescent="0.3">
      <c r="A1" s="8" t="s">
        <v>50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52</v>
      </c>
      <c r="C4" s="256"/>
    </row>
    <row r="5" spans="1:9" ht="18.75" customHeight="1" x14ac:dyDescent="0.3">
      <c r="A5" s="263"/>
      <c r="B5" s="240" t="s">
        <v>121</v>
      </c>
      <c r="C5" s="257" t="s">
        <v>4</v>
      </c>
    </row>
    <row r="6" spans="1:9" ht="18.75" customHeight="1" thickBot="1" x14ac:dyDescent="0.35">
      <c r="A6" s="263"/>
      <c r="B6" s="290"/>
      <c r="C6" s="258"/>
      <c r="D6" s="44"/>
    </row>
    <row r="7" spans="1:9" ht="18" x14ac:dyDescent="0.35">
      <c r="A7" s="59" t="s">
        <v>6</v>
      </c>
      <c r="B7" s="144">
        <v>6126396</v>
      </c>
      <c r="C7" s="64">
        <f t="shared" ref="C7:C12" si="0">B7/$B$15*100</f>
        <v>16.290766330497437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12304269</v>
      </c>
      <c r="C8" s="64">
        <f t="shared" si="0"/>
        <v>32.718415712367168</v>
      </c>
      <c r="D8" s="44"/>
      <c r="E8" s="15"/>
      <c r="F8" s="15"/>
      <c r="G8" s="15"/>
    </row>
    <row r="9" spans="1:9" ht="18" x14ac:dyDescent="0.35">
      <c r="A9" s="59" t="s">
        <v>8</v>
      </c>
      <c r="B9" s="144">
        <v>6199423</v>
      </c>
      <c r="C9" s="64">
        <f t="shared" si="0"/>
        <v>16.484953221585972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177</v>
      </c>
      <c r="C10" s="64">
        <f t="shared" si="0"/>
        <v>4.706626278317703E-4</v>
      </c>
      <c r="E10" s="15"/>
      <c r="F10" s="15"/>
      <c r="G10" s="15"/>
    </row>
    <row r="11" spans="1:9" ht="18" x14ac:dyDescent="0.35">
      <c r="A11" s="49" t="s">
        <v>99</v>
      </c>
      <c r="B11" s="145">
        <v>43212</v>
      </c>
      <c r="C11" s="64">
        <f t="shared" si="0"/>
        <v>0.11490549985235286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24673477</v>
      </c>
      <c r="C13" s="148">
        <f>SUM(C7:C12)</f>
        <v>65.609511426930766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12933078</v>
      </c>
      <c r="C14" s="119">
        <f>B14/$B$15*100</f>
        <v>34.390488573069241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37606555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52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257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258"/>
      <c r="D19" s="44"/>
      <c r="E19" s="15"/>
      <c r="F19" s="15"/>
      <c r="G19" s="15"/>
    </row>
    <row r="20" spans="1:7" ht="18" x14ac:dyDescent="0.35">
      <c r="A20" s="59" t="s">
        <v>6</v>
      </c>
      <c r="B20" s="144">
        <v>153234</v>
      </c>
      <c r="C20" s="11">
        <f t="shared" ref="C20:C25" si="1">B20/$B$28*100</f>
        <v>1.088625035619339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9862746</v>
      </c>
      <c r="C21" s="11">
        <f t="shared" si="1"/>
        <v>70.068210811924843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4059941</v>
      </c>
      <c r="C22" s="11">
        <f t="shared" si="1"/>
        <v>28.843164152455813</v>
      </c>
      <c r="D22" s="15"/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14075921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14075921</v>
      </c>
      <c r="C28" s="86">
        <f>SUM(C26+C27)</f>
        <v>100</v>
      </c>
      <c r="E28" s="15"/>
    </row>
    <row r="29" spans="1:7" x14ac:dyDescent="0.3">
      <c r="A29" s="58" t="s">
        <v>105</v>
      </c>
    </row>
    <row r="30" spans="1:7" x14ac:dyDescent="0.3">
      <c r="B30" s="15"/>
      <c r="C30" s="15"/>
      <c r="D30" s="15"/>
    </row>
    <row r="31" spans="1:7" x14ac:dyDescent="0.3">
      <c r="B31" s="15"/>
      <c r="D31" s="15"/>
    </row>
    <row r="32" spans="1:7" x14ac:dyDescent="0.3">
      <c r="B32" s="15"/>
      <c r="C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C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C41" s="15"/>
      <c r="D41" s="15"/>
    </row>
    <row r="42" spans="2:4" x14ac:dyDescent="0.3">
      <c r="B42" s="15"/>
      <c r="C42" s="15"/>
    </row>
    <row r="43" spans="2:4" x14ac:dyDescent="0.3">
      <c r="B43" s="15"/>
      <c r="C43" s="15"/>
    </row>
    <row r="44" spans="2:4" x14ac:dyDescent="0.3">
      <c r="B44" s="15"/>
      <c r="C44" s="15"/>
    </row>
    <row r="45" spans="2:4" x14ac:dyDescent="0.3">
      <c r="B45" s="15"/>
      <c r="C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88671875" customWidth="1"/>
    <col min="6" max="7" width="14" bestFit="1" customWidth="1"/>
  </cols>
  <sheetData>
    <row r="1" spans="1:9" x14ac:dyDescent="0.3">
      <c r="A1" s="8" t="s">
        <v>46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48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44">
        <v>7445086</v>
      </c>
      <c r="C7" s="64">
        <f t="shared" ref="C7:C12" si="0">B7/$B$15*100</f>
        <v>18.397211899530095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11646349</v>
      </c>
      <c r="C8" s="64">
        <f t="shared" si="0"/>
        <v>28.778760971851824</v>
      </c>
      <c r="D8" s="15"/>
      <c r="E8" s="15"/>
      <c r="F8" s="15"/>
      <c r="G8" s="15"/>
    </row>
    <row r="9" spans="1:9" ht="18" x14ac:dyDescent="0.35">
      <c r="A9" s="59" t="s">
        <v>8</v>
      </c>
      <c r="B9" s="144">
        <v>8108532</v>
      </c>
      <c r="C9" s="64">
        <f t="shared" si="0"/>
        <v>20.036623001818992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819</v>
      </c>
      <c r="C10" s="64">
        <f t="shared" si="0"/>
        <v>2.0237934854903153E-3</v>
      </c>
      <c r="E10" s="15"/>
      <c r="F10" s="15"/>
      <c r="G10" s="15"/>
    </row>
    <row r="11" spans="1:9" ht="18" x14ac:dyDescent="0.35">
      <c r="A11" s="49" t="s">
        <v>99</v>
      </c>
      <c r="B11" s="145">
        <v>44163</v>
      </c>
      <c r="C11" s="64">
        <f t="shared" si="0"/>
        <v>0.10912917179451621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27244949</v>
      </c>
      <c r="C13" s="148">
        <f>SUM(C7:C12)</f>
        <v>67.323748838480924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13223607</v>
      </c>
      <c r="C14" s="119">
        <f>B14/$B$15*100</f>
        <v>32.676251161519083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40468556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48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01" t="s">
        <v>4</v>
      </c>
      <c r="E18" s="15"/>
      <c r="F18" s="15"/>
      <c r="G18" s="15"/>
    </row>
    <row r="19" spans="1:7" ht="18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44">
        <v>132961</v>
      </c>
      <c r="C20" s="11">
        <f t="shared" ref="C20:C25" si="1">B20/$B$28*100</f>
        <v>1.0410980056107368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9322077</v>
      </c>
      <c r="C21" s="11">
        <f t="shared" si="1"/>
        <v>72.992800692306176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3316190</v>
      </c>
      <c r="C22" s="11">
        <f t="shared" si="1"/>
        <v>25.966101302083089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12771228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12771228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3.33203125" customWidth="1"/>
    <col min="6" max="7" width="14" bestFit="1" customWidth="1"/>
  </cols>
  <sheetData>
    <row r="1" spans="1:9" x14ac:dyDescent="0.3">
      <c r="A1" s="8" t="s">
        <v>42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44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44">
        <v>7409283</v>
      </c>
      <c r="C7" s="64">
        <f t="shared" ref="C7:C12" si="0">B7/$B$15*100</f>
        <v>17.560832605274342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12951050</v>
      </c>
      <c r="C8" s="64">
        <f t="shared" si="0"/>
        <v>30.695442610646438</v>
      </c>
      <c r="D8" s="44"/>
      <c r="E8" s="15"/>
      <c r="F8" s="15"/>
      <c r="G8" s="15"/>
    </row>
    <row r="9" spans="1:9" ht="18" x14ac:dyDescent="0.35">
      <c r="A9" s="59" t="s">
        <v>8</v>
      </c>
      <c r="B9" s="144">
        <v>8503928</v>
      </c>
      <c r="C9" s="64">
        <f t="shared" si="0"/>
        <v>20.155264159204801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45">
        <v>34020</v>
      </c>
      <c r="C11" s="64">
        <f t="shared" si="0"/>
        <v>8.0631219678264851E-2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28898281</v>
      </c>
      <c r="C13" s="148">
        <f>SUM(C7:C12)</f>
        <v>68.492170594803852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13293813</v>
      </c>
      <c r="C14" s="119">
        <f>B14/$B$15*100</f>
        <v>31.507829405196148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42192094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44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01" t="s">
        <v>4</v>
      </c>
      <c r="E18" s="15"/>
      <c r="F18" s="15"/>
      <c r="G18" s="15"/>
    </row>
    <row r="19" spans="1:7" ht="15" customHeight="1" thickBot="1" x14ac:dyDescent="0.35">
      <c r="A19" s="221"/>
      <c r="B19" s="303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44">
        <v>146225</v>
      </c>
      <c r="C20" s="11">
        <f t="shared" ref="C20:C25" si="1">B20/$B$28*100</f>
        <v>0.95682543218114902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11998208</v>
      </c>
      <c r="C21" s="11">
        <f t="shared" si="1"/>
        <v>78.510450025640765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3137874</v>
      </c>
      <c r="C22" s="11">
        <f t="shared" si="1"/>
        <v>20.532724542178087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15282307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15282307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88671875" bestFit="1" customWidth="1"/>
    <col min="6" max="7" width="14" bestFit="1" customWidth="1"/>
  </cols>
  <sheetData>
    <row r="1" spans="1:9" x14ac:dyDescent="0.3">
      <c r="A1" s="8" t="s">
        <v>38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40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8205127</v>
      </c>
      <c r="C7" s="64">
        <f t="shared" ref="C7:C12" si="0">B7/$B$15*100</f>
        <v>18.745400394298425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13665836</v>
      </c>
      <c r="C8" s="64">
        <f t="shared" si="0"/>
        <v>31.220914379852694</v>
      </c>
      <c r="D8" s="15"/>
      <c r="E8" s="15"/>
      <c r="F8" s="15"/>
      <c r="G8" s="15"/>
    </row>
    <row r="9" spans="1:9" ht="18" x14ac:dyDescent="0.35">
      <c r="A9" s="59" t="s">
        <v>8</v>
      </c>
      <c r="B9" s="144">
        <v>8043454</v>
      </c>
      <c r="C9" s="64">
        <f t="shared" si="0"/>
        <v>18.376042903799203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630</v>
      </c>
      <c r="C10" s="64">
        <f t="shared" si="0"/>
        <v>1.4392954854212504E-3</v>
      </c>
      <c r="E10" s="15"/>
      <c r="F10" s="15"/>
      <c r="G10" s="15"/>
    </row>
    <row r="11" spans="1:9" ht="18" x14ac:dyDescent="0.35">
      <c r="A11" s="49" t="s">
        <v>99</v>
      </c>
      <c r="B11" s="145">
        <v>37996</v>
      </c>
      <c r="C11" s="64">
        <f t="shared" si="0"/>
        <v>8.6805509942961628E-2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29953043</v>
      </c>
      <c r="C13" s="148">
        <f>SUM(C7:C12)</f>
        <v>68.430602483378706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13818372</v>
      </c>
      <c r="C14" s="119">
        <f>B14/$B$15*100</f>
        <v>31.569397516621294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43771415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40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D19" s="44"/>
      <c r="E19" s="15"/>
      <c r="F19" s="15"/>
      <c r="G19" s="15"/>
    </row>
    <row r="20" spans="1:7" ht="18" x14ac:dyDescent="0.35">
      <c r="A20" s="59" t="s">
        <v>6</v>
      </c>
      <c r="B20" s="144">
        <v>122049</v>
      </c>
      <c r="C20" s="11">
        <f t="shared" ref="C20:C25" si="1">B20/$B$28*100</f>
        <v>0.82428353100428942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11355935</v>
      </c>
      <c r="C21" s="11">
        <f t="shared" si="1"/>
        <v>76.694689834863013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3328693</v>
      </c>
      <c r="C22" s="11">
        <f t="shared" si="1"/>
        <v>22.481026634132697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14806677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14806677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21875" customWidth="1"/>
    <col min="6" max="7" width="14" bestFit="1" customWidth="1"/>
  </cols>
  <sheetData>
    <row r="1" spans="1:9" x14ac:dyDescent="0.3">
      <c r="A1" s="8" t="s">
        <v>34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36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6407555</v>
      </c>
      <c r="C7" s="64">
        <f t="shared" ref="C7:C12" si="0">B7/$B$15*100</f>
        <v>14.241464124187258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14755870</v>
      </c>
      <c r="C8" s="64">
        <f t="shared" si="0"/>
        <v>32.796471232189347</v>
      </c>
      <c r="D8" s="15"/>
      <c r="E8" s="15"/>
      <c r="F8" s="15"/>
      <c r="G8" s="15"/>
    </row>
    <row r="9" spans="1:9" ht="18" x14ac:dyDescent="0.35">
      <c r="A9" s="59" t="s">
        <v>8</v>
      </c>
      <c r="B9" s="144">
        <v>9171950</v>
      </c>
      <c r="C9" s="64">
        <f t="shared" si="0"/>
        <v>20.385622421319727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45">
        <v>40976</v>
      </c>
      <c r="C11" s="64">
        <f t="shared" si="0"/>
        <v>9.107346467610454E-2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30376351</v>
      </c>
      <c r="C13" s="148">
        <f>SUM(C7:C12)</f>
        <v>67.514631242372431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14615898</v>
      </c>
      <c r="C14" s="119">
        <f>B14/$B$15*100</f>
        <v>32.485368757627562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44992249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36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D19" s="44"/>
      <c r="E19" s="15"/>
      <c r="F19" s="15"/>
      <c r="G19" s="15"/>
    </row>
    <row r="20" spans="1:7" ht="18" x14ac:dyDescent="0.35">
      <c r="A20" s="59" t="s">
        <v>6</v>
      </c>
      <c r="B20" s="144">
        <v>132424</v>
      </c>
      <c r="C20" s="11">
        <f t="shared" ref="C20:C25" si="1">B20/$B$28*100</f>
        <v>0.89056089115269743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11487610</v>
      </c>
      <c r="C21" s="11">
        <f t="shared" si="1"/>
        <v>77.255000595168838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3249696</v>
      </c>
      <c r="C22" s="11">
        <f t="shared" si="1"/>
        <v>21.85443851367846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14869730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14869730</v>
      </c>
      <c r="C28" s="86">
        <f>SUM(C26+C27)</f>
        <v>100</v>
      </c>
      <c r="E28" s="15"/>
    </row>
    <row r="30" spans="1:7" x14ac:dyDescent="0.3">
      <c r="B30" s="15"/>
      <c r="C30" s="15"/>
    </row>
    <row r="31" spans="1:7" x14ac:dyDescent="0.3">
      <c r="B31" s="15"/>
      <c r="C31" s="15"/>
    </row>
    <row r="32" spans="1:7" x14ac:dyDescent="0.3">
      <c r="B32" s="15"/>
      <c r="C32" s="15"/>
    </row>
    <row r="33" spans="2:3" x14ac:dyDescent="0.3">
      <c r="B33" s="15"/>
      <c r="C33" s="15"/>
    </row>
    <row r="34" spans="2:3" x14ac:dyDescent="0.3">
      <c r="B34" s="15"/>
      <c r="C34" s="15"/>
    </row>
    <row r="35" spans="2:3" x14ac:dyDescent="0.3">
      <c r="B35" s="15"/>
      <c r="C35" s="15"/>
    </row>
    <row r="36" spans="2:3" x14ac:dyDescent="0.3">
      <c r="B36" s="15"/>
      <c r="C36" s="15"/>
    </row>
    <row r="37" spans="2:3" x14ac:dyDescent="0.3">
      <c r="B37" s="15"/>
      <c r="C37" s="15"/>
    </row>
    <row r="38" spans="2:3" x14ac:dyDescent="0.3">
      <c r="B38" s="15"/>
      <c r="C38" s="15"/>
    </row>
    <row r="39" spans="2:3" x14ac:dyDescent="0.3">
      <c r="B39" s="15"/>
      <c r="C39" s="15"/>
    </row>
    <row r="40" spans="2:3" x14ac:dyDescent="0.3">
      <c r="B40" s="15"/>
      <c r="C40" s="15"/>
    </row>
    <row r="41" spans="2:3" x14ac:dyDescent="0.3">
      <c r="B41" s="15"/>
      <c r="C41" s="15"/>
    </row>
    <row r="42" spans="2:3" x14ac:dyDescent="0.3">
      <c r="B42" s="15"/>
      <c r="C42" s="15"/>
    </row>
    <row r="43" spans="2:3" x14ac:dyDescent="0.3">
      <c r="B43" s="15"/>
      <c r="C43" s="15"/>
    </row>
    <row r="44" spans="2:3" x14ac:dyDescent="0.3">
      <c r="B44" s="15"/>
      <c r="C44" s="15"/>
    </row>
    <row r="45" spans="2:3" x14ac:dyDescent="0.3">
      <c r="B45" s="15"/>
      <c r="C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5546875" customWidth="1"/>
    <col min="6" max="6" width="14" bestFit="1" customWidth="1"/>
    <col min="7" max="7" width="9.88671875" customWidth="1"/>
  </cols>
  <sheetData>
    <row r="1" spans="1:9" x14ac:dyDescent="0.3">
      <c r="A1" s="8" t="s">
        <v>30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32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5184277</v>
      </c>
      <c r="C7" s="64">
        <f t="shared" ref="C7:C12" si="0">B7/$B$15*100</f>
        <v>14.46781288748134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11855217</v>
      </c>
      <c r="C8" s="64">
        <f t="shared" si="0"/>
        <v>33.084470852249581</v>
      </c>
      <c r="D8" s="15"/>
      <c r="E8" s="15"/>
      <c r="F8" s="15"/>
      <c r="G8" s="15"/>
    </row>
    <row r="9" spans="1:9" ht="18" x14ac:dyDescent="0.35">
      <c r="A9" s="59" t="s">
        <v>8</v>
      </c>
      <c r="B9" s="144">
        <v>7278607</v>
      </c>
      <c r="C9" s="64">
        <f t="shared" si="0"/>
        <v>20.312480247006846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45">
        <v>29634</v>
      </c>
      <c r="C11" s="64">
        <f t="shared" si="0"/>
        <v>8.2699895686056527E-2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24347735</v>
      </c>
      <c r="C13" s="148">
        <f>SUM(C7:C12)</f>
        <v>67.947463882423833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11485442</v>
      </c>
      <c r="C14" s="119">
        <f>B14/$B$15*100</f>
        <v>32.052536117576182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35833177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32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D19" s="44"/>
      <c r="E19" s="15"/>
      <c r="F19" s="15"/>
      <c r="G19" s="15"/>
    </row>
    <row r="20" spans="1:7" ht="18" x14ac:dyDescent="0.35">
      <c r="A20" s="59" t="s">
        <v>6</v>
      </c>
      <c r="B20" s="144">
        <v>90544</v>
      </c>
      <c r="C20" s="11">
        <f t="shared" ref="C20:C25" si="1">B20/$B$28*100</f>
        <v>0.72138790367036687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9229846</v>
      </c>
      <c r="C21" s="11">
        <f t="shared" si="1"/>
        <v>73.536614873877028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3230971</v>
      </c>
      <c r="C22" s="11">
        <f t="shared" si="1"/>
        <v>25.741997222452611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12551361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12551361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3" tint="0.39997558519241921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style="186" customWidth="1"/>
    <col min="3" max="3" width="22.6640625" customWidth="1"/>
    <col min="5" max="5" width="11.44140625" bestFit="1" customWidth="1"/>
    <col min="6" max="6" width="14" bestFit="1" customWidth="1"/>
    <col min="7" max="7" width="12.88671875" bestFit="1" customWidth="1"/>
  </cols>
  <sheetData>
    <row r="1" spans="1:9" x14ac:dyDescent="0.3">
      <c r="A1" s="8" t="s">
        <v>49</v>
      </c>
      <c r="B1" s="184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24" t="s">
        <v>1</v>
      </c>
      <c r="B3" s="225"/>
      <c r="C3" s="225"/>
      <c r="G3" s="214"/>
      <c r="H3" s="214"/>
      <c r="I3" s="214"/>
    </row>
    <row r="4" spans="1:9" ht="18" x14ac:dyDescent="0.3">
      <c r="A4" s="240"/>
      <c r="B4" s="244" t="s">
        <v>47</v>
      </c>
      <c r="C4" s="245"/>
    </row>
    <row r="5" spans="1:9" ht="18.75" customHeight="1" x14ac:dyDescent="0.3">
      <c r="A5" s="241"/>
      <c r="B5" s="242" t="s">
        <v>121</v>
      </c>
      <c r="C5" s="250" t="s">
        <v>4</v>
      </c>
    </row>
    <row r="6" spans="1:9" ht="18.75" customHeight="1" x14ac:dyDescent="0.3">
      <c r="A6" s="241"/>
      <c r="B6" s="243"/>
      <c r="C6" s="249"/>
      <c r="E6" s="15"/>
      <c r="F6" s="15"/>
      <c r="G6" s="15"/>
    </row>
    <row r="7" spans="1:9" ht="18" x14ac:dyDescent="0.35">
      <c r="A7" s="59" t="s">
        <v>6</v>
      </c>
      <c r="B7" s="80">
        <v>7745457</v>
      </c>
      <c r="C7" s="60">
        <f t="shared" ref="C7:C12" si="0">B7/$B$15*100</f>
        <v>20.500932227864066</v>
      </c>
      <c r="E7" s="15"/>
      <c r="F7" s="15"/>
      <c r="G7" s="15"/>
    </row>
    <row r="8" spans="1:9" ht="18" x14ac:dyDescent="0.35">
      <c r="A8" s="59" t="s">
        <v>7</v>
      </c>
      <c r="B8" s="80">
        <v>12400132</v>
      </c>
      <c r="C8" s="60">
        <f t="shared" si="0"/>
        <v>32.821080247242804</v>
      </c>
      <c r="D8" s="15"/>
      <c r="E8" s="15"/>
      <c r="F8" s="15"/>
      <c r="G8" s="15"/>
    </row>
    <row r="9" spans="1:9" ht="18" x14ac:dyDescent="0.35">
      <c r="A9" s="59" t="s">
        <v>8</v>
      </c>
      <c r="B9" s="80">
        <v>6916796</v>
      </c>
      <c r="C9" s="60">
        <f t="shared" si="0"/>
        <v>18.307604835965297</v>
      </c>
      <c r="E9" s="15"/>
      <c r="F9" s="15"/>
      <c r="G9" s="15"/>
    </row>
    <row r="10" spans="1:9" ht="18" x14ac:dyDescent="0.35">
      <c r="A10" s="49" t="s">
        <v>98</v>
      </c>
      <c r="B10" s="80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81">
        <v>11610</v>
      </c>
      <c r="C11" s="60">
        <f t="shared" si="0"/>
        <v>3.072973268917532E-2</v>
      </c>
      <c r="E11" s="15"/>
      <c r="F11" s="15"/>
      <c r="G11" s="15"/>
    </row>
    <row r="12" spans="1:9" ht="18.600000000000001" thickBot="1" x14ac:dyDescent="0.4">
      <c r="A12" s="49" t="s">
        <v>106</v>
      </c>
      <c r="B12" s="82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92" t="s">
        <v>108</v>
      </c>
      <c r="B13" s="89">
        <f>SUM(B7:B12)</f>
        <v>27073995</v>
      </c>
      <c r="C13" s="90">
        <f>SUM(C7:C12)</f>
        <v>71.660347043761348</v>
      </c>
      <c r="E13" s="15"/>
      <c r="F13" s="15"/>
      <c r="G13" s="15"/>
    </row>
    <row r="14" spans="1:9" ht="18.600000000000001" thickBot="1" x14ac:dyDescent="0.35">
      <c r="A14" s="94" t="s">
        <v>109</v>
      </c>
      <c r="B14" s="84">
        <v>10707004</v>
      </c>
      <c r="C14" s="87">
        <f>B14/$B$15*100</f>
        <v>28.339652956238666</v>
      </c>
      <c r="E14" s="15"/>
      <c r="F14" s="15"/>
      <c r="G14" s="15"/>
    </row>
    <row r="15" spans="1:9" ht="60" customHeight="1" thickBot="1" x14ac:dyDescent="0.35">
      <c r="A15" s="95" t="s">
        <v>110</v>
      </c>
      <c r="B15" s="91">
        <f>SUM(B13+B14)</f>
        <v>37780999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47</v>
      </c>
      <c r="C17" s="247"/>
      <c r="E17" s="15"/>
      <c r="F17" s="15"/>
      <c r="G17" s="15"/>
    </row>
    <row r="18" spans="1:7" ht="18.75" customHeight="1" x14ac:dyDescent="0.3">
      <c r="A18" s="221"/>
      <c r="B18" s="238" t="s">
        <v>122</v>
      </c>
      <c r="C18" s="248" t="s">
        <v>4</v>
      </c>
      <c r="E18" s="15"/>
      <c r="F18" s="15"/>
      <c r="G18" s="15"/>
    </row>
    <row r="19" spans="1:7" ht="18.75" customHeight="1" x14ac:dyDescent="0.3">
      <c r="A19" s="221"/>
      <c r="B19" s="239"/>
      <c r="C19" s="249"/>
      <c r="E19" s="15"/>
      <c r="F19" s="15"/>
      <c r="G19" s="15"/>
    </row>
    <row r="20" spans="1:7" ht="18" x14ac:dyDescent="0.35">
      <c r="A20" s="59" t="s">
        <v>6</v>
      </c>
      <c r="B20" s="80">
        <v>199206</v>
      </c>
      <c r="C20" s="60">
        <f t="shared" ref="C20:C25" si="1">B20/$B$28*100</f>
        <v>1.3863191953912122</v>
      </c>
      <c r="E20" s="15"/>
      <c r="F20" s="15"/>
      <c r="G20" s="15"/>
    </row>
    <row r="21" spans="1:7" ht="18" x14ac:dyDescent="0.35">
      <c r="A21" s="59" t="s">
        <v>7</v>
      </c>
      <c r="B21" s="80">
        <v>10840323</v>
      </c>
      <c r="C21" s="60">
        <f t="shared" si="1"/>
        <v>75.440237036740115</v>
      </c>
      <c r="D21" s="15"/>
      <c r="E21" s="15"/>
      <c r="F21" s="15"/>
      <c r="G21" s="15"/>
    </row>
    <row r="22" spans="1:7" ht="18" x14ac:dyDescent="0.35">
      <c r="A22" s="59" t="s">
        <v>8</v>
      </c>
      <c r="B22" s="80">
        <v>3329889</v>
      </c>
      <c r="C22" s="60">
        <f t="shared" si="1"/>
        <v>23.17344376786868</v>
      </c>
      <c r="E22" s="15"/>
      <c r="F22" s="15"/>
      <c r="G22" s="15"/>
    </row>
    <row r="23" spans="1:7" ht="18" x14ac:dyDescent="0.35">
      <c r="A23" s="49" t="s">
        <v>98</v>
      </c>
      <c r="B23" s="80">
        <v>0</v>
      </c>
      <c r="C23" s="6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81">
        <v>0</v>
      </c>
      <c r="C24" s="6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79">
        <v>0</v>
      </c>
      <c r="C25" s="83">
        <f t="shared" si="1"/>
        <v>0</v>
      </c>
      <c r="E25" s="15"/>
      <c r="F25" s="15"/>
      <c r="G25" s="15"/>
    </row>
    <row r="26" spans="1:7" ht="60" customHeight="1" thickBot="1" x14ac:dyDescent="0.35">
      <c r="A26" s="92" t="s">
        <v>108</v>
      </c>
      <c r="B26" s="188">
        <f>SUM(B20:B25)</f>
        <v>14369418</v>
      </c>
      <c r="C26" s="88">
        <f>SUM(C20:C25)</f>
        <v>100</v>
      </c>
      <c r="E26" s="15"/>
      <c r="F26" s="15"/>
      <c r="G26" s="15"/>
    </row>
    <row r="27" spans="1:7" ht="18.600000000000001" thickBot="1" x14ac:dyDescent="0.35">
      <c r="A27" s="94" t="s">
        <v>109</v>
      </c>
      <c r="B27" s="185">
        <v>0</v>
      </c>
      <c r="C27" s="87">
        <f>B27/$B$28*100</f>
        <v>0</v>
      </c>
      <c r="E27" s="15"/>
      <c r="F27" s="15"/>
      <c r="G27" s="15"/>
    </row>
    <row r="28" spans="1:7" ht="60" customHeight="1" thickBot="1" x14ac:dyDescent="0.35">
      <c r="A28" s="93" t="s">
        <v>111</v>
      </c>
      <c r="B28" s="85">
        <f>SUM(B26+B27)</f>
        <v>14369418</v>
      </c>
      <c r="C28" s="86">
        <f>SUM(C26+C27)</f>
        <v>100</v>
      </c>
      <c r="E28" s="15"/>
    </row>
    <row r="29" spans="1:7" x14ac:dyDescent="0.3">
      <c r="A29" s="58" t="s">
        <v>100</v>
      </c>
    </row>
    <row r="30" spans="1:7" x14ac:dyDescent="0.3">
      <c r="C30" s="15"/>
      <c r="D30" s="15"/>
    </row>
    <row r="31" spans="1:7" x14ac:dyDescent="0.3">
      <c r="C31" s="15"/>
      <c r="D31" s="15"/>
    </row>
    <row r="32" spans="1:7" x14ac:dyDescent="0.3">
      <c r="C32" s="15"/>
      <c r="D32" s="15"/>
    </row>
    <row r="33" spans="1:5" x14ac:dyDescent="0.3">
      <c r="A33" s="15"/>
      <c r="B33" s="187"/>
      <c r="C33" s="15"/>
      <c r="D33" s="15"/>
    </row>
    <row r="34" spans="1:5" x14ac:dyDescent="0.3">
      <c r="A34" s="15"/>
      <c r="B34" s="187"/>
      <c r="C34" s="15"/>
      <c r="D34" s="15"/>
    </row>
    <row r="35" spans="1:5" x14ac:dyDescent="0.3">
      <c r="A35" s="15"/>
      <c r="B35" s="187"/>
      <c r="C35" s="15"/>
      <c r="D35" s="15"/>
      <c r="E35" s="50"/>
    </row>
    <row r="36" spans="1:5" x14ac:dyDescent="0.3">
      <c r="A36" s="15"/>
      <c r="B36" s="187"/>
      <c r="C36" s="15"/>
      <c r="D36" s="15"/>
    </row>
    <row r="37" spans="1:5" x14ac:dyDescent="0.3">
      <c r="A37" s="15"/>
      <c r="B37" s="187"/>
      <c r="C37" s="15"/>
      <c r="D37" s="15"/>
    </row>
    <row r="38" spans="1:5" x14ac:dyDescent="0.3">
      <c r="A38" s="15"/>
      <c r="B38" s="187"/>
      <c r="C38" s="15"/>
      <c r="D38" s="15"/>
    </row>
    <row r="39" spans="1:5" x14ac:dyDescent="0.3">
      <c r="A39" s="15"/>
      <c r="B39" s="187"/>
      <c r="C39" s="15"/>
      <c r="D39" s="15"/>
    </row>
    <row r="40" spans="1:5" x14ac:dyDescent="0.3">
      <c r="A40" s="15"/>
      <c r="B40" s="187"/>
      <c r="C40" s="15"/>
      <c r="D40" s="15"/>
    </row>
    <row r="41" spans="1:5" x14ac:dyDescent="0.3">
      <c r="A41" s="15"/>
      <c r="B41" s="187"/>
      <c r="C41" s="15"/>
      <c r="D41" s="15"/>
    </row>
    <row r="42" spans="1:5" x14ac:dyDescent="0.3">
      <c r="A42" s="15"/>
      <c r="B42" s="187"/>
      <c r="C42" s="15"/>
      <c r="D42" s="15"/>
    </row>
    <row r="43" spans="1:5" x14ac:dyDescent="0.3">
      <c r="A43" s="15"/>
      <c r="B43" s="187"/>
      <c r="C43" s="15"/>
      <c r="D43" s="15"/>
    </row>
    <row r="44" spans="1:5" x14ac:dyDescent="0.3">
      <c r="A44" s="15"/>
      <c r="B44" s="187"/>
      <c r="C44" s="15"/>
      <c r="D44" s="15"/>
    </row>
    <row r="45" spans="1:5" x14ac:dyDescent="0.3">
      <c r="A45" s="15"/>
      <c r="B45" s="187"/>
      <c r="C45" s="15"/>
      <c r="D45" s="15"/>
    </row>
    <row r="46" spans="1:5" x14ac:dyDescent="0.3">
      <c r="A46" s="15"/>
      <c r="B46" s="187"/>
      <c r="C46" s="15"/>
      <c r="D46" s="15"/>
    </row>
    <row r="47" spans="1:5" x14ac:dyDescent="0.3">
      <c r="A47" s="15"/>
      <c r="B47" s="187"/>
      <c r="C47" s="15"/>
      <c r="D47" s="15"/>
    </row>
    <row r="48" spans="1:5" x14ac:dyDescent="0.3">
      <c r="A48" s="15"/>
      <c r="B48" s="187"/>
      <c r="C48" s="15"/>
      <c r="D48" s="15"/>
    </row>
    <row r="49" spans="1:4" x14ac:dyDescent="0.3">
      <c r="A49" s="15"/>
      <c r="B49" s="187"/>
      <c r="C49" s="15"/>
      <c r="D49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18:C19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77734375" customWidth="1"/>
    <col min="5" max="5" width="10.44140625" customWidth="1"/>
    <col min="6" max="6" width="14" bestFit="1" customWidth="1"/>
    <col min="7" max="7" width="10.33203125" customWidth="1"/>
  </cols>
  <sheetData>
    <row r="1" spans="1:9" x14ac:dyDescent="0.3">
      <c r="A1" s="8" t="s">
        <v>26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28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6376892</v>
      </c>
      <c r="C7" s="64">
        <f t="shared" ref="C7:C12" si="0">B7/$B$15*100</f>
        <v>15.252208277083334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13040491</v>
      </c>
      <c r="C8" s="64">
        <f t="shared" si="0"/>
        <v>31.190160468051008</v>
      </c>
      <c r="D8" s="44"/>
      <c r="E8" s="15"/>
      <c r="F8" s="15"/>
      <c r="G8" s="15"/>
    </row>
    <row r="9" spans="1:9" ht="18" x14ac:dyDescent="0.35">
      <c r="A9" s="59" t="s">
        <v>8</v>
      </c>
      <c r="B9" s="144">
        <v>8365891</v>
      </c>
      <c r="C9" s="64">
        <f t="shared" si="0"/>
        <v>20.009482982521419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45">
        <v>43388</v>
      </c>
      <c r="C11" s="64">
        <f t="shared" si="0"/>
        <v>0.1037751325765109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27826662</v>
      </c>
      <c r="C13" s="148">
        <f>SUM(C7:C12)</f>
        <v>66.55562686023228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13982969</v>
      </c>
      <c r="C14" s="119">
        <f>B14/$B$15*100</f>
        <v>33.444373139767727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41809631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28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E19" s="15"/>
      <c r="F19" s="15"/>
      <c r="G19" s="15"/>
    </row>
    <row r="20" spans="1:7" ht="18" x14ac:dyDescent="0.35">
      <c r="A20" s="59" t="s">
        <v>6</v>
      </c>
      <c r="B20" s="144">
        <v>140644</v>
      </c>
      <c r="C20" s="11">
        <f t="shared" ref="C20:C25" si="1">B20/$B$28*100</f>
        <v>1.1171430672934055</v>
      </c>
      <c r="E20" s="15"/>
      <c r="F20" s="15"/>
      <c r="G20" s="15"/>
    </row>
    <row r="21" spans="1:7" ht="18" x14ac:dyDescent="0.35">
      <c r="A21" s="59" t="s">
        <v>7</v>
      </c>
      <c r="B21" s="144">
        <v>9501180</v>
      </c>
      <c r="C21" s="11">
        <f t="shared" si="1"/>
        <v>75.468397998540709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2947790</v>
      </c>
      <c r="C22" s="11">
        <f t="shared" si="1"/>
        <v>23.414458934165893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12589614</v>
      </c>
      <c r="C26" s="148">
        <f>SUM(C20:C25)</f>
        <v>100.00000000000001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12589614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21875" customWidth="1"/>
    <col min="6" max="7" width="14" bestFit="1" customWidth="1"/>
  </cols>
  <sheetData>
    <row r="1" spans="1:9" x14ac:dyDescent="0.3">
      <c r="A1" s="8" t="s">
        <v>22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24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7835521</v>
      </c>
      <c r="C7" s="64">
        <f t="shared" ref="C7:C12" si="0">B7/$B$15*100</f>
        <v>17.767346142915745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13443996</v>
      </c>
      <c r="C8" s="64">
        <f t="shared" si="0"/>
        <v>30.484779566792653</v>
      </c>
      <c r="D8" s="15"/>
      <c r="E8" s="15"/>
      <c r="F8" s="15"/>
      <c r="G8" s="15"/>
    </row>
    <row r="9" spans="1:9" ht="18" x14ac:dyDescent="0.35">
      <c r="A9" s="59" t="s">
        <v>8</v>
      </c>
      <c r="B9" s="144">
        <v>8443199</v>
      </c>
      <c r="C9" s="64">
        <f t="shared" si="0"/>
        <v>19.145279450660663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68</v>
      </c>
      <c r="C10" s="64">
        <f t="shared" si="0"/>
        <v>1.5419262327524496E-4</v>
      </c>
      <c r="E10" s="15"/>
      <c r="F10" s="15"/>
      <c r="G10" s="15"/>
    </row>
    <row r="11" spans="1:9" ht="18" x14ac:dyDescent="0.35">
      <c r="A11" s="49" t="s">
        <v>99</v>
      </c>
      <c r="B11" s="145">
        <v>42792</v>
      </c>
      <c r="C11" s="64">
        <f t="shared" si="0"/>
        <v>9.7032510811680628E-2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29765576</v>
      </c>
      <c r="C13" s="148">
        <f>SUM(C7:C12)</f>
        <v>67.494591863804018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14335107</v>
      </c>
      <c r="C14" s="119">
        <f>B14/$B$15*100</f>
        <v>32.505408136195982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44100683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24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E19" s="15"/>
      <c r="F19" s="15"/>
      <c r="G19" s="15"/>
    </row>
    <row r="20" spans="1:7" ht="18" x14ac:dyDescent="0.35">
      <c r="A20" s="59" t="s">
        <v>6</v>
      </c>
      <c r="B20" s="144">
        <v>195579</v>
      </c>
      <c r="C20" s="11">
        <f t="shared" ref="C20:C25" si="1">B20/$B$28*100</f>
        <v>1.3828722498233219</v>
      </c>
      <c r="E20" s="15"/>
      <c r="F20" s="15"/>
      <c r="G20" s="15"/>
    </row>
    <row r="21" spans="1:7" ht="18" x14ac:dyDescent="0.35">
      <c r="A21" s="59" t="s">
        <v>7</v>
      </c>
      <c r="B21" s="144">
        <v>10397135</v>
      </c>
      <c r="C21" s="11">
        <f t="shared" si="1"/>
        <v>73.514587298057592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3550241</v>
      </c>
      <c r="C22" s="11">
        <f t="shared" si="1"/>
        <v>25.102540452119094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14142955</v>
      </c>
      <c r="C26" s="148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14142955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theme="6" tint="0.39997558519241921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21875" customWidth="1"/>
    <col min="6" max="6" width="14" bestFit="1" customWidth="1"/>
    <col min="7" max="7" width="12.88671875" bestFit="1" customWidth="1"/>
  </cols>
  <sheetData>
    <row r="1" spans="1:9" x14ac:dyDescent="0.3">
      <c r="A1" s="8" t="s">
        <v>18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20</v>
      </c>
      <c r="C4" s="256"/>
    </row>
    <row r="5" spans="1:9" ht="18.75" customHeight="1" x14ac:dyDescent="0.3">
      <c r="A5" s="263"/>
      <c r="B5" s="253" t="s">
        <v>121</v>
      </c>
      <c r="C5" s="304" t="s">
        <v>4</v>
      </c>
    </row>
    <row r="6" spans="1:9" ht="18.75" customHeight="1" thickBot="1" x14ac:dyDescent="0.35">
      <c r="A6" s="263"/>
      <c r="B6" s="252"/>
      <c r="C6" s="305"/>
      <c r="D6" s="44"/>
    </row>
    <row r="7" spans="1:9" ht="18" x14ac:dyDescent="0.35">
      <c r="A7" s="59" t="s">
        <v>6</v>
      </c>
      <c r="B7" s="144">
        <v>7680570</v>
      </c>
      <c r="C7" s="64">
        <f t="shared" ref="C7:C12" si="0">B7/$B$15*100</f>
        <v>17.801954602265706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13526129</v>
      </c>
      <c r="C8" s="64">
        <f t="shared" si="0"/>
        <v>31.350737562757665</v>
      </c>
      <c r="D8" s="44"/>
      <c r="E8" s="15"/>
      <c r="F8" s="15"/>
      <c r="G8" s="15"/>
    </row>
    <row r="9" spans="1:9" ht="18" x14ac:dyDescent="0.35">
      <c r="A9" s="59" t="s">
        <v>8</v>
      </c>
      <c r="B9" s="144">
        <v>7628307</v>
      </c>
      <c r="C9" s="64">
        <f t="shared" si="0"/>
        <v>17.680819900885702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231</v>
      </c>
      <c r="C10" s="64">
        <f t="shared" si="0"/>
        <v>5.3540967833420926E-4</v>
      </c>
      <c r="E10" s="15"/>
      <c r="F10" s="15"/>
      <c r="G10" s="15"/>
    </row>
    <row r="11" spans="1:9" ht="18" x14ac:dyDescent="0.35">
      <c r="A11" s="49" t="s">
        <v>99</v>
      </c>
      <c r="B11" s="145">
        <v>38347</v>
      </c>
      <c r="C11" s="64">
        <f t="shared" si="0"/>
        <v>8.8880324394294052E-2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53">
        <f>SUM(B7:B12)</f>
        <v>28873584</v>
      </c>
      <c r="C13" s="148">
        <f>SUM(C7:C12)</f>
        <v>66.922927799981707</v>
      </c>
      <c r="E13" s="15"/>
      <c r="F13" s="15"/>
      <c r="G13" s="15"/>
    </row>
    <row r="14" spans="1:9" ht="18.600000000000001" thickBot="1" x14ac:dyDescent="0.35">
      <c r="A14" s="123" t="s">
        <v>109</v>
      </c>
      <c r="B14" s="154">
        <v>14270948</v>
      </c>
      <c r="C14" s="119">
        <f>B14/$B$15*100</f>
        <v>33.077072200018307</v>
      </c>
      <c r="E14" s="15"/>
      <c r="F14" s="15"/>
      <c r="G14" s="15"/>
    </row>
    <row r="15" spans="1:9" ht="60" customHeight="1" thickBot="1" x14ac:dyDescent="0.35">
      <c r="A15" s="97" t="s">
        <v>110</v>
      </c>
      <c r="B15" s="150">
        <f>SUM(B13+B14)</f>
        <v>43144532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20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E19" s="15"/>
      <c r="F19" s="15"/>
      <c r="G19" s="15"/>
    </row>
    <row r="20" spans="1:7" ht="18" x14ac:dyDescent="0.35">
      <c r="A20" s="59" t="s">
        <v>6</v>
      </c>
      <c r="B20" s="144">
        <v>169662</v>
      </c>
      <c r="C20" s="11">
        <f t="shared" ref="C20:C25" si="1">B20/$B$28*100</f>
        <v>1.2113803868788902</v>
      </c>
      <c r="E20" s="15"/>
      <c r="F20" s="15"/>
      <c r="G20" s="15"/>
    </row>
    <row r="21" spans="1:7" ht="18" x14ac:dyDescent="0.35">
      <c r="A21" s="59" t="s">
        <v>7</v>
      </c>
      <c r="B21" s="144">
        <v>9909615</v>
      </c>
      <c r="C21" s="11">
        <f t="shared" si="1"/>
        <v>70.754283531497052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3907478</v>
      </c>
      <c r="C22" s="11">
        <f t="shared" si="1"/>
        <v>27.899247983406728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13986755</v>
      </c>
      <c r="C26" s="148">
        <f>SUM(C20:C25)</f>
        <v>99.864911901782662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18920</v>
      </c>
      <c r="C27" s="119">
        <f>B27/$B$28*100</f>
        <v>0.13508809821732976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14005675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6" tint="0.39997558519241921"/>
    <pageSetUpPr fitToPage="1"/>
  </sheetPr>
  <dimension ref="A1:M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0.77734375" customWidth="1"/>
    <col min="6" max="7" width="14" bestFit="1" customWidth="1"/>
  </cols>
  <sheetData>
    <row r="1" spans="1:13" x14ac:dyDescent="0.3">
      <c r="A1" s="8" t="s">
        <v>13</v>
      </c>
      <c r="B1" s="8"/>
      <c r="C1" s="8"/>
      <c r="D1" s="12"/>
      <c r="E1" s="12"/>
      <c r="F1" s="12"/>
      <c r="G1" s="215"/>
      <c r="H1" s="215"/>
      <c r="I1" s="215"/>
      <c r="J1" s="12"/>
      <c r="K1" s="12"/>
      <c r="L1" s="12"/>
      <c r="M1" s="12"/>
    </row>
    <row r="2" spans="1:13" ht="15" thickBot="1" x14ac:dyDescent="0.35">
      <c r="A2" s="223" t="s">
        <v>107</v>
      </c>
      <c r="B2" s="223"/>
      <c r="C2" s="223"/>
      <c r="G2" s="214"/>
      <c r="H2" s="214"/>
      <c r="I2" s="214"/>
    </row>
    <row r="3" spans="1:13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13" ht="18.600000000000001" thickBot="1" x14ac:dyDescent="0.35">
      <c r="A4" s="240"/>
      <c r="B4" s="255" t="s">
        <v>15</v>
      </c>
      <c r="C4" s="256"/>
    </row>
    <row r="5" spans="1:13" ht="18.75" customHeight="1" x14ac:dyDescent="0.3">
      <c r="A5" s="263"/>
      <c r="B5" s="253" t="s">
        <v>121</v>
      </c>
      <c r="C5" s="304" t="s">
        <v>4</v>
      </c>
    </row>
    <row r="6" spans="1:13" ht="18.75" customHeight="1" thickBot="1" x14ac:dyDescent="0.35">
      <c r="A6" s="263"/>
      <c r="B6" s="252"/>
      <c r="C6" s="305"/>
      <c r="D6" s="44"/>
    </row>
    <row r="7" spans="1:13" ht="18" x14ac:dyDescent="0.35">
      <c r="A7" s="59" t="s">
        <v>6</v>
      </c>
      <c r="B7" s="144">
        <v>8443720</v>
      </c>
      <c r="C7" s="64">
        <f t="shared" ref="C7:C12" si="0">B7/$B$15*100</f>
        <v>17.697830007250818</v>
      </c>
      <c r="D7" s="44"/>
      <c r="E7" s="15"/>
      <c r="F7" s="15"/>
      <c r="G7" s="15"/>
    </row>
    <row r="8" spans="1:13" ht="18" x14ac:dyDescent="0.35">
      <c r="A8" s="59" t="s">
        <v>7</v>
      </c>
      <c r="B8" s="144">
        <v>14752696</v>
      </c>
      <c r="C8" s="64">
        <f t="shared" si="0"/>
        <v>30.921288952813349</v>
      </c>
      <c r="D8" s="44"/>
      <c r="E8" s="15"/>
      <c r="F8" s="15"/>
      <c r="G8" s="15"/>
    </row>
    <row r="9" spans="1:13" ht="18" x14ac:dyDescent="0.35">
      <c r="A9" s="59" t="s">
        <v>8</v>
      </c>
      <c r="B9" s="144">
        <v>8711494</v>
      </c>
      <c r="C9" s="64">
        <f t="shared" si="0"/>
        <v>18.259077743125715</v>
      </c>
      <c r="D9" s="15"/>
      <c r="E9" s="15"/>
      <c r="F9" s="15"/>
      <c r="G9" s="15"/>
    </row>
    <row r="10" spans="1:13" ht="18" x14ac:dyDescent="0.35">
      <c r="A10" s="49" t="s">
        <v>98</v>
      </c>
      <c r="B10" s="145">
        <v>136</v>
      </c>
      <c r="C10" s="64">
        <f t="shared" si="0"/>
        <v>2.8505266410848668E-4</v>
      </c>
      <c r="E10" s="15"/>
      <c r="F10" s="15"/>
      <c r="G10" s="15"/>
    </row>
    <row r="11" spans="1:13" ht="18" x14ac:dyDescent="0.35">
      <c r="A11" s="49" t="s">
        <v>99</v>
      </c>
      <c r="B11" s="145">
        <v>27871</v>
      </c>
      <c r="C11" s="64">
        <f t="shared" si="0"/>
        <v>5.841693236299729E-2</v>
      </c>
      <c r="E11" s="15"/>
      <c r="F11" s="15"/>
      <c r="G11" s="15"/>
    </row>
    <row r="12" spans="1:13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13" ht="60" customHeight="1" thickBot="1" x14ac:dyDescent="0.35">
      <c r="A13" s="124" t="s">
        <v>108</v>
      </c>
      <c r="B13" s="153">
        <f>SUM(B7:B12)</f>
        <v>31935917</v>
      </c>
      <c r="C13" s="148">
        <f>SUM(C7:C12)</f>
        <v>66.936898688216999</v>
      </c>
      <c r="E13" s="15"/>
      <c r="F13" s="15"/>
      <c r="G13" s="15"/>
    </row>
    <row r="14" spans="1:13" ht="18.600000000000001" thickBot="1" x14ac:dyDescent="0.35">
      <c r="A14" s="123" t="s">
        <v>109</v>
      </c>
      <c r="B14" s="154">
        <v>15774565</v>
      </c>
      <c r="C14" s="119">
        <f>B14/$B$15*100</f>
        <v>33.063101311783015</v>
      </c>
      <c r="E14" s="15"/>
      <c r="F14" s="15"/>
      <c r="G14" s="15"/>
    </row>
    <row r="15" spans="1:13" ht="60" customHeight="1" thickBot="1" x14ac:dyDescent="0.35">
      <c r="A15" s="97" t="s">
        <v>110</v>
      </c>
      <c r="B15" s="150">
        <f>SUM(B13+B14)</f>
        <v>47710482</v>
      </c>
      <c r="C15" s="86">
        <f>SUM(C13+C14)</f>
        <v>100.00000000000001</v>
      </c>
      <c r="E15" s="15"/>
      <c r="F15" s="15"/>
      <c r="G15" s="15"/>
    </row>
    <row r="16" spans="1:13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15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E19" s="15"/>
      <c r="F19" s="15"/>
      <c r="G19" s="15"/>
    </row>
    <row r="20" spans="1:7" ht="18" x14ac:dyDescent="0.35">
      <c r="A20" s="59" t="s">
        <v>6</v>
      </c>
      <c r="B20" s="144">
        <v>189581</v>
      </c>
      <c r="C20" s="11">
        <f t="shared" ref="C20:C25" si="1">B20/$B$28*100</f>
        <v>1.1429301420040106</v>
      </c>
      <c r="E20" s="15"/>
      <c r="F20" s="15"/>
      <c r="G20" s="15"/>
    </row>
    <row r="21" spans="1:7" ht="18" x14ac:dyDescent="0.35">
      <c r="A21" s="59" t="s">
        <v>7</v>
      </c>
      <c r="B21" s="144">
        <v>12065462</v>
      </c>
      <c r="C21" s="11">
        <f t="shared" si="1"/>
        <v>72.739252335434429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4331575</v>
      </c>
      <c r="C22" s="11">
        <f t="shared" si="1"/>
        <v>26.113838569535037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53">
        <f>SUM(B20:B25)</f>
        <v>16586618</v>
      </c>
      <c r="C26" s="148">
        <f>SUM(C20:C25)</f>
        <v>99.996021046973468</v>
      </c>
      <c r="E26" s="15"/>
      <c r="F26" s="15"/>
      <c r="G26" s="15"/>
    </row>
    <row r="27" spans="1:7" ht="18.600000000000001" thickBot="1" x14ac:dyDescent="0.35">
      <c r="A27" s="123" t="s">
        <v>109</v>
      </c>
      <c r="B27" s="152">
        <v>660</v>
      </c>
      <c r="C27" s="119">
        <f>B27/$B$28*100</f>
        <v>3.978953026530333E-3</v>
      </c>
      <c r="E27" s="15"/>
      <c r="F27" s="15"/>
      <c r="G27" s="15"/>
    </row>
    <row r="28" spans="1:7" ht="60" customHeight="1" thickBot="1" x14ac:dyDescent="0.35">
      <c r="A28" s="97" t="s">
        <v>111</v>
      </c>
      <c r="B28" s="151">
        <f>SUM(B26+B27)</f>
        <v>16587278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6" tint="0.39997558519241921"/>
    <pageSetUpPr fitToPage="1"/>
  </sheetPr>
  <dimension ref="A1:M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88671875" customWidth="1"/>
    <col min="6" max="7" width="14" bestFit="1" customWidth="1"/>
  </cols>
  <sheetData>
    <row r="1" spans="1:13" x14ac:dyDescent="0.3">
      <c r="A1" s="8" t="s">
        <v>10</v>
      </c>
      <c r="B1" s="8"/>
      <c r="C1" s="8"/>
      <c r="D1" s="12"/>
      <c r="E1" s="12"/>
      <c r="F1" s="12"/>
      <c r="G1" s="215"/>
      <c r="H1" s="215"/>
      <c r="I1" s="215"/>
      <c r="J1" s="12"/>
      <c r="K1" s="12"/>
      <c r="L1" s="12"/>
      <c r="M1" s="12"/>
    </row>
    <row r="2" spans="1:13" ht="15" thickBot="1" x14ac:dyDescent="0.35">
      <c r="A2" s="223" t="s">
        <v>107</v>
      </c>
      <c r="B2" s="223"/>
      <c r="C2" s="223"/>
      <c r="G2" s="214"/>
      <c r="H2" s="214"/>
      <c r="I2" s="214"/>
    </row>
    <row r="3" spans="1:13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13" ht="18.600000000000001" thickBot="1" x14ac:dyDescent="0.35">
      <c r="A4" s="240"/>
      <c r="B4" s="255" t="s">
        <v>12</v>
      </c>
      <c r="C4" s="256"/>
    </row>
    <row r="5" spans="1:13" ht="18.75" customHeight="1" x14ac:dyDescent="0.3">
      <c r="A5" s="263"/>
      <c r="B5" s="253" t="s">
        <v>121</v>
      </c>
      <c r="C5" s="304" t="s">
        <v>4</v>
      </c>
    </row>
    <row r="6" spans="1:13" ht="18.75" customHeight="1" thickBot="1" x14ac:dyDescent="0.35">
      <c r="A6" s="263"/>
      <c r="B6" s="252"/>
      <c r="C6" s="305"/>
      <c r="D6" s="44"/>
    </row>
    <row r="7" spans="1:13" ht="18" x14ac:dyDescent="0.35">
      <c r="A7" s="59" t="s">
        <v>6</v>
      </c>
      <c r="B7" s="144">
        <v>8851148</v>
      </c>
      <c r="C7" s="64">
        <f t="shared" ref="C7:C12" si="0">B7/$B$15*100</f>
        <v>18.34452307731846</v>
      </c>
      <c r="D7" s="44"/>
      <c r="E7" s="15"/>
      <c r="F7" s="15"/>
      <c r="G7" s="15"/>
    </row>
    <row r="8" spans="1:13" ht="18" x14ac:dyDescent="0.35">
      <c r="A8" s="59" t="s">
        <v>7</v>
      </c>
      <c r="B8" s="144">
        <v>15001025</v>
      </c>
      <c r="C8" s="64">
        <f t="shared" si="0"/>
        <v>31.090503660760287</v>
      </c>
      <c r="D8" s="44"/>
      <c r="E8" s="15"/>
      <c r="F8" s="15"/>
      <c r="G8" s="15"/>
    </row>
    <row r="9" spans="1:13" ht="18" x14ac:dyDescent="0.35">
      <c r="A9" s="59" t="s">
        <v>8</v>
      </c>
      <c r="B9" s="144">
        <v>8741427</v>
      </c>
      <c r="C9" s="64">
        <f t="shared" si="0"/>
        <v>18.117119873059931</v>
      </c>
      <c r="D9" s="15"/>
      <c r="E9" s="15"/>
      <c r="F9" s="15"/>
      <c r="G9" s="15"/>
    </row>
    <row r="10" spans="1:13" ht="18" x14ac:dyDescent="0.35">
      <c r="A10" s="49" t="s">
        <v>98</v>
      </c>
      <c r="B10" s="145">
        <v>447</v>
      </c>
      <c r="C10" s="64">
        <f t="shared" si="0"/>
        <v>9.2643370278763283E-4</v>
      </c>
      <c r="E10" s="15"/>
      <c r="F10" s="15"/>
      <c r="G10" s="15"/>
    </row>
    <row r="11" spans="1:13" ht="18" x14ac:dyDescent="0.35">
      <c r="A11" s="49" t="s">
        <v>99</v>
      </c>
      <c r="B11" s="145">
        <v>37962</v>
      </c>
      <c r="C11" s="64">
        <f t="shared" si="0"/>
        <v>7.8678470302514791E-2</v>
      </c>
      <c r="E11" s="15"/>
      <c r="F11" s="15"/>
      <c r="G11" s="15"/>
    </row>
    <row r="12" spans="1:13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13" ht="60" customHeight="1" thickBot="1" x14ac:dyDescent="0.35">
      <c r="A13" s="124" t="s">
        <v>108</v>
      </c>
      <c r="B13" s="147">
        <f>SUM(B7:B12)</f>
        <v>32632009</v>
      </c>
      <c r="C13" s="148">
        <f>SUM(C7:C12)</f>
        <v>67.631751515143989</v>
      </c>
      <c r="E13" s="15"/>
      <c r="F13" s="15"/>
      <c r="G13" s="15"/>
    </row>
    <row r="14" spans="1:13" ht="18.600000000000001" thickBot="1" x14ac:dyDescent="0.35">
      <c r="A14" s="123" t="s">
        <v>109</v>
      </c>
      <c r="B14" s="128">
        <v>15617531</v>
      </c>
      <c r="C14" s="119">
        <f>B14/$B$15*100</f>
        <v>32.368248484856025</v>
      </c>
      <c r="E14" s="15"/>
      <c r="F14" s="15"/>
      <c r="G14" s="15"/>
    </row>
    <row r="15" spans="1:13" ht="60" customHeight="1" thickBot="1" x14ac:dyDescent="0.35">
      <c r="A15" s="97" t="s">
        <v>110</v>
      </c>
      <c r="B15" s="120">
        <f>SUM(B13+B14)</f>
        <v>48249540</v>
      </c>
      <c r="C15" s="86">
        <f>SUM(C13+C14)</f>
        <v>100.00000000000001</v>
      </c>
      <c r="E15" s="15"/>
      <c r="F15" s="15"/>
      <c r="G15" s="15"/>
    </row>
    <row r="16" spans="1:13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12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21"/>
      <c r="B19" s="252"/>
      <c r="C19" s="305"/>
      <c r="D19" s="44"/>
      <c r="E19" s="15"/>
      <c r="F19" s="15"/>
      <c r="G19" s="15"/>
    </row>
    <row r="20" spans="1:7" ht="18" x14ac:dyDescent="0.35">
      <c r="A20" s="59" t="s">
        <v>6</v>
      </c>
      <c r="B20" s="144">
        <v>214109</v>
      </c>
      <c r="C20" s="11">
        <f t="shared" ref="C20:C25" si="1">B20/$B$28*100</f>
        <v>1.2873595921604599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12094268</v>
      </c>
      <c r="C21" s="11">
        <f t="shared" si="1"/>
        <v>72.718437431211683</v>
      </c>
      <c r="D21" s="44"/>
      <c r="E21" s="15"/>
      <c r="F21" s="15"/>
      <c r="G21" s="15"/>
    </row>
    <row r="22" spans="1:7" ht="18" x14ac:dyDescent="0.35">
      <c r="A22" s="59" t="s">
        <v>8</v>
      </c>
      <c r="B22" s="144">
        <v>4250406</v>
      </c>
      <c r="C22" s="11">
        <f t="shared" si="1"/>
        <v>25.556146330496954</v>
      </c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11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11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16558783</v>
      </c>
      <c r="C26" s="148">
        <f>SUM(C20:C25)</f>
        <v>99.561943353869097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72856</v>
      </c>
      <c r="C27" s="119">
        <f>B27/$B$28*100</f>
        <v>0.4380566461309075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16631639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6" tint="0.39997558519241921"/>
    <pageSetUpPr fitToPage="1"/>
  </sheetPr>
  <dimension ref="A1:M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77734375" customWidth="1"/>
    <col min="6" max="7" width="14" bestFit="1" customWidth="1"/>
  </cols>
  <sheetData>
    <row r="1" spans="1:13" x14ac:dyDescent="0.3">
      <c r="A1" s="1" t="s">
        <v>0</v>
      </c>
      <c r="B1" s="1"/>
      <c r="C1" s="1"/>
      <c r="D1" s="12"/>
      <c r="E1" s="12"/>
      <c r="F1" s="12"/>
      <c r="G1" s="215"/>
      <c r="H1" s="215"/>
      <c r="I1" s="215"/>
      <c r="J1" s="12"/>
      <c r="K1" s="12"/>
      <c r="L1" s="12"/>
      <c r="M1" s="12"/>
    </row>
    <row r="2" spans="1:13" ht="15" thickBot="1" x14ac:dyDescent="0.35">
      <c r="A2" s="271" t="s">
        <v>107</v>
      </c>
      <c r="B2" s="271"/>
      <c r="C2" s="271"/>
      <c r="G2" s="214"/>
      <c r="H2" s="214"/>
      <c r="I2" s="214"/>
    </row>
    <row r="3" spans="1:13" ht="18.600000000000001" thickBot="1" x14ac:dyDescent="0.35">
      <c r="A3" s="272" t="s">
        <v>1</v>
      </c>
      <c r="B3" s="273"/>
      <c r="C3" s="274"/>
      <c r="G3" s="214"/>
      <c r="H3" s="214"/>
      <c r="I3" s="214"/>
    </row>
    <row r="4" spans="1:13" ht="18.600000000000001" thickBot="1" x14ac:dyDescent="0.35">
      <c r="A4" s="275"/>
      <c r="B4" s="278" t="s">
        <v>3</v>
      </c>
      <c r="C4" s="279"/>
    </row>
    <row r="5" spans="1:13" ht="18.75" customHeight="1" x14ac:dyDescent="0.3">
      <c r="A5" s="276"/>
      <c r="B5" s="277" t="s">
        <v>121</v>
      </c>
      <c r="C5" s="304" t="s">
        <v>4</v>
      </c>
    </row>
    <row r="6" spans="1:13" ht="18.75" customHeight="1" thickBot="1" x14ac:dyDescent="0.35">
      <c r="A6" s="276"/>
      <c r="B6" s="270"/>
      <c r="C6" s="305"/>
      <c r="D6" s="44"/>
    </row>
    <row r="7" spans="1:13" ht="18" x14ac:dyDescent="0.35">
      <c r="A7" s="59" t="s">
        <v>6</v>
      </c>
      <c r="B7" s="155">
        <v>8248091</v>
      </c>
      <c r="C7" s="63">
        <f t="shared" ref="C7:C12" si="0">B7/$B$15*100</f>
        <v>18.336213711459472</v>
      </c>
      <c r="D7" s="44"/>
      <c r="E7" s="15"/>
      <c r="F7" s="15"/>
      <c r="G7" s="15"/>
    </row>
    <row r="8" spans="1:13" ht="18" x14ac:dyDescent="0.35">
      <c r="A8" s="59" t="s">
        <v>7</v>
      </c>
      <c r="B8" s="155">
        <v>14783856</v>
      </c>
      <c r="C8" s="63">
        <f t="shared" si="0"/>
        <v>32.865779862933422</v>
      </c>
      <c r="D8" s="44"/>
      <c r="E8" s="15"/>
      <c r="F8" s="15"/>
      <c r="G8" s="15"/>
    </row>
    <row r="9" spans="1:13" ht="18" x14ac:dyDescent="0.35">
      <c r="A9" s="59" t="s">
        <v>8</v>
      </c>
      <c r="B9" s="155">
        <v>6782458</v>
      </c>
      <c r="C9" s="63">
        <f t="shared" si="0"/>
        <v>15.077985848725239</v>
      </c>
      <c r="D9" s="15"/>
      <c r="E9" s="15"/>
      <c r="F9" s="15"/>
      <c r="G9" s="15"/>
    </row>
    <row r="10" spans="1:13" ht="18" x14ac:dyDescent="0.35">
      <c r="A10" s="49" t="s">
        <v>98</v>
      </c>
      <c r="B10" s="156">
        <v>40</v>
      </c>
      <c r="C10" s="63">
        <f t="shared" si="0"/>
        <v>8.8923430701525838E-5</v>
      </c>
      <c r="E10" s="15"/>
      <c r="F10" s="15"/>
      <c r="G10" s="15"/>
    </row>
    <row r="11" spans="1:13" ht="18" x14ac:dyDescent="0.35">
      <c r="A11" s="49" t="s">
        <v>99</v>
      </c>
      <c r="B11" s="156">
        <v>53136</v>
      </c>
      <c r="C11" s="63">
        <f t="shared" si="0"/>
        <v>0.11812588534390692</v>
      </c>
      <c r="E11" s="15"/>
      <c r="F11" s="15"/>
      <c r="G11" s="15"/>
    </row>
    <row r="12" spans="1:13" ht="18.600000000000001" thickBot="1" x14ac:dyDescent="0.4">
      <c r="A12" s="49" t="s">
        <v>106</v>
      </c>
      <c r="B12" s="156">
        <v>0</v>
      </c>
      <c r="C12" s="160">
        <f t="shared" si="0"/>
        <v>0</v>
      </c>
      <c r="E12" s="15"/>
      <c r="F12" s="15"/>
      <c r="G12" s="15"/>
    </row>
    <row r="13" spans="1:13" ht="60" customHeight="1" thickBot="1" x14ac:dyDescent="0.35">
      <c r="A13" s="139" t="s">
        <v>108</v>
      </c>
      <c r="B13" s="158">
        <f>SUM(B7:B12)</f>
        <v>29867581</v>
      </c>
      <c r="C13" s="159">
        <f>SUM(C7:C12)</f>
        <v>66.398194231892731</v>
      </c>
      <c r="E13" s="15"/>
      <c r="F13" s="15"/>
      <c r="G13" s="15"/>
    </row>
    <row r="14" spans="1:13" ht="18.600000000000001" thickBot="1" x14ac:dyDescent="0.35">
      <c r="A14" s="135" t="s">
        <v>109</v>
      </c>
      <c r="B14" s="143">
        <v>15114939</v>
      </c>
      <c r="C14" s="131">
        <f>B14/$B$15*100</f>
        <v>33.601805768107255</v>
      </c>
      <c r="E14" s="15"/>
      <c r="F14" s="15"/>
      <c r="G14" s="15"/>
    </row>
    <row r="15" spans="1:13" ht="60" customHeight="1" thickBot="1" x14ac:dyDescent="0.35">
      <c r="A15" s="136" t="s">
        <v>110</v>
      </c>
      <c r="B15" s="132">
        <f>SUM(B13+B14)</f>
        <v>44982520</v>
      </c>
      <c r="C15" s="134">
        <f>SUM(C13+C14)</f>
        <v>99.999999999999986</v>
      </c>
      <c r="E15" s="15"/>
      <c r="F15" s="15"/>
      <c r="G15" s="15"/>
    </row>
    <row r="16" spans="1:13" ht="18.600000000000001" thickBot="1" x14ac:dyDescent="0.35">
      <c r="A16" s="264" t="s">
        <v>5</v>
      </c>
      <c r="B16" s="265"/>
      <c r="C16" s="266"/>
      <c r="E16" s="15"/>
      <c r="F16" s="15"/>
      <c r="G16" s="15"/>
    </row>
    <row r="17" spans="1:7" ht="18.600000000000001" thickBot="1" x14ac:dyDescent="0.35">
      <c r="A17" s="267"/>
      <c r="B17" s="280" t="s">
        <v>3</v>
      </c>
      <c r="C17" s="281"/>
      <c r="E17" s="15"/>
      <c r="F17" s="15"/>
      <c r="G17" s="15"/>
    </row>
    <row r="18" spans="1:7" ht="18.75" customHeight="1" x14ac:dyDescent="0.3">
      <c r="A18" s="268"/>
      <c r="B18" s="269" t="s">
        <v>122</v>
      </c>
      <c r="C18" s="306" t="s">
        <v>4</v>
      </c>
      <c r="E18" s="15"/>
      <c r="F18" s="15"/>
      <c r="G18" s="15"/>
    </row>
    <row r="19" spans="1:7" ht="15" thickBot="1" x14ac:dyDescent="0.35">
      <c r="A19" s="268"/>
      <c r="B19" s="270"/>
      <c r="C19" s="305"/>
      <c r="D19" s="44"/>
      <c r="E19" s="15"/>
      <c r="F19" s="15"/>
      <c r="G19" s="15"/>
    </row>
    <row r="20" spans="1:7" ht="18" x14ac:dyDescent="0.35">
      <c r="A20" s="59" t="s">
        <v>6</v>
      </c>
      <c r="B20" s="155">
        <v>182123</v>
      </c>
      <c r="C20" s="7">
        <f t="shared" ref="C20:C25" si="1">B20/$B$28*100</f>
        <v>1.133828535725532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11130149</v>
      </c>
      <c r="C21" s="7">
        <f t="shared" si="1"/>
        <v>69.292074823481897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4402828</v>
      </c>
      <c r="C22" s="7">
        <f t="shared" si="1"/>
        <v>27.410332710812867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7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7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57">
        <f t="shared" si="1"/>
        <v>0</v>
      </c>
      <c r="E25" s="15"/>
      <c r="F25" s="15"/>
      <c r="G25" s="15"/>
    </row>
    <row r="26" spans="1:7" ht="60" customHeight="1" thickBot="1" x14ac:dyDescent="0.35">
      <c r="A26" s="139" t="s">
        <v>108</v>
      </c>
      <c r="B26" s="158">
        <f>SUM(B20:B25)</f>
        <v>15715100</v>
      </c>
      <c r="C26" s="159">
        <f>SUM(C20:C25)</f>
        <v>97.836236070020291</v>
      </c>
      <c r="E26" s="15"/>
      <c r="F26" s="15"/>
      <c r="G26" s="15"/>
    </row>
    <row r="27" spans="1:7" ht="18.600000000000001" thickBot="1" x14ac:dyDescent="0.35">
      <c r="A27" s="135" t="s">
        <v>109</v>
      </c>
      <c r="B27" s="138">
        <v>347558</v>
      </c>
      <c r="C27" s="131">
        <f>B27/$B$28*100</f>
        <v>2.1637639299797082</v>
      </c>
      <c r="E27" s="15"/>
      <c r="F27" s="15"/>
      <c r="G27" s="15"/>
    </row>
    <row r="28" spans="1:7" ht="60" customHeight="1" thickBot="1" x14ac:dyDescent="0.35">
      <c r="A28" s="136" t="s">
        <v>111</v>
      </c>
      <c r="B28" s="133">
        <f>SUM(B26+B27)</f>
        <v>16062658</v>
      </c>
      <c r="C28" s="134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6" tint="-0.249977111117893"/>
    <pageSetUpPr fitToPage="1"/>
  </sheetPr>
  <dimension ref="A1:N98"/>
  <sheetViews>
    <sheetView topLeftCell="A61" zoomScale="56" zoomScaleNormal="56" zoomScalePageLayoutView="56" workbookViewId="0">
      <selection activeCell="B7" sqref="B7"/>
    </sheetView>
  </sheetViews>
  <sheetFormatPr defaultColWidth="8.88671875" defaultRowHeight="14.4" x14ac:dyDescent="0.3"/>
  <cols>
    <col min="1" max="1" width="22.6640625" customWidth="1"/>
    <col min="2" max="2" width="62" customWidth="1"/>
    <col min="3" max="3" width="31.10937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1" t="s">
        <v>71</v>
      </c>
      <c r="B1" s="1"/>
      <c r="C1" s="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" thickBot="1" x14ac:dyDescent="0.35">
      <c r="A2" s="271" t="s">
        <v>107</v>
      </c>
      <c r="B2" s="271"/>
      <c r="C2" s="271"/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291" t="s">
        <v>66</v>
      </c>
      <c r="C4" s="292"/>
    </row>
    <row r="5" spans="1:14" ht="18.75" customHeight="1" x14ac:dyDescent="0.3">
      <c r="A5" s="289"/>
      <c r="B5" s="269" t="s">
        <v>122</v>
      </c>
      <c r="C5" s="240" t="s">
        <v>4</v>
      </c>
    </row>
    <row r="6" spans="1:14" ht="18.75" customHeight="1" thickBot="1" x14ac:dyDescent="0.35">
      <c r="A6" s="289"/>
      <c r="B6" s="270"/>
      <c r="C6" s="290"/>
    </row>
    <row r="7" spans="1:14" ht="18.75" customHeight="1" x14ac:dyDescent="0.35">
      <c r="A7" s="59" t="s">
        <v>6</v>
      </c>
      <c r="B7" s="170">
        <f>SUM('Jan 14'!B7+'Fev 14'!B7+'Mar 14'!B7+'Abr 14'!B7+'Mai 14'!B7+'Jun 14'!B7+'Jul 14'!B7+'Ago 14'!B7+'Set 14'!B7+'Out 14'!B7+'Nov 14'!B7+'Dez 14'!B7)</f>
        <v>88213666</v>
      </c>
      <c r="C7" s="63">
        <f t="shared" ref="C7:C12" si="0">B7/$B$15*100</f>
        <v>17.133477121147127</v>
      </c>
    </row>
    <row r="8" spans="1:14" ht="18.75" customHeight="1" x14ac:dyDescent="0.35">
      <c r="A8" s="59" t="s">
        <v>7</v>
      </c>
      <c r="B8" s="170">
        <f>SUM('Jan 14'!B8+'Fev 14'!B8+'Mar 14'!B8+'Abr 14'!B8+'Mai 14'!B8+'Jun 14'!B8+'Jul 14'!B8+'Ago 14'!B8+'Set 14'!B8+'Out 14'!B8+'Nov 14'!B8+'Dez 14'!B8)</f>
        <v>161726784</v>
      </c>
      <c r="C8" s="63">
        <f t="shared" si="0"/>
        <v>31.411710670098469</v>
      </c>
    </row>
    <row r="9" spans="1:14" ht="18.75" customHeight="1" x14ac:dyDescent="0.35">
      <c r="A9" s="59" t="s">
        <v>8</v>
      </c>
      <c r="B9" s="170">
        <f>SUM('Jan 14'!B9+'Fev 14'!B9+'Mar 14'!B9+'Abr 14'!B9+'Mai 14'!B9+'Jun 14'!B9+'Jul 14'!B9+'Ago 14'!B9+'Set 14'!B9+'Out 14'!B9+'Nov 14'!B9+'Dez 14'!B9)</f>
        <v>95978670</v>
      </c>
      <c r="C9" s="63">
        <f t="shared" si="0"/>
        <v>18.641650677607366</v>
      </c>
    </row>
    <row r="10" spans="1:14" ht="18.75" customHeight="1" x14ac:dyDescent="0.35">
      <c r="A10" s="49" t="s">
        <v>98</v>
      </c>
      <c r="B10" s="170">
        <f>SUM('Jan 14'!B10+'Fev 14'!B10+'Mar 14'!B10+'Abr 14'!B10+'Mai 14'!B10+'Jun 14'!B10+'Jul 14'!B10+'Ago 14'!B10+'Set 14'!B10+'Out 14'!B10+'Nov 14'!B10+'Dez 14'!B10)</f>
        <v>2548</v>
      </c>
      <c r="C10" s="63">
        <f t="shared" si="0"/>
        <v>4.9489043687043761E-4</v>
      </c>
    </row>
    <row r="11" spans="1:14" ht="18.75" customHeight="1" x14ac:dyDescent="0.35">
      <c r="A11" s="49" t="s">
        <v>99</v>
      </c>
      <c r="B11" s="170">
        <f>SUM('Jan 14'!B11+'Fev 14'!B11+'Mar 14'!B11+'Abr 14'!B11+'Mai 14'!B11+'Jun 14'!B11+'Jul 14'!B11+'Ago 14'!B11+'Set 14'!B11+'Out 14'!B11+'Nov 14'!B11+'Dez 14'!B11)</f>
        <v>473497</v>
      </c>
      <c r="C11" s="63">
        <f t="shared" si="0"/>
        <v>9.1965909413988078E-2</v>
      </c>
    </row>
    <row r="12" spans="1:14" ht="18.75" customHeight="1" thickBot="1" x14ac:dyDescent="0.4">
      <c r="A12" s="49" t="s">
        <v>106</v>
      </c>
      <c r="B12" s="171">
        <f>SUM('Jan 14'!B12+'Fev 14'!B12+'Mar 14'!B12+'Abr 14'!B12+'Mai 14'!B12+'Jun 14'!B12+'Jul 14'!B12+'Ago 14'!B12+'Set 14'!B12+'Out 14'!B12+'Nov 14'!B12+'Dez 14'!B12)</f>
        <v>0</v>
      </c>
      <c r="C12" s="160">
        <f t="shared" si="0"/>
        <v>0</v>
      </c>
    </row>
    <row r="13" spans="1:14" ht="60" customHeight="1" thickBot="1" x14ac:dyDescent="0.35">
      <c r="A13" s="162" t="s">
        <v>108</v>
      </c>
      <c r="B13" s="172">
        <f>SUM(B7:B12)</f>
        <v>346395165</v>
      </c>
      <c r="C13" s="163">
        <f>SUM(C7:C12)</f>
        <v>67.279299268703809</v>
      </c>
    </row>
    <row r="14" spans="1:14" ht="18.75" customHeight="1" thickBot="1" x14ac:dyDescent="0.35">
      <c r="A14" s="164" t="s">
        <v>109</v>
      </c>
      <c r="B14" s="173">
        <f>SUM('Jan 14'!B14+'Fev 14'!B14+'Mar 14'!B14+'Abr 14'!B14+'Mai 14'!B14+'Jun 14'!B14+'Jul 14'!B14+'Ago 14'!B14+'Set 14'!B14+'Out 14'!B14+'Nov 14'!B14+'Dez 14'!B14)</f>
        <v>168466269</v>
      </c>
      <c r="C14" s="165">
        <f>B14/$B$15*100</f>
        <v>32.720700731296184</v>
      </c>
    </row>
    <row r="15" spans="1:14" ht="60" customHeight="1" thickBot="1" x14ac:dyDescent="0.35">
      <c r="A15" s="166" t="s">
        <v>110</v>
      </c>
      <c r="B15" s="174">
        <f>SUM(B13+B14)</f>
        <v>514861434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291" t="s">
        <v>66</v>
      </c>
      <c r="C17" s="292"/>
    </row>
    <row r="18" spans="1:3" ht="18.75" customHeight="1" x14ac:dyDescent="0.3">
      <c r="A18" s="268"/>
      <c r="B18" s="269" t="s">
        <v>122</v>
      </c>
      <c r="C18" s="240" t="s">
        <v>4</v>
      </c>
    </row>
    <row r="19" spans="1:3" ht="18.75" customHeight="1" thickBot="1" x14ac:dyDescent="0.35">
      <c r="A19" s="268"/>
      <c r="B19" s="270"/>
      <c r="C19" s="290"/>
    </row>
    <row r="20" spans="1:3" ht="18.75" customHeight="1" x14ac:dyDescent="0.35">
      <c r="A20" s="59" t="s">
        <v>6</v>
      </c>
      <c r="B20" s="170">
        <f>SUM('Jan 14'!B20+'Fev 14'!B20+'Mar 14'!B20+'Abr 14'!B20+'Mai 14'!B20+'Jun 14'!B20+'Jul 14'!B20+'Ago 14'!B20+'Set 14'!B20+'Out 14'!B20+'Nov 14'!B20+'Dez 14'!B20)</f>
        <v>1869135</v>
      </c>
      <c r="C20" s="63">
        <f t="shared" ref="C20:C25" si="1">B20/$B$28*100</f>
        <v>1.0718928179095226</v>
      </c>
    </row>
    <row r="21" spans="1:3" ht="18.75" customHeight="1" x14ac:dyDescent="0.35">
      <c r="A21" s="59" t="s">
        <v>7</v>
      </c>
      <c r="B21" s="170">
        <f>SUM('Jan 14'!B21+'Fev 14'!B21+'Mar 14'!B21+'Abr 14'!B21+'Mai 14'!B21+'Jun 14'!B21+'Jul 14'!B21+'Ago 14'!B21+'Set 14'!B21+'Out 14'!B21+'Nov 14'!B21+'Dez 14'!B21)</f>
        <v>128354231</v>
      </c>
      <c r="C21" s="63">
        <f t="shared" si="1"/>
        <v>73.607298754343489</v>
      </c>
    </row>
    <row r="22" spans="1:3" ht="18.75" customHeight="1" x14ac:dyDescent="0.35">
      <c r="A22" s="59" t="s">
        <v>8</v>
      </c>
      <c r="B22" s="170">
        <f>SUM('Jan 14'!B22+'Fev 14'!B22+'Mar 14'!B22+'Abr 14'!B22+'Mai 14'!B22+'Jun 14'!B22+'Jul 14'!B22+'Ago 14'!B22+'Set 14'!B22+'Out 14'!B22+'Nov 14'!B22+'Dez 14'!B22)</f>
        <v>43713683</v>
      </c>
      <c r="C22" s="63">
        <f t="shared" si="1"/>
        <v>25.068485075756215</v>
      </c>
    </row>
    <row r="23" spans="1:3" ht="18.75" customHeight="1" x14ac:dyDescent="0.35">
      <c r="A23" s="49" t="s">
        <v>98</v>
      </c>
      <c r="B23" s="170">
        <f>SUM('Jan 14'!B23+'Fev 14'!B23+'Mar 14'!B23+'Abr 14'!B23+'Mai 14'!B23+'Jun 14'!B23+'Jul 14'!B23+'Ago 14'!B23+'Set 14'!B23+'Out 14'!B23+'Nov 14'!B23+'Dez 14'!B23)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14'!B24+'Fev 14'!B24+'Mar 14'!B24+'Abr 14'!B24+'Mai 14'!B24+'Jun 14'!B24+'Jul 14'!B24+'Ago 14'!B24+'Set 14'!B24+'Out 14'!B24+'Nov 14'!B24+'Dez 14'!B24)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14'!B25+'Fev 14'!B25+'Mar 14'!B25+'Abr 14'!B25+'Mai 14'!B25+'Jun 14'!B25+'Jul 14'!B25+'Ago 14'!B25+'Set 14'!B25+'Out 14'!B25+'Nov 14'!B25+'Dez 14'!B25)</f>
        <v>0</v>
      </c>
      <c r="C25" s="160">
        <f t="shared" si="1"/>
        <v>0</v>
      </c>
    </row>
    <row r="26" spans="1:3" ht="60" customHeight="1" thickBot="1" x14ac:dyDescent="0.35">
      <c r="A26" s="168" t="s">
        <v>108</v>
      </c>
      <c r="B26" s="172">
        <f>SUM(B20:B25)</f>
        <v>173937049</v>
      </c>
      <c r="C26" s="163">
        <f>SUM(C20:C25)</f>
        <v>99.747676648009232</v>
      </c>
    </row>
    <row r="27" spans="1:3" ht="18.75" customHeight="1" thickBot="1" x14ac:dyDescent="0.35">
      <c r="A27" s="164" t="s">
        <v>109</v>
      </c>
      <c r="B27" s="173">
        <f>SUM('Jan 14'!B27+'Fev 14'!B27+'Mar 14'!B27+'Abr 14'!B27+'Mai 14'!B27+'Jun 14'!B27+'Jul 14'!B27+'Ago 14'!B27+'Set 14'!B27+'Out 14'!B27+'Nov 14'!B27+'Dez 14'!B27)</f>
        <v>439994</v>
      </c>
      <c r="C27" s="165">
        <f>B27/$B$28*100</f>
        <v>0.25232335199077782</v>
      </c>
    </row>
    <row r="28" spans="1:3" ht="60" customHeight="1" thickBot="1" x14ac:dyDescent="0.35">
      <c r="A28" s="166" t="s">
        <v>111</v>
      </c>
      <c r="B28" s="174">
        <f>SUM(B26+B27)</f>
        <v>174377043</v>
      </c>
      <c r="C28" s="167">
        <f>SUM(C26+C27)</f>
        <v>100.00000000000001</v>
      </c>
    </row>
    <row r="29" spans="1:3" ht="18.75" customHeight="1" thickBot="1" x14ac:dyDescent="0.35"/>
    <row r="30" spans="1:3" ht="18.75" customHeight="1" thickBot="1" x14ac:dyDescent="0.35">
      <c r="A30" s="307" t="s">
        <v>112</v>
      </c>
      <c r="B30" s="308"/>
      <c r="C30" s="309"/>
    </row>
    <row r="31" spans="1:3" ht="18.75" customHeight="1" x14ac:dyDescent="0.3">
      <c r="A31" s="275"/>
      <c r="B31" s="312" t="s">
        <v>66</v>
      </c>
      <c r="C31" s="313"/>
    </row>
    <row r="32" spans="1:3" ht="18.75" customHeight="1" x14ac:dyDescent="0.3">
      <c r="A32" s="289"/>
      <c r="B32" s="269" t="s">
        <v>122</v>
      </c>
      <c r="C32" s="314" t="s">
        <v>67</v>
      </c>
    </row>
    <row r="33" spans="1:3" ht="18.75" customHeight="1" thickBot="1" x14ac:dyDescent="0.35">
      <c r="A33" s="289"/>
      <c r="B33" s="270"/>
      <c r="C33" s="315"/>
    </row>
    <row r="34" spans="1:3" ht="18.75" customHeight="1" x14ac:dyDescent="0.35">
      <c r="A34" s="3" t="s">
        <v>54</v>
      </c>
      <c r="B34" s="155">
        <f>'Jan 14'!B13</f>
        <v>24673477</v>
      </c>
      <c r="C34" s="4">
        <f>('Jan 14'!B13-'Jan 13'!B13)/'Jan 13'!B13*100</f>
        <v>-10.238470088266041</v>
      </c>
    </row>
    <row r="35" spans="1:3" ht="18.75" customHeight="1" x14ac:dyDescent="0.35">
      <c r="A35" s="3" t="s">
        <v>55</v>
      </c>
      <c r="B35" s="155">
        <f>'Fev 14'!B13</f>
        <v>27244949</v>
      </c>
      <c r="C35" s="4">
        <f>('Fev 14'!B13-'Fev 13'!B13)/'Fev 13'!B13*100</f>
        <v>0.63143248715233935</v>
      </c>
    </row>
    <row r="36" spans="1:3" ht="18.75" customHeight="1" x14ac:dyDescent="0.35">
      <c r="A36" s="3" t="s">
        <v>56</v>
      </c>
      <c r="B36" s="155">
        <f>'Mar 14'!B13</f>
        <v>28898281</v>
      </c>
      <c r="C36" s="4">
        <f>('Mar 14'!B13-'Mar 13'!B13)/'Mar 13'!B13*100</f>
        <v>-12.009175339911419</v>
      </c>
    </row>
    <row r="37" spans="1:3" ht="18.75" customHeight="1" x14ac:dyDescent="0.35">
      <c r="A37" s="3" t="s">
        <v>57</v>
      </c>
      <c r="B37" s="155">
        <f>'Abr 14'!B13</f>
        <v>29953043</v>
      </c>
      <c r="C37" s="4">
        <f>('Abr 14'!B13-'Abr 13'!B13)/'Abr 13'!B13*100</f>
        <v>-5.3391601405780822</v>
      </c>
    </row>
    <row r="38" spans="1:3" ht="18.75" customHeight="1" x14ac:dyDescent="0.35">
      <c r="A38" s="3" t="s">
        <v>58</v>
      </c>
      <c r="B38" s="155">
        <f>'Mai 14'!B13</f>
        <v>30376351</v>
      </c>
      <c r="C38" s="4">
        <f>('Mai 14'!B13-'Mai 13'!B13)/'Mai 13'!B13*100</f>
        <v>-5.5993841531117035</v>
      </c>
    </row>
    <row r="39" spans="1:3" ht="18.75" customHeight="1" x14ac:dyDescent="0.35">
      <c r="A39" s="3" t="s">
        <v>59</v>
      </c>
      <c r="B39" s="155">
        <f>'Jun 14'!B13</f>
        <v>24347735</v>
      </c>
      <c r="C39" s="4">
        <f>('Jun 14'!B13-'Jun 13'!B13)/'Jun 13'!B13*100</f>
        <v>-19.181750464399634</v>
      </c>
    </row>
    <row r="40" spans="1:3" ht="18" x14ac:dyDescent="0.35">
      <c r="A40" s="3" t="s">
        <v>60</v>
      </c>
      <c r="B40" s="155">
        <f>'Jul 14'!B13</f>
        <v>27826662</v>
      </c>
      <c r="C40" s="4">
        <f>('Jul 14'!B13-'Jul 13'!B13)/'Jul 13'!B13*100</f>
        <v>-6.9188746342874534</v>
      </c>
    </row>
    <row r="41" spans="1:3" ht="18" x14ac:dyDescent="0.35">
      <c r="A41" s="3" t="s">
        <v>61</v>
      </c>
      <c r="B41" s="155">
        <f>'Ago 14'!B13</f>
        <v>29765576</v>
      </c>
      <c r="C41" s="4">
        <f>('Ago 14'!B13-'Ago 13'!B13)/'Ago 13'!B13*100</f>
        <v>-7.7440755811367641</v>
      </c>
    </row>
    <row r="42" spans="1:3" ht="18" x14ac:dyDescent="0.35">
      <c r="A42" s="3" t="s">
        <v>62</v>
      </c>
      <c r="B42" s="155">
        <f>'Set 14'!B13</f>
        <v>28873584</v>
      </c>
      <c r="C42" s="4">
        <f>('Set 14'!B13-'Set 13'!B13)/'Set 13'!B13*100</f>
        <v>-3.5553592831742495</v>
      </c>
    </row>
    <row r="43" spans="1:3" ht="18" x14ac:dyDescent="0.35">
      <c r="A43" s="3" t="s">
        <v>63</v>
      </c>
      <c r="B43" s="155">
        <f>'Out 14'!B13</f>
        <v>31935917</v>
      </c>
      <c r="C43" s="4">
        <f>('Out 14'!B13-'Out 13'!B13)/'Out 13'!B13*100</f>
        <v>-4.0398441208311455</v>
      </c>
    </row>
    <row r="44" spans="1:3" ht="18" x14ac:dyDescent="0.35">
      <c r="A44" s="3" t="s">
        <v>64</v>
      </c>
      <c r="B44" s="155">
        <f>'Nov 14'!B13</f>
        <v>32632009</v>
      </c>
      <c r="C44" s="4">
        <f>('Nov 14'!B13-'Nov 13'!B13)/'Nov 13'!B13*100</f>
        <v>-8.8510285945741405</v>
      </c>
    </row>
    <row r="45" spans="1:3" ht="18" x14ac:dyDescent="0.35">
      <c r="A45" s="3" t="s">
        <v>65</v>
      </c>
      <c r="B45" s="155">
        <f>'Dez 14'!B13</f>
        <v>29867581</v>
      </c>
      <c r="C45" s="4">
        <f>('Dez 14'!B13-'Dez 13'!B13)/'Dez 13'!B13*100</f>
        <v>-6.5206223382666408</v>
      </c>
    </row>
    <row r="46" spans="1:3" ht="18.600000000000001" thickBot="1" x14ac:dyDescent="0.35">
      <c r="A46" s="51"/>
      <c r="B46" s="169">
        <f>SUM(B34:B45)</f>
        <v>346395165</v>
      </c>
      <c r="C46" s="52">
        <f>(B13-'2013'!B13)/'2013'!B13*100</f>
        <v>-7.4998455060295592</v>
      </c>
    </row>
    <row r="47" spans="1:3" ht="18.600000000000001" thickBot="1" x14ac:dyDescent="0.35">
      <c r="A47" s="297" t="s">
        <v>113</v>
      </c>
      <c r="B47" s="310"/>
      <c r="C47" s="298"/>
    </row>
    <row r="48" spans="1:3" ht="18.600000000000001" thickBot="1" x14ac:dyDescent="0.35">
      <c r="A48" s="282"/>
      <c r="B48" s="291" t="s">
        <v>66</v>
      </c>
      <c r="C48" s="292"/>
    </row>
    <row r="49" spans="1:3" ht="18" customHeight="1" x14ac:dyDescent="0.3">
      <c r="A49" s="311"/>
      <c r="B49" s="269" t="s">
        <v>122</v>
      </c>
      <c r="C49" s="316" t="s">
        <v>67</v>
      </c>
    </row>
    <row r="50" spans="1:3" ht="18.600000000000001" customHeight="1" thickBot="1" x14ac:dyDescent="0.35">
      <c r="A50" s="311"/>
      <c r="B50" s="270"/>
      <c r="C50" s="315"/>
    </row>
    <row r="51" spans="1:3" ht="18" x14ac:dyDescent="0.35">
      <c r="A51" s="3" t="s">
        <v>54</v>
      </c>
      <c r="B51" s="155">
        <f>'Jan 14'!B26</f>
        <v>14075921</v>
      </c>
      <c r="C51" s="4">
        <f>('Jan 14'!B26-'Jan 13'!B26)/'Jan 13'!B26*100</f>
        <v>-0.59850262766465967</v>
      </c>
    </row>
    <row r="52" spans="1:3" ht="18" x14ac:dyDescent="0.35">
      <c r="A52" s="3" t="s">
        <v>55</v>
      </c>
      <c r="B52" s="155">
        <f>'Fev 14'!B26</f>
        <v>12771228</v>
      </c>
      <c r="C52" s="4">
        <f>('Fev 14'!B26-'Fev 13'!B26)/'Fev 13'!B26*100</f>
        <v>-11.122162358976544</v>
      </c>
    </row>
    <row r="53" spans="1:3" ht="18" x14ac:dyDescent="0.35">
      <c r="A53" s="3" t="s">
        <v>56</v>
      </c>
      <c r="B53" s="155">
        <f>'Mar 14'!B26</f>
        <v>15282307</v>
      </c>
      <c r="C53" s="4">
        <f>('Mar 14'!B26-'Mar 13'!B26)/'Mar 13'!B26*100</f>
        <v>-13.912447980661616</v>
      </c>
    </row>
    <row r="54" spans="1:3" ht="18" x14ac:dyDescent="0.35">
      <c r="A54" s="3" t="s">
        <v>57</v>
      </c>
      <c r="B54" s="155">
        <f>'Abr 14'!B26</f>
        <v>14806677</v>
      </c>
      <c r="C54" s="4">
        <f>('Abr 14'!B26-'Abr 13'!B26)/'Abr 13'!B26*100</f>
        <v>-10.248480807079366</v>
      </c>
    </row>
    <row r="55" spans="1:3" ht="18" x14ac:dyDescent="0.35">
      <c r="A55" s="3" t="s">
        <v>58</v>
      </c>
      <c r="B55" s="155">
        <f>'Mai 14'!B26</f>
        <v>14869730</v>
      </c>
      <c r="C55" s="4">
        <f>('Mai 14'!B26-'Mai 13'!B26)/'Mai 13'!B26*100</f>
        <v>-5.4320871765362506</v>
      </c>
    </row>
    <row r="56" spans="1:3" ht="18" x14ac:dyDescent="0.35">
      <c r="A56" s="3" t="s">
        <v>59</v>
      </c>
      <c r="B56" s="155">
        <f>'Jun 14'!B26</f>
        <v>12551361</v>
      </c>
      <c r="C56" s="4">
        <f>('Jun 14'!B26-'Jun 13'!B26)/'Jun 13'!B26*100</f>
        <v>-10.844526873731182</v>
      </c>
    </row>
    <row r="57" spans="1:3" ht="18" x14ac:dyDescent="0.35">
      <c r="A57" s="3" t="s">
        <v>60</v>
      </c>
      <c r="B57" s="155">
        <f>'Jul 14'!B26</f>
        <v>12589614</v>
      </c>
      <c r="C57" s="4">
        <f>('Jul 14'!B26-'Jul 13'!B26)/'Jul 13'!B26*100</f>
        <v>-5.9422207535775744</v>
      </c>
    </row>
    <row r="58" spans="1:3" ht="18" x14ac:dyDescent="0.35">
      <c r="A58" s="3" t="s">
        <v>61</v>
      </c>
      <c r="B58" s="155">
        <f>'Ago 14'!B26</f>
        <v>14142955</v>
      </c>
      <c r="C58" s="4">
        <f>('Ago 14'!B26-'Ago 13'!B26)/'Ago 13'!B26*100</f>
        <v>2.0397480823024652</v>
      </c>
    </row>
    <row r="59" spans="1:3" ht="18" x14ac:dyDescent="0.35">
      <c r="A59" s="3" t="s">
        <v>62</v>
      </c>
      <c r="B59" s="155">
        <f>'Set 14'!B26</f>
        <v>13986755</v>
      </c>
      <c r="C59" s="4">
        <f>('Set 14'!B26-'Set 13'!B26)/'Set 13'!B26*100</f>
        <v>-1.4491394457450992</v>
      </c>
    </row>
    <row r="60" spans="1:3" ht="18" x14ac:dyDescent="0.35">
      <c r="A60" s="3" t="s">
        <v>63</v>
      </c>
      <c r="B60" s="155">
        <f>'Out 14'!B26</f>
        <v>16586618</v>
      </c>
      <c r="C60" s="4">
        <f>('Out 14'!B26-'Out 13'!B26)/'Out 13'!B26*100</f>
        <v>9.5408753327842177</v>
      </c>
    </row>
    <row r="61" spans="1:3" ht="18" x14ac:dyDescent="0.35">
      <c r="A61" s="3" t="s">
        <v>64</v>
      </c>
      <c r="B61" s="155">
        <f>'Nov 14'!B26</f>
        <v>16558783</v>
      </c>
      <c r="C61" s="4">
        <f>('Nov 14'!B26-'Nov 13'!B26)/'Nov 13'!B26*100</f>
        <v>9.7886128773871413</v>
      </c>
    </row>
    <row r="62" spans="1:3" ht="18" x14ac:dyDescent="0.35">
      <c r="A62" s="3" t="s">
        <v>65</v>
      </c>
      <c r="B62" s="155">
        <f>'Dez 14'!B26</f>
        <v>15715100</v>
      </c>
      <c r="C62" s="4">
        <f>('Dez 14'!B26-'Dez 13'!B26)/'Dez 13'!B26*100</f>
        <v>2.1166439518415383</v>
      </c>
    </row>
    <row r="63" spans="1:3" ht="18.600000000000001" thickBot="1" x14ac:dyDescent="0.35">
      <c r="A63" s="5"/>
      <c r="B63" s="169">
        <f>SUM(B51:B62)</f>
        <v>173937049</v>
      </c>
      <c r="C63" s="53">
        <f>(B26-'2013'!B26)/'2013'!B26*100</f>
        <v>-3.1708014430545419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x14ac:dyDescent="0.3">
      <c r="A66" s="275"/>
      <c r="B66" s="312" t="s">
        <v>66</v>
      </c>
      <c r="C66" s="313"/>
    </row>
    <row r="67" spans="1:3" ht="18.75" customHeight="1" x14ac:dyDescent="0.3">
      <c r="A67" s="289"/>
      <c r="B67" s="269" t="s">
        <v>122</v>
      </c>
      <c r="C67" s="314" t="s">
        <v>67</v>
      </c>
    </row>
    <row r="68" spans="1:3" ht="18.75" customHeight="1" thickBot="1" x14ac:dyDescent="0.35">
      <c r="A68" s="289"/>
      <c r="B68" s="270"/>
      <c r="C68" s="315"/>
    </row>
    <row r="69" spans="1:3" ht="18.75" customHeight="1" x14ac:dyDescent="0.35">
      <c r="A69" s="3" t="s">
        <v>54</v>
      </c>
      <c r="B69" s="155">
        <f>'Jan 14'!B15</f>
        <v>37606555</v>
      </c>
      <c r="C69" s="4">
        <f>('Jan 14'!B15-'Jan 13'!B15)/'Jan 13'!B15*100</f>
        <v>-4.1547338658665733</v>
      </c>
    </row>
    <row r="70" spans="1:3" ht="18.75" customHeight="1" x14ac:dyDescent="0.35">
      <c r="A70" s="3" t="s">
        <v>55</v>
      </c>
      <c r="B70" s="155">
        <f>'Fev 14'!B15</f>
        <v>40468556</v>
      </c>
      <c r="C70" s="4">
        <f>('Fev 14'!B15-'Fev 13'!B15)/'Fev 13'!B15*100</f>
        <v>7.1135149179088666</v>
      </c>
    </row>
    <row r="71" spans="1:3" ht="18.75" customHeight="1" x14ac:dyDescent="0.35">
      <c r="A71" s="3" t="s">
        <v>56</v>
      </c>
      <c r="B71" s="155">
        <f>'Mar 14'!B15</f>
        <v>42192094</v>
      </c>
      <c r="C71" s="4">
        <f>('Mar 14'!B15-'Mar 13'!B15)/'Mar 13'!B15*100</f>
        <v>-6.5973261684633631</v>
      </c>
    </row>
    <row r="72" spans="1:3" ht="18.75" customHeight="1" x14ac:dyDescent="0.35">
      <c r="A72" s="3" t="s">
        <v>57</v>
      </c>
      <c r="B72" s="155">
        <f>'Abr 14'!B15</f>
        <v>43771415</v>
      </c>
      <c r="C72" s="4">
        <f>('Abr 14'!B15-'Abr 13'!B15)/'Abr 13'!B15*100</f>
        <v>0.31880041203406234</v>
      </c>
    </row>
    <row r="73" spans="1:3" ht="18.75" customHeight="1" x14ac:dyDescent="0.35">
      <c r="A73" s="3" t="s">
        <v>58</v>
      </c>
      <c r="B73" s="155">
        <f>'Mai 14'!B15</f>
        <v>44992249</v>
      </c>
      <c r="C73" s="4">
        <f>('Mai 14'!B15-'Mai 13'!B15)/'Mai 13'!B15*100</f>
        <v>2.7722778157402757</v>
      </c>
    </row>
    <row r="74" spans="1:3" ht="18.75" customHeight="1" x14ac:dyDescent="0.35">
      <c r="A74" s="3" t="s">
        <v>59</v>
      </c>
      <c r="B74" s="155">
        <f>'Jun 14'!B15</f>
        <v>35833177</v>
      </c>
      <c r="C74" s="4">
        <f>('Jun 14'!B15-'Jun 13'!B15)/'Jun 13'!B15*100</f>
        <v>-14.477237806712019</v>
      </c>
    </row>
    <row r="75" spans="1:3" ht="18" x14ac:dyDescent="0.35">
      <c r="A75" s="3" t="s">
        <v>60</v>
      </c>
      <c r="B75" s="155">
        <f>'Jul 14'!B15</f>
        <v>41809631</v>
      </c>
      <c r="C75" s="4">
        <f>('Jul 14'!B15-'Jul 13'!B15)/'Jul 13'!B15*100</f>
        <v>-1.8258971057756046</v>
      </c>
    </row>
    <row r="76" spans="1:3" ht="18" x14ac:dyDescent="0.35">
      <c r="A76" s="3" t="s">
        <v>61</v>
      </c>
      <c r="B76" s="155">
        <f>'Ago 14'!B15</f>
        <v>44100683</v>
      </c>
      <c r="C76" s="4">
        <f>('Ago 14'!B15-'Ago 13'!B15)/'Ago 13'!B15*100</f>
        <v>-3.5916389580721719</v>
      </c>
    </row>
    <row r="77" spans="1:3" ht="18" x14ac:dyDescent="0.35">
      <c r="A77" s="3" t="s">
        <v>62</v>
      </c>
      <c r="B77" s="155">
        <f>'Set 14'!B15</f>
        <v>43144532</v>
      </c>
      <c r="C77" s="4">
        <f>('Set 14'!B15-'Set 13'!B15)/'Set 13'!B15*100</f>
        <v>4.5483648235438539</v>
      </c>
    </row>
    <row r="78" spans="1:3" ht="18" x14ac:dyDescent="0.35">
      <c r="A78" s="3" t="s">
        <v>63</v>
      </c>
      <c r="B78" s="155">
        <f>'Out 14'!B15</f>
        <v>47710482</v>
      </c>
      <c r="C78" s="4">
        <f>('Out 14'!B15-'Out 13'!B15)/'Out 13'!B15*100</f>
        <v>1.4124910443961163</v>
      </c>
    </row>
    <row r="79" spans="1:3" ht="18" x14ac:dyDescent="0.35">
      <c r="A79" s="3" t="s">
        <v>64</v>
      </c>
      <c r="B79" s="155">
        <f>'Nov 14'!B15</f>
        <v>48249540</v>
      </c>
      <c r="C79" s="4">
        <f>('Nov 14'!B15-'Nov 13'!B15)/'Nov 13'!B15*100</f>
        <v>-1.9694096537504189</v>
      </c>
    </row>
    <row r="80" spans="1:3" ht="18" x14ac:dyDescent="0.35">
      <c r="A80" s="3" t="s">
        <v>65</v>
      </c>
      <c r="B80" s="155">
        <f>'Dez 14'!B15</f>
        <v>44982520</v>
      </c>
      <c r="C80" s="4">
        <f>('Dez 14'!B15-'Dez 13'!B15)/'Dez 13'!B15*100</f>
        <v>1.1173083891642848</v>
      </c>
    </row>
    <row r="81" spans="1:3" ht="18.600000000000001" thickBot="1" x14ac:dyDescent="0.35">
      <c r="A81" s="101"/>
      <c r="B81" s="169">
        <f>SUM(B69:B80)</f>
        <v>514861434</v>
      </c>
      <c r="C81" s="52">
        <f>(B15-'2013'!B15)/'2013'!B15*100</f>
        <v>-1.3389222955461098</v>
      </c>
    </row>
    <row r="82" spans="1:3" ht="18.600000000000001" thickBot="1" x14ac:dyDescent="0.35">
      <c r="A82" s="284" t="s">
        <v>115</v>
      </c>
      <c r="B82" s="320"/>
      <c r="C82" s="285"/>
    </row>
    <row r="83" spans="1:3" ht="18.600000000000001" thickBot="1" x14ac:dyDescent="0.35">
      <c r="A83" s="282"/>
      <c r="B83" s="291" t="s">
        <v>66</v>
      </c>
      <c r="C83" s="292"/>
    </row>
    <row r="84" spans="1:3" ht="18" customHeight="1" x14ac:dyDescent="0.3">
      <c r="A84" s="311"/>
      <c r="B84" s="269" t="s">
        <v>122</v>
      </c>
      <c r="C84" s="316" t="s">
        <v>67</v>
      </c>
    </row>
    <row r="85" spans="1:3" ht="18.600000000000001" customHeight="1" thickBot="1" x14ac:dyDescent="0.35">
      <c r="A85" s="311"/>
      <c r="B85" s="270"/>
      <c r="C85" s="315"/>
    </row>
    <row r="86" spans="1:3" ht="18" x14ac:dyDescent="0.35">
      <c r="A86" s="3" t="s">
        <v>54</v>
      </c>
      <c r="B86" s="155">
        <f>'Jan 14'!B28</f>
        <v>14075921</v>
      </c>
      <c r="C86" s="4">
        <f>('Jan 14'!B28-'Jan 13'!B28)/'Jan 13'!B28*100</f>
        <v>-0.59850262766465967</v>
      </c>
    </row>
    <row r="87" spans="1:3" ht="18" x14ac:dyDescent="0.35">
      <c r="A87" s="3" t="s">
        <v>55</v>
      </c>
      <c r="B87" s="155">
        <f>'Fev 14'!B28</f>
        <v>12771228</v>
      </c>
      <c r="C87" s="4">
        <f>('Fev 14'!B28-'Fev 13'!B28)/'Fev 13'!B28*100</f>
        <v>-11.122162358976544</v>
      </c>
    </row>
    <row r="88" spans="1:3" ht="18" x14ac:dyDescent="0.35">
      <c r="A88" s="3" t="s">
        <v>56</v>
      </c>
      <c r="B88" s="155">
        <f>'Mar 14'!B28</f>
        <v>15282307</v>
      </c>
      <c r="C88" s="4">
        <f>('Mar 14'!B28-'Mar 13'!B28)/'Mar 13'!B28*100</f>
        <v>-13.912447980661616</v>
      </c>
    </row>
    <row r="89" spans="1:3" ht="18" x14ac:dyDescent="0.35">
      <c r="A89" s="3" t="s">
        <v>57</v>
      </c>
      <c r="B89" s="155">
        <f>'Abr 14'!B28</f>
        <v>14806677</v>
      </c>
      <c r="C89" s="4">
        <f>('Abr 14'!B28-'Abr 13'!B28)/'Abr 13'!B28*100</f>
        <v>-10.248480807079366</v>
      </c>
    </row>
    <row r="90" spans="1:3" ht="18" x14ac:dyDescent="0.35">
      <c r="A90" s="3" t="s">
        <v>58</v>
      </c>
      <c r="B90" s="155">
        <f>'Mai 14'!B28</f>
        <v>14869730</v>
      </c>
      <c r="C90" s="4">
        <f>('Mai 14'!B28-'Mai 13'!B28)/'Mai 13'!B28*100</f>
        <v>-5.4320871765362506</v>
      </c>
    </row>
    <row r="91" spans="1:3" ht="18" x14ac:dyDescent="0.35">
      <c r="A91" s="3" t="s">
        <v>59</v>
      </c>
      <c r="B91" s="155">
        <f>'Jun 14'!B28</f>
        <v>12551361</v>
      </c>
      <c r="C91" s="4">
        <f>('Jun 14'!B28-'Jun 13'!B28)/'Jun 13'!B28*100</f>
        <v>-10.844526873731182</v>
      </c>
    </row>
    <row r="92" spans="1:3" ht="18" x14ac:dyDescent="0.35">
      <c r="A92" s="3" t="s">
        <v>60</v>
      </c>
      <c r="B92" s="155">
        <f>'Jul 14'!B28</f>
        <v>12589614</v>
      </c>
      <c r="C92" s="4">
        <f>('Jul 14'!B28-'Jul 13'!B28)/'Jul 13'!B28*100</f>
        <v>-5.9422207535775744</v>
      </c>
    </row>
    <row r="93" spans="1:3" ht="18" x14ac:dyDescent="0.35">
      <c r="A93" s="3" t="s">
        <v>61</v>
      </c>
      <c r="B93" s="155">
        <f>'Ago 14'!B28</f>
        <v>14142955</v>
      </c>
      <c r="C93" s="4">
        <f>('Ago 14'!B28-'Ago 13'!B28)/'Ago 13'!B28*100</f>
        <v>2.0397480823024652</v>
      </c>
    </row>
    <row r="94" spans="1:3" ht="18" x14ac:dyDescent="0.35">
      <c r="A94" s="3" t="s">
        <v>62</v>
      </c>
      <c r="B94" s="155">
        <f>'Set 14'!B28</f>
        <v>14005675</v>
      </c>
      <c r="C94" s="4">
        <f>('Set 14'!B28-'Set 13'!B28)/'Set 13'!B28*100</f>
        <v>-1.3158288757317902</v>
      </c>
    </row>
    <row r="95" spans="1:3" ht="18" x14ac:dyDescent="0.35">
      <c r="A95" s="3" t="s">
        <v>63</v>
      </c>
      <c r="B95" s="155">
        <f>'Out 14'!B28</f>
        <v>16587278</v>
      </c>
      <c r="C95" s="4">
        <f>('Out 14'!B28-'Out 13'!B28)/'Out 13'!B28*100</f>
        <v>9.5452340861913108</v>
      </c>
    </row>
    <row r="96" spans="1:3" ht="18" x14ac:dyDescent="0.35">
      <c r="A96" s="3" t="s">
        <v>64</v>
      </c>
      <c r="B96" s="155">
        <f>'Nov 14'!B28</f>
        <v>16631639</v>
      </c>
      <c r="C96" s="4">
        <f>('Nov 14'!B28-'Nov 13'!B28)/'Nov 13'!B28*100</f>
        <v>10.271665235751575</v>
      </c>
    </row>
    <row r="97" spans="1:3" ht="18" x14ac:dyDescent="0.35">
      <c r="A97" s="3" t="s">
        <v>65</v>
      </c>
      <c r="B97" s="155">
        <f>'Dez 14'!B28</f>
        <v>16062658</v>
      </c>
      <c r="C97" s="4">
        <f>('Dez 14'!B28-'Dez 13'!B28)/'Dez 13'!B28*100</f>
        <v>4.3750741583699178</v>
      </c>
    </row>
    <row r="98" spans="1:3" ht="18.600000000000001" thickBot="1" x14ac:dyDescent="0.35">
      <c r="A98" s="5"/>
      <c r="B98" s="169">
        <f>SUM(B86:B97)</f>
        <v>174377043</v>
      </c>
      <c r="C98" s="53">
        <f>(B28-'2013'!B28)/'2013'!B28*100</f>
        <v>-2.9258607209093435</v>
      </c>
    </row>
  </sheetData>
  <mergeCells count="31">
    <mergeCell ref="A82:C82"/>
    <mergeCell ref="A83:A85"/>
    <mergeCell ref="B83:C83"/>
    <mergeCell ref="B84:B85"/>
    <mergeCell ref="C84:C85"/>
    <mergeCell ref="A65:C65"/>
    <mergeCell ref="A66:A68"/>
    <mergeCell ref="B66:C66"/>
    <mergeCell ref="B67:B68"/>
    <mergeCell ref="C67:C68"/>
    <mergeCell ref="A30:C30"/>
    <mergeCell ref="A31:A33"/>
    <mergeCell ref="B32:B33"/>
    <mergeCell ref="A47:C47"/>
    <mergeCell ref="A48:A50"/>
    <mergeCell ref="B49:B50"/>
    <mergeCell ref="B31:C31"/>
    <mergeCell ref="B48:C48"/>
    <mergeCell ref="C32:C33"/>
    <mergeCell ref="C49:C50"/>
    <mergeCell ref="A2:C2"/>
    <mergeCell ref="A3:C3"/>
    <mergeCell ref="A4:A6"/>
    <mergeCell ref="B5:B6"/>
    <mergeCell ref="B4:C4"/>
    <mergeCell ref="C5:C6"/>
    <mergeCell ref="A16:C16"/>
    <mergeCell ref="A17:A19"/>
    <mergeCell ref="B17:C17"/>
    <mergeCell ref="B18:B19"/>
    <mergeCell ref="C18:C19"/>
  </mergeCells>
  <conditionalFormatting sqref="C34:C45">
    <cfRule type="cellIs" dxfId="101" priority="15" operator="lessThan">
      <formula>0</formula>
    </cfRule>
    <cfRule type="cellIs" dxfId="100" priority="16" operator="greaterThan">
      <formula>0</formula>
    </cfRule>
  </conditionalFormatting>
  <conditionalFormatting sqref="C51:C62">
    <cfRule type="cellIs" dxfId="99" priority="13" operator="lessThan">
      <formula>0</formula>
    </cfRule>
    <cfRule type="cellIs" dxfId="98" priority="14" operator="greaterThan">
      <formula>0</formula>
    </cfRule>
  </conditionalFormatting>
  <conditionalFormatting sqref="C46">
    <cfRule type="cellIs" dxfId="97" priority="11" operator="lessThan">
      <formula>0</formula>
    </cfRule>
    <cfRule type="cellIs" dxfId="96" priority="12" operator="greaterThan">
      <formula>0</formula>
    </cfRule>
  </conditionalFormatting>
  <conditionalFormatting sqref="C63">
    <cfRule type="cellIs" dxfId="95" priority="9" operator="lessThan">
      <formula>0</formula>
    </cfRule>
    <cfRule type="cellIs" dxfId="94" priority="10" operator="greaterThan">
      <formula>0</formula>
    </cfRule>
  </conditionalFormatting>
  <conditionalFormatting sqref="C69:C80">
    <cfRule type="cellIs" dxfId="93" priority="7" operator="lessThan">
      <formula>0</formula>
    </cfRule>
    <cfRule type="cellIs" dxfId="92" priority="8" operator="greaterThan">
      <formula>0</formula>
    </cfRule>
  </conditionalFormatting>
  <conditionalFormatting sqref="C86:C97">
    <cfRule type="cellIs" dxfId="91" priority="5" operator="lessThan">
      <formula>0</formula>
    </cfRule>
    <cfRule type="cellIs" dxfId="90" priority="6" operator="greaterThan">
      <formula>0</formula>
    </cfRule>
  </conditionalFormatting>
  <conditionalFormatting sqref="C81">
    <cfRule type="cellIs" dxfId="89" priority="3" operator="lessThan">
      <formula>0</formula>
    </cfRule>
    <cfRule type="cellIs" dxfId="88" priority="4" operator="greaterThan">
      <formula>0</formula>
    </cfRule>
  </conditionalFormatting>
  <conditionalFormatting sqref="C98">
    <cfRule type="cellIs" dxfId="87" priority="1" operator="lessThan">
      <formula>0</formula>
    </cfRule>
    <cfRule type="cellIs" dxfId="86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7" tint="0.39997558519241921"/>
    <pageSetUpPr fitToPage="1"/>
  </sheetPr>
  <dimension ref="A1:I45"/>
  <sheetViews>
    <sheetView topLeftCell="A10" zoomScale="70" zoomScaleNormal="70" workbookViewId="0">
      <selection activeCell="B15" sqref="B15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6" max="6" width="14" bestFit="1" customWidth="1"/>
    <col min="7" max="7" width="12.88671875" bestFit="1" customWidth="1"/>
  </cols>
  <sheetData>
    <row r="1" spans="1:9" x14ac:dyDescent="0.3">
      <c r="A1" s="8" t="s">
        <v>72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73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</row>
    <row r="7" spans="1:9" ht="18" x14ac:dyDescent="0.35">
      <c r="A7" s="59" t="s">
        <v>6</v>
      </c>
      <c r="B7" s="144">
        <v>5936636</v>
      </c>
      <c r="C7" s="64">
        <f t="shared" ref="C7:C12" si="0">B7/$B$15*100</f>
        <v>16.876205598388427</v>
      </c>
      <c r="E7" s="15"/>
      <c r="F7" s="15"/>
      <c r="G7" s="15"/>
    </row>
    <row r="8" spans="1:9" ht="18" x14ac:dyDescent="0.35">
      <c r="A8" s="59" t="s">
        <v>7</v>
      </c>
      <c r="B8" s="144">
        <v>11049922</v>
      </c>
      <c r="C8" s="64">
        <f t="shared" si="0"/>
        <v>31.411856060933403</v>
      </c>
      <c r="E8" s="15"/>
      <c r="F8" s="15"/>
      <c r="G8" s="15"/>
    </row>
    <row r="9" spans="1:9" ht="18" x14ac:dyDescent="0.35">
      <c r="A9" s="59" t="s">
        <v>8</v>
      </c>
      <c r="B9" s="144">
        <v>5898541</v>
      </c>
      <c r="C9" s="64">
        <f t="shared" si="0"/>
        <v>16.767912104855963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98</v>
      </c>
      <c r="C10" s="64">
        <f t="shared" si="0"/>
        <v>2.7858675327947774E-4</v>
      </c>
      <c r="E10" s="15"/>
      <c r="F10" s="15"/>
      <c r="G10" s="15"/>
    </row>
    <row r="11" spans="1:9" ht="18" x14ac:dyDescent="0.35">
      <c r="A11" s="49" t="s">
        <v>99</v>
      </c>
      <c r="B11" s="145">
        <v>47578</v>
      </c>
      <c r="C11" s="64">
        <f t="shared" si="0"/>
        <v>0.13525102599521421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22932775</v>
      </c>
      <c r="C13" s="148">
        <f>SUM(C7:C12)</f>
        <v>65.191503376926292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12244777</v>
      </c>
      <c r="C14" s="119">
        <f>B14/$B$15*100</f>
        <v>34.808496623073715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35177552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73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44">
        <v>181709</v>
      </c>
      <c r="C20" s="64">
        <f t="shared" ref="C20:C25" si="1">B20/$B$28*100</f>
        <v>1.2055485926464649</v>
      </c>
      <c r="E20" s="15"/>
      <c r="F20" s="15"/>
      <c r="G20" s="15"/>
    </row>
    <row r="21" spans="1:7" ht="18" x14ac:dyDescent="0.35">
      <c r="A21" s="59" t="s">
        <v>7</v>
      </c>
      <c r="B21" s="144">
        <v>10088462</v>
      </c>
      <c r="C21" s="64">
        <f t="shared" si="1"/>
        <v>66.931914027744028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4459296</v>
      </c>
      <c r="C22" s="64">
        <f t="shared" si="1"/>
        <v>29.585205009075004</v>
      </c>
      <c r="D22" s="15"/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14729467</v>
      </c>
      <c r="C26" s="148">
        <f>SUM(C20:C25)</f>
        <v>97.722667629465491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343256</v>
      </c>
      <c r="C27" s="119">
        <f>B27/$B$28*100</f>
        <v>2.2773323705345079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15072723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>
    <tabColor theme="7" tint="0.39997558519241921"/>
    <pageSetUpPr fitToPage="1"/>
  </sheetPr>
  <dimension ref="A1:I45"/>
  <sheetViews>
    <sheetView topLeftCell="A13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5546875" customWidth="1"/>
    <col min="6" max="6" width="14" bestFit="1" customWidth="1"/>
    <col min="7" max="7" width="12.88671875" bestFit="1" customWidth="1"/>
  </cols>
  <sheetData>
    <row r="1" spans="1:9" x14ac:dyDescent="0.3">
      <c r="A1" s="8" t="s">
        <v>74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75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44">
        <v>6089920</v>
      </c>
      <c r="C7" s="64">
        <f t="shared" ref="C7:C12" si="0">B7/$B$15*100</f>
        <v>18.532065824814964</v>
      </c>
      <c r="D7" s="44"/>
      <c r="E7" s="15"/>
      <c r="F7" s="15"/>
      <c r="G7" s="15"/>
    </row>
    <row r="8" spans="1:9" ht="18" x14ac:dyDescent="0.35">
      <c r="A8" s="59" t="s">
        <v>7</v>
      </c>
      <c r="B8" s="144">
        <v>9284700</v>
      </c>
      <c r="C8" s="64">
        <f t="shared" si="0"/>
        <v>28.25401180371162</v>
      </c>
      <c r="D8" s="44"/>
      <c r="E8" s="15"/>
      <c r="F8" s="15"/>
      <c r="G8" s="15"/>
    </row>
    <row r="9" spans="1:9" ht="18" x14ac:dyDescent="0.35">
      <c r="A9" s="59" t="s">
        <v>8</v>
      </c>
      <c r="B9" s="144">
        <v>5602307</v>
      </c>
      <c r="C9" s="64">
        <f t="shared" si="0"/>
        <v>17.048224294378521</v>
      </c>
      <c r="D9" s="15"/>
      <c r="E9" s="15"/>
      <c r="F9" s="15"/>
      <c r="G9" s="15"/>
    </row>
    <row r="10" spans="1:9" ht="18" x14ac:dyDescent="0.35">
      <c r="A10" s="49" t="s">
        <v>98</v>
      </c>
      <c r="B10" s="145">
        <v>60</v>
      </c>
      <c r="C10" s="64">
        <f t="shared" si="0"/>
        <v>1.8258432778901819E-4</v>
      </c>
      <c r="E10" s="15"/>
      <c r="F10" s="15"/>
      <c r="G10" s="15"/>
    </row>
    <row r="11" spans="1:9" ht="18" x14ac:dyDescent="0.35">
      <c r="A11" s="49" t="s">
        <v>99</v>
      </c>
      <c r="B11" s="145">
        <v>41150</v>
      </c>
      <c r="C11" s="64">
        <f t="shared" si="0"/>
        <v>0.12522241814196833</v>
      </c>
      <c r="E11" s="15"/>
      <c r="F11" s="15"/>
      <c r="G11" s="15"/>
    </row>
    <row r="12" spans="1:9" ht="18.600000000000001" thickBot="1" x14ac:dyDescent="0.4">
      <c r="A12" s="49" t="s">
        <v>106</v>
      </c>
      <c r="B12" s="145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21018137</v>
      </c>
      <c r="C13" s="148">
        <f>SUM(C7:C12)</f>
        <v>63.95970692537486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11843391</v>
      </c>
      <c r="C14" s="119">
        <f>B14/$B$15*100</f>
        <v>36.040293074625133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32861528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322" t="s">
        <v>5</v>
      </c>
      <c r="B16" s="323"/>
      <c r="C16" s="324"/>
      <c r="E16" s="15"/>
      <c r="F16" s="15"/>
      <c r="G16" s="15"/>
    </row>
    <row r="17" spans="1:7" ht="18.75" customHeight="1" thickBot="1" x14ac:dyDescent="0.35">
      <c r="A17" s="325"/>
      <c r="B17" s="246" t="s">
        <v>75</v>
      </c>
      <c r="C17" s="247"/>
      <c r="E17" s="15"/>
      <c r="F17" s="15"/>
      <c r="G17" s="15"/>
    </row>
    <row r="18" spans="1:7" ht="15.75" customHeight="1" x14ac:dyDescent="0.3">
      <c r="A18" s="241"/>
      <c r="B18" s="299" t="s">
        <v>122</v>
      </c>
      <c r="C18" s="321" t="s">
        <v>4</v>
      </c>
      <c r="D18" s="44"/>
      <c r="E18" s="15"/>
      <c r="F18" s="15"/>
      <c r="G18" s="15"/>
    </row>
    <row r="19" spans="1:7" x14ac:dyDescent="0.3">
      <c r="A19" s="241"/>
      <c r="B19" s="300"/>
      <c r="C19" s="326"/>
      <c r="D19" s="44"/>
      <c r="E19" s="15"/>
      <c r="F19" s="15"/>
      <c r="G19" s="15"/>
    </row>
    <row r="20" spans="1:7" ht="18" x14ac:dyDescent="0.35">
      <c r="A20" s="59" t="s">
        <v>6</v>
      </c>
      <c r="B20" s="144">
        <v>165770</v>
      </c>
      <c r="C20" s="64">
        <f t="shared" ref="C20:C25" si="1">B20/$B$28*100</f>
        <v>1.382507580356533</v>
      </c>
      <c r="D20" s="44"/>
      <c r="E20" s="15"/>
      <c r="F20" s="15"/>
      <c r="G20" s="15"/>
    </row>
    <row r="21" spans="1:7" ht="18" x14ac:dyDescent="0.35">
      <c r="A21" s="59" t="s">
        <v>7</v>
      </c>
      <c r="B21" s="144">
        <v>7409521</v>
      </c>
      <c r="C21" s="64">
        <f t="shared" si="1"/>
        <v>61.794769556077213</v>
      </c>
      <c r="D21" s="15"/>
      <c r="E21" s="15"/>
      <c r="F21" s="15"/>
      <c r="G21" s="15"/>
    </row>
    <row r="22" spans="1:7" ht="18" x14ac:dyDescent="0.35">
      <c r="A22" s="59" t="s">
        <v>8</v>
      </c>
      <c r="B22" s="144">
        <v>3692036</v>
      </c>
      <c r="C22" s="64">
        <f t="shared" si="1"/>
        <v>30.79126353953799</v>
      </c>
      <c r="D22" s="15"/>
      <c r="E22" s="15"/>
      <c r="F22" s="15"/>
      <c r="G22" s="15"/>
    </row>
    <row r="23" spans="1:7" ht="18" x14ac:dyDescent="0.35">
      <c r="A23" s="49" t="s">
        <v>98</v>
      </c>
      <c r="B23" s="145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45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45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11267327</v>
      </c>
      <c r="C26" s="148">
        <f>SUM(C19:C25)</f>
        <v>93.968540675971738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723204</v>
      </c>
      <c r="C27" s="119">
        <f>B27/$B$28*100</f>
        <v>6.031459324028269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11990531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theme="7" tint="0.39997558519241921"/>
    <pageSetUpPr fitToPage="1"/>
  </sheetPr>
  <dimension ref="A1:I45"/>
  <sheetViews>
    <sheetView topLeftCell="A10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3.5546875" customWidth="1"/>
    <col min="4" max="4" width="10.6640625" customWidth="1"/>
    <col min="6" max="6" width="14" bestFit="1" customWidth="1"/>
    <col min="7" max="7" width="12.88671875" bestFit="1" customWidth="1"/>
  </cols>
  <sheetData>
    <row r="1" spans="1:9" x14ac:dyDescent="0.3">
      <c r="A1" s="8" t="s">
        <v>76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77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55">
        <v>7806741</v>
      </c>
      <c r="C7" s="64">
        <f t="shared" ref="C7:C12" si="0">B7/$B$15*100</f>
        <v>18.980214918982767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12312815</v>
      </c>
      <c r="C8" s="64">
        <f t="shared" si="0"/>
        <v>29.93565111967655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6867484</v>
      </c>
      <c r="C9" s="64">
        <f t="shared" si="0"/>
        <v>16.696637210415393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449</v>
      </c>
      <c r="C10" s="64">
        <f t="shared" si="0"/>
        <v>1.0916356131993187E-3</v>
      </c>
      <c r="E10" s="15"/>
      <c r="F10" s="15"/>
      <c r="G10" s="15"/>
    </row>
    <row r="11" spans="1:9" ht="18" x14ac:dyDescent="0.35">
      <c r="A11" s="49" t="s">
        <v>99</v>
      </c>
      <c r="B11" s="156">
        <v>56189</v>
      </c>
      <c r="C11" s="64">
        <f t="shared" si="0"/>
        <v>0.13661005227184078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27043678</v>
      </c>
      <c r="C13" s="148">
        <f>SUM(C7:C12)</f>
        <v>65.750204936959733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14087263</v>
      </c>
      <c r="C14" s="119">
        <f>B14/$B$15*100</f>
        <v>34.249795063040253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41130941</v>
      </c>
      <c r="C15" s="86">
        <f>SUM(C13+C14)</f>
        <v>99.999999999999986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77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220823</v>
      </c>
      <c r="C20" s="64">
        <f t="shared" ref="C20:C25" si="1">B20/$B$28*100</f>
        <v>1.3406718567767606</v>
      </c>
      <c r="E20" s="15"/>
      <c r="F20" s="15"/>
      <c r="G20" s="15"/>
    </row>
    <row r="21" spans="1:7" ht="18" x14ac:dyDescent="0.35">
      <c r="A21" s="59" t="s">
        <v>7</v>
      </c>
      <c r="B21" s="155">
        <v>11383708</v>
      </c>
      <c r="C21" s="64">
        <f t="shared" si="1"/>
        <v>69.11334843455829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4196074</v>
      </c>
      <c r="C22" s="64">
        <f t="shared" si="1"/>
        <v>25.475418415439922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15800605</v>
      </c>
      <c r="C26" s="148">
        <f>SUM(C20:C25)</f>
        <v>95.929438706774974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670465</v>
      </c>
      <c r="C27" s="119">
        <f>B27/$B$28*100</f>
        <v>4.0705612932250297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16471070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3" tint="0.39997558519241921"/>
    <pageSetUpPr fitToPage="1"/>
  </sheetPr>
  <dimension ref="A1:I50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44140625" bestFit="1" customWidth="1"/>
    <col min="6" max="7" width="14" bestFit="1" customWidth="1"/>
  </cols>
  <sheetData>
    <row r="1" spans="1:9" x14ac:dyDescent="0.3">
      <c r="A1" s="8" t="s">
        <v>45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24" t="s">
        <v>1</v>
      </c>
      <c r="B3" s="225"/>
      <c r="C3" s="225"/>
      <c r="G3" s="214"/>
      <c r="H3" s="214"/>
      <c r="I3" s="214"/>
    </row>
    <row r="4" spans="1:9" ht="18.600000000000001" thickBot="1" x14ac:dyDescent="0.35">
      <c r="A4" s="240"/>
      <c r="B4" s="255" t="s">
        <v>43</v>
      </c>
      <c r="C4" s="256"/>
    </row>
    <row r="5" spans="1:9" ht="18.75" customHeight="1" x14ac:dyDescent="0.3">
      <c r="A5" s="241"/>
      <c r="B5" s="253" t="s">
        <v>121</v>
      </c>
      <c r="C5" s="257" t="s">
        <v>4</v>
      </c>
    </row>
    <row r="6" spans="1:9" ht="18" customHeight="1" x14ac:dyDescent="0.3">
      <c r="A6" s="241"/>
      <c r="B6" s="254"/>
      <c r="C6" s="249"/>
    </row>
    <row r="7" spans="1:9" ht="18" x14ac:dyDescent="0.35">
      <c r="A7" s="59" t="s">
        <v>6</v>
      </c>
      <c r="B7" s="106">
        <v>8556409</v>
      </c>
      <c r="C7" s="60">
        <f t="shared" ref="C7:C14" si="0">B7/$B$15*100</f>
        <v>18.941735363886529</v>
      </c>
      <c r="E7" s="15"/>
      <c r="F7" s="15"/>
      <c r="G7" s="15"/>
    </row>
    <row r="8" spans="1:9" ht="18" x14ac:dyDescent="0.35">
      <c r="A8" s="59" t="s">
        <v>7</v>
      </c>
      <c r="B8" s="106">
        <v>15149583</v>
      </c>
      <c r="C8" s="60">
        <f t="shared" si="0"/>
        <v>33.53736270195057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9118591</v>
      </c>
      <c r="C9" s="60">
        <f t="shared" si="0"/>
        <v>20.186264776907862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17797</v>
      </c>
      <c r="C11" s="60">
        <f t="shared" si="0"/>
        <v>3.9398077426066068E-2</v>
      </c>
      <c r="E11" s="15"/>
      <c r="F11" s="15"/>
      <c r="G11" s="15"/>
    </row>
    <row r="12" spans="1:9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92" t="s">
        <v>108</v>
      </c>
      <c r="B13" s="102">
        <f>SUM(B7:B12)</f>
        <v>32842380</v>
      </c>
      <c r="C13" s="103">
        <f>SUM(C7:C12)</f>
        <v>72.70476092017104</v>
      </c>
      <c r="E13" s="15"/>
      <c r="F13" s="15"/>
      <c r="G13" s="15"/>
    </row>
    <row r="14" spans="1:9" ht="18.600000000000001" thickBot="1" x14ac:dyDescent="0.35">
      <c r="A14" s="94" t="s">
        <v>109</v>
      </c>
      <c r="B14" s="98">
        <v>12329875</v>
      </c>
      <c r="C14" s="96">
        <f t="shared" si="0"/>
        <v>27.295239079828981</v>
      </c>
      <c r="E14" s="15"/>
      <c r="F14" s="15"/>
      <c r="G14" s="15"/>
    </row>
    <row r="15" spans="1:9" ht="60" customHeight="1" thickBot="1" x14ac:dyDescent="0.35">
      <c r="A15" s="95" t="s">
        <v>110</v>
      </c>
      <c r="B15" s="104">
        <f>SUM(B13+B14)</f>
        <v>45172255</v>
      </c>
      <c r="C15" s="105">
        <f>SUM(C13+C14)</f>
        <v>100.00000000000003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" x14ac:dyDescent="0.3">
      <c r="A17" s="220"/>
      <c r="B17" s="244" t="s">
        <v>43</v>
      </c>
      <c r="C17" s="245"/>
      <c r="E17" s="15"/>
      <c r="F17" s="15"/>
      <c r="G17" s="15"/>
    </row>
    <row r="18" spans="1:7" ht="18.75" customHeight="1" x14ac:dyDescent="0.3">
      <c r="A18" s="221"/>
      <c r="B18" s="251" t="s">
        <v>122</v>
      </c>
      <c r="C18" s="250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244216</v>
      </c>
      <c r="C20" s="60">
        <f t="shared" ref="C20:C25" si="1">B20/$B$28*100</f>
        <v>1.3757057493973091</v>
      </c>
      <c r="E20" s="15"/>
      <c r="F20" s="15"/>
      <c r="G20" s="15"/>
    </row>
    <row r="21" spans="1:7" ht="18" x14ac:dyDescent="0.35">
      <c r="A21" s="59" t="s">
        <v>7</v>
      </c>
      <c r="B21" s="106">
        <v>13710442</v>
      </c>
      <c r="C21" s="60">
        <f t="shared" si="1"/>
        <v>77.232998190857032</v>
      </c>
      <c r="E21" s="15"/>
      <c r="F21" s="15"/>
      <c r="G21" s="15"/>
    </row>
    <row r="22" spans="1:7" ht="18" x14ac:dyDescent="0.35">
      <c r="A22" s="59" t="s">
        <v>8</v>
      </c>
      <c r="B22" s="106">
        <v>3797394</v>
      </c>
      <c r="C22" s="60">
        <f t="shared" si="1"/>
        <v>21.391296059745656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6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6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83">
        <f t="shared" si="1"/>
        <v>0</v>
      </c>
      <c r="E25" s="15"/>
      <c r="F25" s="15"/>
      <c r="G25" s="15"/>
    </row>
    <row r="26" spans="1:7" ht="60" customHeight="1" thickBot="1" x14ac:dyDescent="0.35">
      <c r="A26" s="92" t="s">
        <v>108</v>
      </c>
      <c r="B26" s="102">
        <f>SUM(B20:B25)</f>
        <v>17752052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94" t="s">
        <v>109</v>
      </c>
      <c r="B27" s="98">
        <v>0</v>
      </c>
      <c r="C27" s="9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04">
        <f>SUM(B26+B27)</f>
        <v>17752052</v>
      </c>
      <c r="C28" s="86">
        <f>SUM(C26+C27)</f>
        <v>100</v>
      </c>
      <c r="E28" s="15"/>
    </row>
    <row r="29" spans="1:7" x14ac:dyDescent="0.3">
      <c r="A29" s="58" t="s">
        <v>100</v>
      </c>
    </row>
    <row r="30" spans="1:7" x14ac:dyDescent="0.3">
      <c r="A30" s="58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0">
    <tabColor theme="7" tint="0.39997558519241921"/>
    <pageSetUpPr fitToPage="1"/>
  </sheetPr>
  <dimension ref="A1:I45"/>
  <sheetViews>
    <sheetView topLeftCell="A13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44140625" customWidth="1"/>
    <col min="6" max="6" width="14" bestFit="1" customWidth="1"/>
    <col min="7" max="7" width="12.88671875" bestFit="1" customWidth="1"/>
  </cols>
  <sheetData>
    <row r="1" spans="1:9" x14ac:dyDescent="0.3">
      <c r="A1" s="8" t="s">
        <v>79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78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55">
        <v>7164128</v>
      </c>
      <c r="C7" s="64">
        <f t="shared" ref="C7:C12" si="0">B7/$B$15*100</f>
        <v>19.165875036179493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11151221</v>
      </c>
      <c r="C8" s="64">
        <f t="shared" si="0"/>
        <v>29.832368738640696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6162998</v>
      </c>
      <c r="C9" s="64">
        <f t="shared" si="0"/>
        <v>16.487596189825773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120</v>
      </c>
      <c r="C10" s="64">
        <f t="shared" si="0"/>
        <v>3.2103069687497752E-4</v>
      </c>
      <c r="E10" s="15"/>
      <c r="F10" s="15"/>
      <c r="G10" s="15"/>
    </row>
    <row r="11" spans="1:9" ht="18" x14ac:dyDescent="0.35">
      <c r="A11" s="49" t="s">
        <v>99</v>
      </c>
      <c r="B11" s="156">
        <v>56947</v>
      </c>
      <c r="C11" s="64">
        <f t="shared" si="0"/>
        <v>0.15234779245782787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24535414</v>
      </c>
      <c r="C13" s="148">
        <f>SUM(C7:C12)</f>
        <v>65.638508787800674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12844189</v>
      </c>
      <c r="C14" s="119">
        <f>B14/$B$15*100</f>
        <v>34.361491212199333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37379603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78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161003</v>
      </c>
      <c r="C20" s="64">
        <f t="shared" ref="C20:C25" si="1">B20/$B$28*100</f>
        <v>1.1456145766136465</v>
      </c>
      <c r="E20" s="15"/>
      <c r="F20" s="15"/>
      <c r="G20" s="15"/>
    </row>
    <row r="21" spans="1:7" ht="18" x14ac:dyDescent="0.35">
      <c r="A21" s="59" t="s">
        <v>7</v>
      </c>
      <c r="B21" s="155">
        <v>9501110</v>
      </c>
      <c r="C21" s="64">
        <f t="shared" si="1"/>
        <v>67.605014254452911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3858250</v>
      </c>
      <c r="C22" s="64">
        <f t="shared" si="1"/>
        <v>27.453323479808457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13520363</v>
      </c>
      <c r="C26" s="148">
        <f>SUM(C20:C25)</f>
        <v>96.203952310875025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533491</v>
      </c>
      <c r="C27" s="119">
        <f>B27/$B$28*100</f>
        <v>3.7960476891249901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14053854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theme="7" tint="0.39997558519241921"/>
    <pageSetUpPr fitToPage="1"/>
  </sheetPr>
  <dimension ref="A1:I45"/>
  <sheetViews>
    <sheetView topLeftCell="A13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" customWidth="1"/>
    <col min="6" max="6" width="14" bestFit="1" customWidth="1"/>
    <col min="7" max="7" width="12.88671875" bestFit="1" customWidth="1"/>
  </cols>
  <sheetData>
    <row r="1" spans="1:9" x14ac:dyDescent="0.3">
      <c r="A1" s="8" t="s">
        <v>81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82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</row>
    <row r="7" spans="1:9" ht="18" x14ac:dyDescent="0.35">
      <c r="A7" s="59" t="s">
        <v>6</v>
      </c>
      <c r="B7" s="155">
        <v>7941286</v>
      </c>
      <c r="C7" s="64">
        <f t="shared" ref="C7:C12" si="0">B7/$B$15*100</f>
        <v>19.697106566760468</v>
      </c>
      <c r="E7" s="15"/>
      <c r="F7" s="15"/>
      <c r="G7" s="15"/>
    </row>
    <row r="8" spans="1:9" ht="18" x14ac:dyDescent="0.35">
      <c r="A8" s="59" t="s">
        <v>7</v>
      </c>
      <c r="B8" s="155">
        <v>11910032</v>
      </c>
      <c r="C8" s="64">
        <f t="shared" si="0"/>
        <v>29.54095464104017</v>
      </c>
      <c r="E8" s="15"/>
      <c r="F8" s="15"/>
      <c r="G8" s="15"/>
    </row>
    <row r="9" spans="1:9" ht="18" x14ac:dyDescent="0.35">
      <c r="A9" s="59" t="s">
        <v>8</v>
      </c>
      <c r="B9" s="155">
        <v>5905416</v>
      </c>
      <c r="C9" s="64">
        <f t="shared" si="0"/>
        <v>14.647452348782345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378</v>
      </c>
      <c r="C10" s="64">
        <f t="shared" si="0"/>
        <v>9.3756934106584968E-4</v>
      </c>
      <c r="E10" s="15"/>
      <c r="F10" s="15"/>
      <c r="G10" s="15"/>
    </row>
    <row r="11" spans="1:9" ht="18" x14ac:dyDescent="0.35">
      <c r="A11" s="49" t="s">
        <v>99</v>
      </c>
      <c r="B11" s="156">
        <v>62863</v>
      </c>
      <c r="C11" s="64">
        <f t="shared" si="0"/>
        <v>0.1559217499667262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25819975</v>
      </c>
      <c r="C13" s="148">
        <f>SUM(C7:C12)</f>
        <v>64.042372875890777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14497043</v>
      </c>
      <c r="C14" s="119">
        <f>B14/$B$15*100</f>
        <v>35.957627124109223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40317018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82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204417</v>
      </c>
      <c r="C20" s="64">
        <f t="shared" ref="C20:C25" si="1">B20/$B$28*100</f>
        <v>1.4260913243442637</v>
      </c>
      <c r="E20" s="15"/>
      <c r="F20" s="15"/>
      <c r="G20" s="15"/>
    </row>
    <row r="21" spans="1:7" ht="18" x14ac:dyDescent="0.35">
      <c r="A21" s="59" t="s">
        <v>7</v>
      </c>
      <c r="B21" s="155">
        <v>9146885</v>
      </c>
      <c r="C21" s="64">
        <f t="shared" si="1"/>
        <v>63.812174835139345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4581762</v>
      </c>
      <c r="C22" s="64">
        <f t="shared" si="1"/>
        <v>31.964127437591895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13933064</v>
      </c>
      <c r="C26" s="148">
        <f>SUM(C20:C25)</f>
        <v>97.202393597075513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401011</v>
      </c>
      <c r="C27" s="119">
        <f>B27/$B$28*100</f>
        <v>2.7976064029244996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14334075</v>
      </c>
      <c r="C28" s="86">
        <f>SUM(C26+C27)</f>
        <v>100.00000000000001</v>
      </c>
      <c r="E28" s="15"/>
    </row>
    <row r="30" spans="1:7" x14ac:dyDescent="0.3">
      <c r="B30" s="15"/>
      <c r="C30" s="15"/>
    </row>
    <row r="31" spans="1:7" x14ac:dyDescent="0.3">
      <c r="B31" s="15"/>
      <c r="C31" s="15"/>
    </row>
    <row r="32" spans="1:7" x14ac:dyDescent="0.3">
      <c r="B32" s="15"/>
      <c r="C32" s="15"/>
    </row>
    <row r="33" spans="2:3" x14ac:dyDescent="0.3">
      <c r="B33" s="15"/>
      <c r="C33" s="15"/>
    </row>
    <row r="34" spans="2:3" x14ac:dyDescent="0.3">
      <c r="B34" s="15"/>
      <c r="C34" s="15"/>
    </row>
    <row r="35" spans="2:3" x14ac:dyDescent="0.3">
      <c r="B35" s="15"/>
      <c r="C35" s="15"/>
    </row>
    <row r="36" spans="2:3" x14ac:dyDescent="0.3">
      <c r="B36" s="15"/>
      <c r="C36" s="15"/>
    </row>
    <row r="37" spans="2:3" x14ac:dyDescent="0.3">
      <c r="B37" s="15"/>
      <c r="C37" s="15"/>
    </row>
    <row r="38" spans="2:3" x14ac:dyDescent="0.3">
      <c r="B38" s="15"/>
      <c r="C38" s="15"/>
    </row>
    <row r="39" spans="2:3" x14ac:dyDescent="0.3">
      <c r="B39" s="15"/>
      <c r="C39" s="15"/>
    </row>
    <row r="40" spans="2:3" x14ac:dyDescent="0.3">
      <c r="B40" s="15"/>
      <c r="C40" s="15"/>
    </row>
    <row r="41" spans="2:3" x14ac:dyDescent="0.3">
      <c r="B41" s="15"/>
      <c r="C41" s="15"/>
    </row>
    <row r="42" spans="2:3" x14ac:dyDescent="0.3">
      <c r="B42" s="15"/>
      <c r="C42" s="15"/>
    </row>
    <row r="43" spans="2:3" x14ac:dyDescent="0.3">
      <c r="B43" s="15"/>
      <c r="C43" s="15"/>
    </row>
    <row r="44" spans="2:3" x14ac:dyDescent="0.3">
      <c r="B44" s="15"/>
      <c r="C44" s="15"/>
    </row>
    <row r="45" spans="2:3" x14ac:dyDescent="0.3">
      <c r="B45" s="15"/>
      <c r="C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theme="7" tint="0.39997558519241921"/>
    <pageSetUpPr fitToPage="1"/>
  </sheetPr>
  <dimension ref="A1:I45"/>
  <sheetViews>
    <sheetView topLeftCell="A10" zoomScale="70" zoomScaleNormal="70" workbookViewId="0">
      <selection activeCell="B15" sqref="B15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109375" customWidth="1"/>
    <col min="6" max="6" width="11.88671875" customWidth="1"/>
    <col min="7" max="7" width="12.88671875" bestFit="1" customWidth="1"/>
  </cols>
  <sheetData>
    <row r="1" spans="1:9" x14ac:dyDescent="0.3">
      <c r="A1" s="8" t="s">
        <v>83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84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</row>
    <row r="7" spans="1:9" ht="18" x14ac:dyDescent="0.35">
      <c r="A7" s="59" t="s">
        <v>6</v>
      </c>
      <c r="B7" s="155">
        <v>6913095</v>
      </c>
      <c r="C7" s="64">
        <f t="shared" ref="C7:C12" si="0">B7/$B$15*100</f>
        <v>19.620013273765522</v>
      </c>
      <c r="E7" s="15"/>
      <c r="F7" s="15"/>
      <c r="G7" s="15"/>
    </row>
    <row r="8" spans="1:9" ht="18" x14ac:dyDescent="0.35">
      <c r="A8" s="59" t="s">
        <v>7</v>
      </c>
      <c r="B8" s="155">
        <v>10527894</v>
      </c>
      <c r="C8" s="64">
        <f t="shared" si="0"/>
        <v>29.879152539462634</v>
      </c>
      <c r="E8" s="15"/>
      <c r="F8" s="15"/>
      <c r="G8" s="15"/>
    </row>
    <row r="9" spans="1:9" ht="18" x14ac:dyDescent="0.35">
      <c r="A9" s="59" t="s">
        <v>8</v>
      </c>
      <c r="B9" s="155">
        <v>4923077</v>
      </c>
      <c r="C9" s="64">
        <f t="shared" si="0"/>
        <v>13.972155176193841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943</v>
      </c>
      <c r="C10" s="64">
        <f t="shared" si="0"/>
        <v>2.6763226191974638E-3</v>
      </c>
      <c r="E10" s="15"/>
      <c r="F10" s="15"/>
      <c r="G10" s="15"/>
    </row>
    <row r="11" spans="1:9" ht="18" x14ac:dyDescent="0.35">
      <c r="A11" s="49" t="s">
        <v>99</v>
      </c>
      <c r="B11" s="156">
        <v>44245</v>
      </c>
      <c r="C11" s="64">
        <f t="shared" si="0"/>
        <v>0.12557146796011853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22409254</v>
      </c>
      <c r="C13" s="148">
        <f>SUM(C7:C12)</f>
        <v>63.599568780001313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12825661</v>
      </c>
      <c r="C14" s="119">
        <f>B14/$B$15*100</f>
        <v>36.400431219998687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35234915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84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205707</v>
      </c>
      <c r="C20" s="64">
        <f t="shared" ref="C20:C25" si="1">B20/$B$28*100</f>
        <v>1.4837790313452621</v>
      </c>
      <c r="E20" s="15"/>
      <c r="F20" s="15"/>
      <c r="G20" s="15"/>
    </row>
    <row r="21" spans="1:7" ht="18" x14ac:dyDescent="0.35">
      <c r="A21" s="59" t="s">
        <v>7</v>
      </c>
      <c r="B21" s="155">
        <v>9085849</v>
      </c>
      <c r="C21" s="64">
        <f t="shared" si="1"/>
        <v>65.536866650961414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4201186</v>
      </c>
      <c r="C22" s="64">
        <f t="shared" si="1"/>
        <v>30.303449535413364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13492742</v>
      </c>
      <c r="C26" s="148">
        <f>SUM(C20:C25)</f>
        <v>97.324095217720043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370980</v>
      </c>
      <c r="C27" s="119">
        <f>B27/$B$28*100</f>
        <v>2.6759047822799675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13863722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>
    <tabColor theme="7" tint="0.39997558519241921"/>
    <pageSetUpPr fitToPage="1"/>
  </sheetPr>
  <dimension ref="A1:I45"/>
  <sheetViews>
    <sheetView topLeftCell="A10" zoomScale="70" zoomScaleNormal="70" workbookViewId="0">
      <selection activeCell="B28" sqref="B28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5546875" customWidth="1"/>
    <col min="5" max="5" width="8.88671875" customWidth="1"/>
    <col min="6" max="6" width="14" bestFit="1" customWidth="1"/>
    <col min="7" max="7" width="12.88671875" bestFit="1" customWidth="1"/>
  </cols>
  <sheetData>
    <row r="1" spans="1:9" x14ac:dyDescent="0.3">
      <c r="A1" s="8" t="s">
        <v>85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86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</row>
    <row r="7" spans="1:9" ht="18" x14ac:dyDescent="0.35">
      <c r="A7" s="59" t="s">
        <v>6</v>
      </c>
      <c r="B7" s="155">
        <v>7707145</v>
      </c>
      <c r="C7" s="64">
        <f t="shared" ref="C7:C12" si="0">B7/$B$15*100</f>
        <v>20.296095154267434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10814151</v>
      </c>
      <c r="C8" s="64">
        <f t="shared" si="0"/>
        <v>28.478124870962766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4799245</v>
      </c>
      <c r="C9" s="64">
        <f t="shared" si="0"/>
        <v>12.638393748741228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215</v>
      </c>
      <c r="C10" s="64">
        <f t="shared" si="0"/>
        <v>5.6618377598546528E-4</v>
      </c>
      <c r="E10" s="15"/>
      <c r="F10" s="15"/>
      <c r="G10" s="15"/>
    </row>
    <row r="11" spans="1:9" ht="18" x14ac:dyDescent="0.35">
      <c r="A11" s="49" t="s">
        <v>99</v>
      </c>
      <c r="B11" s="156">
        <v>33561</v>
      </c>
      <c r="C11" s="64">
        <f t="shared" si="0"/>
        <v>8.8379970724875342E-2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23354317</v>
      </c>
      <c r="C13" s="148">
        <f>SUM(C7:C12)</f>
        <v>61.50155992847229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14619219</v>
      </c>
      <c r="C14" s="119">
        <f>B14/$B$15*100</f>
        <v>38.498440071527703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37973536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86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183945</v>
      </c>
      <c r="C20" s="64">
        <f t="shared" ref="C20:C25" si="1">B20/$B$28*100</f>
        <v>1.2552504263668305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9831353</v>
      </c>
      <c r="C21" s="64">
        <f t="shared" si="1"/>
        <v>67.089673788430332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4011769</v>
      </c>
      <c r="C22" s="64">
        <f t="shared" si="1"/>
        <v>27.376524220474778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14027067</v>
      </c>
      <c r="C26" s="148">
        <f>SUM(C20:C25)</f>
        <v>95.721448435271938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626981</v>
      </c>
      <c r="C27" s="119">
        <f>B27/$B$28*100</f>
        <v>4.278551564728053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14654048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4">
    <tabColor theme="7" tint="0.39997558519241921"/>
    <pageSetUpPr fitToPage="1"/>
  </sheetPr>
  <dimension ref="A1:I45"/>
  <sheetViews>
    <sheetView topLeftCell="A13" zoomScale="70" zoomScaleNormal="70" workbookViewId="0">
      <selection activeCell="B28" sqref="B28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3.33203125" customWidth="1"/>
    <col min="6" max="7" width="8.6640625" customWidth="1"/>
  </cols>
  <sheetData>
    <row r="1" spans="1:9" x14ac:dyDescent="0.3">
      <c r="A1" s="8" t="s">
        <v>87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88</v>
      </c>
      <c r="C4" s="256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</row>
    <row r="7" spans="1:9" ht="18" x14ac:dyDescent="0.35">
      <c r="A7" s="59" t="s">
        <v>6</v>
      </c>
      <c r="B7" s="155">
        <v>7583751</v>
      </c>
      <c r="C7" s="64">
        <f t="shared" ref="C7:C12" si="0">B7/$B$15*100</f>
        <v>20.237901892588823</v>
      </c>
      <c r="E7" s="15"/>
      <c r="F7" s="15"/>
      <c r="G7" s="15"/>
    </row>
    <row r="8" spans="1:9" ht="18" x14ac:dyDescent="0.35">
      <c r="A8" s="59" t="s">
        <v>7</v>
      </c>
      <c r="B8" s="155">
        <v>10941128</v>
      </c>
      <c r="C8" s="64">
        <f t="shared" si="0"/>
        <v>29.197355643435102</v>
      </c>
      <c r="E8" s="15"/>
      <c r="F8" s="15"/>
      <c r="G8" s="15"/>
    </row>
    <row r="9" spans="1:9" ht="18" x14ac:dyDescent="0.35">
      <c r="A9" s="59" t="s">
        <v>8</v>
      </c>
      <c r="B9" s="155">
        <v>4080894</v>
      </c>
      <c r="C9" s="64">
        <f t="shared" si="0"/>
        <v>10.890222055820976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175</v>
      </c>
      <c r="C10" s="64">
        <f t="shared" si="0"/>
        <v>4.6700278413716964E-4</v>
      </c>
      <c r="E10" s="15"/>
      <c r="F10" s="15"/>
      <c r="G10" s="15"/>
    </row>
    <row r="11" spans="1:9" ht="18" x14ac:dyDescent="0.35">
      <c r="A11" s="49" t="s">
        <v>99</v>
      </c>
      <c r="B11" s="156">
        <v>22532</v>
      </c>
      <c r="C11" s="64">
        <f t="shared" si="0"/>
        <v>6.0128609898164043E-2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22628480</v>
      </c>
      <c r="C13" s="148">
        <f>SUM(C7:C12)</f>
        <v>60.386075204527202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14844530</v>
      </c>
      <c r="C14" s="119">
        <f>B14/$B$15*100</f>
        <v>39.613924795472791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37473010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88</v>
      </c>
      <c r="C17" s="247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181069</v>
      </c>
      <c r="C20" s="64">
        <f t="shared" ref="C20:C25" si="1">B20/$B$28*100</f>
        <v>1.2970805890713963</v>
      </c>
      <c r="E20" s="15"/>
      <c r="F20" s="15"/>
      <c r="G20" s="15"/>
    </row>
    <row r="21" spans="1:7" ht="18" x14ac:dyDescent="0.35">
      <c r="A21" s="59" t="s">
        <v>7</v>
      </c>
      <c r="B21" s="155">
        <v>8513084</v>
      </c>
      <c r="C21" s="64">
        <f t="shared" si="1"/>
        <v>60.983139077005333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4615984</v>
      </c>
      <c r="C22" s="64">
        <f t="shared" si="1"/>
        <v>33.066418027736063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13310137</v>
      </c>
      <c r="C26" s="148">
        <f>SUM(C20:C25)</f>
        <v>95.346637693812795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649597</v>
      </c>
      <c r="C27" s="119">
        <f>B27/$B$28*100</f>
        <v>4.6533623061872094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13959734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5">
    <tabColor theme="7" tint="0.39997558519241921"/>
    <pageSetUpPr fitToPage="1"/>
  </sheetPr>
  <dimension ref="A1:I45"/>
  <sheetViews>
    <sheetView topLeftCell="A10" zoomScale="70" zoomScaleNormal="70" workbookViewId="0">
      <selection activeCell="B15" sqref="B15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0.6640625" customWidth="1"/>
    <col min="6" max="6" width="14" bestFit="1" customWidth="1"/>
    <col min="7" max="7" width="12.88671875" bestFit="1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SETEMBRO/2015 - ASSOCIAÇÃO BRASILEIRA DAS EMPRESAS AÉREAS</v>
      </c>
      <c r="B1" s="8"/>
      <c r="C1" s="8"/>
      <c r="G1" s="214"/>
      <c r="H1" s="216">
        <v>42248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SETEMBRO/2015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</row>
    <row r="7" spans="1:9" ht="18" x14ac:dyDescent="0.35">
      <c r="A7" s="59" t="s">
        <v>6</v>
      </c>
      <c r="B7" s="155">
        <v>8116483</v>
      </c>
      <c r="C7" s="64">
        <f t="shared" ref="C7:C12" si="0">B7/$B$15*100</f>
        <v>21.590136501606384</v>
      </c>
      <c r="E7" s="15"/>
      <c r="F7" s="15"/>
      <c r="G7" s="15"/>
    </row>
    <row r="8" spans="1:9" ht="18" x14ac:dyDescent="0.35">
      <c r="A8" s="59" t="s">
        <v>7</v>
      </c>
      <c r="B8" s="155">
        <v>10568910</v>
      </c>
      <c r="C8" s="64">
        <f t="shared" si="0"/>
        <v>28.113680466427727</v>
      </c>
      <c r="E8" s="15"/>
      <c r="F8" s="15"/>
      <c r="G8" s="15"/>
    </row>
    <row r="9" spans="1:9" ht="18" x14ac:dyDescent="0.35">
      <c r="A9" s="59" t="s">
        <v>8</v>
      </c>
      <c r="B9" s="155">
        <v>4616947</v>
      </c>
      <c r="C9" s="64">
        <f t="shared" si="0"/>
        <v>12.281244961725674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22</v>
      </c>
      <c r="C10" s="64">
        <f t="shared" si="0"/>
        <v>5.852079072122007E-5</v>
      </c>
      <c r="E10" s="15"/>
      <c r="F10" s="15"/>
      <c r="G10" s="15"/>
    </row>
    <row r="11" spans="1:9" ht="18" x14ac:dyDescent="0.35">
      <c r="A11" s="49" t="s">
        <v>99</v>
      </c>
      <c r="B11" s="156">
        <v>22224</v>
      </c>
      <c r="C11" s="64">
        <f t="shared" si="0"/>
        <v>5.9116638772199762E-2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23324586</v>
      </c>
      <c r="C13" s="148">
        <f>SUM(C7:C12)</f>
        <v>62.044237089322714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14268891</v>
      </c>
      <c r="C14" s="119">
        <f>B14/$B$15*100</f>
        <v>37.955762910677301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37593477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SETEMBRO/2015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173921</v>
      </c>
      <c r="C20" s="64">
        <f t="shared" ref="C20:C25" si="1">B20/$B$28*100</f>
        <v>1.188986758994002</v>
      </c>
      <c r="E20" s="15"/>
      <c r="F20" s="15"/>
      <c r="G20" s="15"/>
    </row>
    <row r="21" spans="1:7" ht="18" x14ac:dyDescent="0.35">
      <c r="A21" s="59" t="s">
        <v>7</v>
      </c>
      <c r="B21" s="155">
        <v>8300651</v>
      </c>
      <c r="C21" s="64">
        <f t="shared" si="1"/>
        <v>56.746247606846346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5363057</v>
      </c>
      <c r="C22" s="64">
        <f t="shared" si="1"/>
        <v>36.66379425561086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13837629</v>
      </c>
      <c r="C26" s="148">
        <f>SUM(C20:C25)</f>
        <v>94.599028621451211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790036</v>
      </c>
      <c r="C27" s="119">
        <f>B27/$B$28*100</f>
        <v>5.4009713785487978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14627665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6">
    <tabColor theme="7" tint="0.39997558519241921"/>
    <pageSetUpPr fitToPage="1"/>
  </sheetPr>
  <dimension ref="A1:I45"/>
  <sheetViews>
    <sheetView topLeftCell="A16" zoomScale="70" zoomScaleNormal="70" workbookViewId="0">
      <selection activeCell="B28" sqref="B28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3320312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OUTUBRO/2015 - ASSOCIAÇÃO BRASILEIRA DAS EMPRESAS AÉREAS</v>
      </c>
      <c r="B1" s="8"/>
      <c r="C1" s="8"/>
      <c r="G1" s="214"/>
      <c r="H1" s="216">
        <v>42278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OUTUBRO/2015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8320524</v>
      </c>
      <c r="C7" s="64">
        <f t="shared" ref="C7:C12" si="0">B7/$B$15*100</f>
        <v>20.673362045466558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10791414</v>
      </c>
      <c r="C8" s="64">
        <f t="shared" si="0"/>
        <v>26.812591202731518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5383396</v>
      </c>
      <c r="C9" s="64">
        <f t="shared" si="0"/>
        <v>13.375707412431776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25214</v>
      </c>
      <c r="C11" s="64">
        <f t="shared" si="0"/>
        <v>6.2647274452233268E-2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24520548</v>
      </c>
      <c r="C13" s="148">
        <f>SUM(C7:C12)</f>
        <v>60.924307935082084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15727013</v>
      </c>
      <c r="C14" s="119">
        <f>B14/$B$15*100</f>
        <v>39.075692064917924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40247561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OUTUBRO/2015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151283</v>
      </c>
      <c r="C20" s="64">
        <f t="shared" ref="C20:C25" si="1">B20/$B$28*100</f>
        <v>0.88553778876209965</v>
      </c>
      <c r="E20" s="15"/>
      <c r="F20" s="15"/>
      <c r="G20" s="15"/>
    </row>
    <row r="21" spans="1:7" ht="18" x14ac:dyDescent="0.35">
      <c r="A21" s="59" t="s">
        <v>7</v>
      </c>
      <c r="B21" s="155">
        <v>9902760</v>
      </c>
      <c r="C21" s="64">
        <f t="shared" si="1"/>
        <v>57.965985557146347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5706940</v>
      </c>
      <c r="C22" s="64">
        <f t="shared" si="1"/>
        <v>33.405676964351436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15760983</v>
      </c>
      <c r="C26" s="148">
        <f>SUM(C20:C25)</f>
        <v>92.25720031025989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1322760</v>
      </c>
      <c r="C27" s="119">
        <f>B27/$B$28*100</f>
        <v>7.7427996897401234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17083743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7">
    <tabColor theme="7" tint="0.39997558519241921"/>
    <pageSetUpPr fitToPage="1"/>
  </sheetPr>
  <dimension ref="A1:I45"/>
  <sheetViews>
    <sheetView topLeftCell="A13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8867187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NOVEMBRO/2015 - ASSOCIAÇÃO BRASILEIRA DAS EMPRESAS AÉREAS</v>
      </c>
      <c r="B1" s="8"/>
      <c r="C1" s="8"/>
      <c r="G1" s="214"/>
      <c r="H1" s="216">
        <v>42309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NOVEMBRO/2015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G6" s="13"/>
    </row>
    <row r="7" spans="1:9" ht="18" x14ac:dyDescent="0.35">
      <c r="A7" s="59" t="s">
        <v>6</v>
      </c>
      <c r="B7" s="155">
        <v>8363607</v>
      </c>
      <c r="C7" s="64">
        <f t="shared" ref="C7:C12" si="0">B7/$B$15*100</f>
        <v>20.5494493992468</v>
      </c>
      <c r="E7" s="15"/>
      <c r="F7" s="15"/>
      <c r="G7" s="15"/>
    </row>
    <row r="8" spans="1:9" ht="18" x14ac:dyDescent="0.35">
      <c r="A8" s="59" t="s">
        <v>7</v>
      </c>
      <c r="B8" s="155">
        <v>11684826</v>
      </c>
      <c r="C8" s="64">
        <f t="shared" si="0"/>
        <v>28.709711088290419</v>
      </c>
      <c r="E8" s="15"/>
      <c r="F8" s="15"/>
      <c r="G8" s="15"/>
    </row>
    <row r="9" spans="1:9" ht="18" x14ac:dyDescent="0.35">
      <c r="A9" s="59" t="s">
        <v>8</v>
      </c>
      <c r="B9" s="155">
        <v>4895602</v>
      </c>
      <c r="C9" s="64">
        <f t="shared" si="0"/>
        <v>12.028533332311218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20074</v>
      </c>
      <c r="C11" s="64">
        <f t="shared" si="0"/>
        <v>4.9321978811352599E-2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24964109</v>
      </c>
      <c r="C13" s="148">
        <f>SUM(C7:C12)</f>
        <v>61.337015798659785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15735799</v>
      </c>
      <c r="C14" s="119">
        <f>B14/$B$15*100</f>
        <v>38.662984201340208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40699908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NOVEMBRO/2015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151680</v>
      </c>
      <c r="C20" s="64">
        <f t="shared" ref="C20:C25" si="1">B20/$B$28*100</f>
        <v>0.86450768487372587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9765686</v>
      </c>
      <c r="C21" s="64">
        <f t="shared" si="1"/>
        <v>55.660011834544811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6291688</v>
      </c>
      <c r="C22" s="64">
        <f t="shared" si="1"/>
        <v>35.859787887841527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16209054</v>
      </c>
      <c r="C26" s="148">
        <f>SUM(C20:C25)</f>
        <v>92.384307407260067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1336192</v>
      </c>
      <c r="C27" s="119">
        <f>B27/$B$28*100</f>
        <v>7.6156925927399364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17545246</v>
      </c>
      <c r="C28" s="86">
        <f>SUM(C26+C27)</f>
        <v>100</v>
      </c>
      <c r="E28" s="15"/>
    </row>
    <row r="30" spans="1:7" x14ac:dyDescent="0.3">
      <c r="B30" s="15"/>
      <c r="C30" s="15"/>
    </row>
    <row r="31" spans="1:7" x14ac:dyDescent="0.3">
      <c r="B31" s="15"/>
      <c r="C31" s="15"/>
      <c r="D31" s="15"/>
    </row>
    <row r="32" spans="1:7" x14ac:dyDescent="0.3">
      <c r="B32" s="15"/>
      <c r="C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C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C41" s="15"/>
      <c r="D41" s="15"/>
    </row>
    <row r="42" spans="2:4" x14ac:dyDescent="0.3">
      <c r="B42" s="15"/>
      <c r="C42" s="15"/>
      <c r="D42" s="15"/>
    </row>
    <row r="43" spans="2:4" x14ac:dyDescent="0.3">
      <c r="B43" s="15"/>
      <c r="C43" s="15"/>
      <c r="D43" s="15"/>
    </row>
    <row r="44" spans="2:4" x14ac:dyDescent="0.3">
      <c r="B44" s="15"/>
      <c r="C44" s="15"/>
    </row>
    <row r="45" spans="2:4" x14ac:dyDescent="0.3">
      <c r="B45" s="15"/>
      <c r="C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8">
    <tabColor theme="7" tint="0.39997558519241921"/>
    <pageSetUpPr fitToPage="1"/>
  </sheetPr>
  <dimension ref="A1:I45"/>
  <sheetViews>
    <sheetView topLeftCell="A13" zoomScale="70" zoomScaleNormal="70" workbookViewId="0">
      <selection activeCell="B26" sqref="B2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8867187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DEZEMBRO/2015 - ASSOCIAÇÃO BRASILEIRA DAS EMPRESAS AÉREAS</v>
      </c>
      <c r="B1" s="8"/>
      <c r="C1" s="8"/>
      <c r="G1" s="214"/>
      <c r="H1" s="216">
        <v>42339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DEZEMBRO/2015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8825934</v>
      </c>
      <c r="C7" s="64">
        <f t="shared" ref="C7:C12" si="0">B7/$B$15*100</f>
        <v>22.23726945856253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10001751</v>
      </c>
      <c r="C8" s="64">
        <f t="shared" si="0"/>
        <v>25.199784186517515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4565127</v>
      </c>
      <c r="C9" s="64">
        <f t="shared" si="0"/>
        <v>11.502007516888206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27</v>
      </c>
      <c r="C10" s="64">
        <f t="shared" si="0"/>
        <v>6.8027505687351427E-5</v>
      </c>
      <c r="E10" s="15"/>
      <c r="F10" s="15"/>
      <c r="G10" s="15"/>
    </row>
    <row r="11" spans="1:9" ht="18" x14ac:dyDescent="0.35">
      <c r="A11" s="49" t="s">
        <v>99</v>
      </c>
      <c r="B11" s="156">
        <v>20719</v>
      </c>
      <c r="C11" s="64">
        <f t="shared" si="0"/>
        <v>5.2202292234675346E-2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23413558</v>
      </c>
      <c r="C13" s="148">
        <f>SUM(C7:C12)</f>
        <v>58.991331481708613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16276270</v>
      </c>
      <c r="C14" s="119">
        <f>B14/$B$15*100</f>
        <v>41.008668518291387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39689828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DEZEMBRO/2015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149687</v>
      </c>
      <c r="C20" s="64">
        <f t="shared" ref="C20:C25" si="1">B20/$B$28*100</f>
        <v>0.87731812032012402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9184298</v>
      </c>
      <c r="C21" s="64">
        <f t="shared" si="1"/>
        <v>53.829330922657782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6254840</v>
      </c>
      <c r="C22" s="64">
        <f t="shared" si="1"/>
        <v>36.659726440526732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15588825</v>
      </c>
      <c r="C26" s="148">
        <f>SUM(C20:C25)</f>
        <v>91.36637548350464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1473059</v>
      </c>
      <c r="C27" s="119">
        <f>B27/$B$28*100</f>
        <v>8.6336245164953649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17061884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9">
    <tabColor rgb="FF7030A0"/>
    <pageSetUpPr fitToPage="1"/>
  </sheetPr>
  <dimension ref="A1:N98"/>
  <sheetViews>
    <sheetView zoomScale="60" zoomScaleNormal="60" zoomScalePageLayoutView="56" workbookViewId="0">
      <selection activeCell="C69" sqref="C69"/>
    </sheetView>
  </sheetViews>
  <sheetFormatPr defaultColWidth="8.88671875" defaultRowHeight="14.4" x14ac:dyDescent="0.3"/>
  <cols>
    <col min="1" max="1" width="22.6640625" customWidth="1"/>
    <col min="2" max="2" width="62" customWidth="1"/>
    <col min="3" max="3" width="31.10937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334" t="str">
        <f>"DADOS COMPARATIVOS - "&amp;UPPER(TEXT($H$2,"mmmmmmmmmm"))&amp;"/"&amp;TEXT($H$2,"aaaa")&amp;" A "&amp;UPPER(TEXT($H$1,"mmmmmmmmmm"))&amp;"/"&amp;TEXT($H$1,"aaaa")&amp;" - ASSOCIAÇÃO BRASILEIRA DAS EMPRESAS AÉREAS"</f>
        <v>DADOS COMPARATIVOS - JANEIRO/2015 A DEZEMBRO/2015 - ASSOCIAÇÃO BRASILEIRA DAS EMPRESAS AÉREAS</v>
      </c>
      <c r="B1" s="334"/>
      <c r="C1" s="334"/>
      <c r="D1" s="334"/>
      <c r="E1" s="334"/>
      <c r="F1" s="334"/>
      <c r="G1" s="334"/>
      <c r="H1" s="216">
        <v>42339</v>
      </c>
      <c r="I1" s="12"/>
      <c r="J1" s="12"/>
      <c r="K1" s="12"/>
      <c r="L1" s="12"/>
      <c r="M1" s="12"/>
      <c r="N1" s="12"/>
    </row>
    <row r="2" spans="1:14" ht="15" thickBot="1" x14ac:dyDescent="0.35">
      <c r="A2" s="334" t="s">
        <v>107</v>
      </c>
      <c r="B2" s="334"/>
      <c r="C2" s="334"/>
      <c r="D2" s="334"/>
      <c r="E2" s="334"/>
      <c r="F2" s="334"/>
      <c r="G2" s="334"/>
      <c r="H2" s="216">
        <v>42005</v>
      </c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331" t="str">
        <f>""&amp;UPPER(TEXT($H$2,"mmmmmmmmmm"))&amp;"/"&amp;TEXT($H$2,"aaaa")&amp;" A "&amp;UPPER(TEXT($H$1,"mmmmmmmmmm"))&amp;"/"&amp;TEXT($H$1,"aaaa")&amp;""</f>
        <v>JANEIRO/2015 A DEZEMBRO/2015</v>
      </c>
      <c r="C4" s="33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15'!B7+'Fev 15'!B7+'Mar 15'!B7+'Abr 15'!B7+'Mai 15'!B7+'Jun 15'!B7+'Jul 15'!B7+'Ago 15'!B7+'Set 15'!B7+'Out 15'!B7+'Nov 15'!B7+'Dez 15'!B7)</f>
        <v>90769250</v>
      </c>
      <c r="C7" s="63">
        <f t="shared" ref="C7:C12" si="0">B7/$B$15*100</f>
        <v>19.915194534124932</v>
      </c>
      <c r="E7" s="209"/>
    </row>
    <row r="8" spans="1:14" ht="18.75" customHeight="1" x14ac:dyDescent="0.35">
      <c r="A8" s="59" t="s">
        <v>7</v>
      </c>
      <c r="B8" s="170">
        <f>SUM('Jan 15'!B8+'Fev 15'!B8+'Mar 15'!B8+'Abr 15'!B8+'Mai 15'!B8+'Jun 15'!B8+'Jul 15'!B8+'Ago 15'!B8+'Set 15'!B8+'Out 15'!B8+'Nov 15'!B8+'Dez 15'!B8)</f>
        <v>131038764</v>
      </c>
      <c r="C8" s="63">
        <f t="shared" si="0"/>
        <v>28.750512718473349</v>
      </c>
      <c r="E8" s="209"/>
    </row>
    <row r="9" spans="1:14" ht="18.75" customHeight="1" x14ac:dyDescent="0.35">
      <c r="A9" s="59" t="s">
        <v>8</v>
      </c>
      <c r="B9" s="170">
        <f>SUM('Jan 15'!B9+'Fev 15'!B9+'Mar 15'!B9+'Abr 15'!B9+'Mai 15'!B9+'Jun 15'!B9+'Jul 15'!B9+'Ago 15'!B9+'Set 15'!B9+'Out 15'!B9+'Nov 15'!B9+'Dez 15'!B9)</f>
        <v>63701034</v>
      </c>
      <c r="C9" s="63">
        <f t="shared" si="0"/>
        <v>13.976302372608638</v>
      </c>
      <c r="E9" s="209"/>
    </row>
    <row r="10" spans="1:14" ht="18.75" customHeight="1" x14ac:dyDescent="0.35">
      <c r="A10" s="49" t="s">
        <v>98</v>
      </c>
      <c r="B10" s="170">
        <f>SUM('Jan 15'!B10+'Fev 15'!B10+'Mar 15'!B10+'Abr 15'!B10+'Mai 15'!B10+'Jun 15'!B10+'Jul 15'!B10+'Ago 15'!B10+'Set 15'!B10+'Out 15'!B10+'Nov 15'!B10+'Dez 15'!B10)</f>
        <v>2487</v>
      </c>
      <c r="C10" s="63">
        <f t="shared" si="0"/>
        <v>5.4565933734572784E-4</v>
      </c>
      <c r="E10" s="209"/>
    </row>
    <row r="11" spans="1:14" ht="18.75" customHeight="1" x14ac:dyDescent="0.35">
      <c r="A11" s="49" t="s">
        <v>99</v>
      </c>
      <c r="B11" s="170">
        <f>SUM('Jan 15'!B11+'Fev 15'!B11+'Mar 15'!B11+'Abr 15'!B11+'Mai 15'!B11+'Jun 15'!B11+'Jul 15'!B11+'Ago 15'!B11+'Set 15'!B11+'Out 15'!B11+'Nov 15'!B11+'Dez 15'!B11)</f>
        <v>453296</v>
      </c>
      <c r="C11" s="63">
        <f t="shared" si="0"/>
        <v>9.9455245267981135E-2</v>
      </c>
      <c r="E11" s="209"/>
    </row>
    <row r="12" spans="1:14" ht="18.75" customHeight="1" thickBot="1" x14ac:dyDescent="0.4">
      <c r="A12" s="49" t="s">
        <v>106</v>
      </c>
      <c r="B12" s="170">
        <f>SUM('Jan 15'!B12+'Fev 15'!B12+'Mar 15'!B12+'Abr 15'!B12+'Mai 15'!B12+'Jun 15'!B12+'Jul 15'!B12+'Ago 15'!B12+'Set 15'!B12+'Out 15'!B12+'Nov 15'!B12+'Dez 15'!B12)</f>
        <v>0</v>
      </c>
      <c r="C12" s="160">
        <f t="shared" si="0"/>
        <v>0</v>
      </c>
      <c r="E12" s="209"/>
    </row>
    <row r="13" spans="1:14" ht="60" customHeight="1" thickBot="1" x14ac:dyDescent="0.35">
      <c r="A13" s="162" t="s">
        <v>108</v>
      </c>
      <c r="B13" s="172">
        <f>SUM(B7:B12)</f>
        <v>285964831</v>
      </c>
      <c r="C13" s="163">
        <f>SUM(C7:C12)</f>
        <v>62.742010529812248</v>
      </c>
      <c r="E13" s="209"/>
    </row>
    <row r="14" spans="1:14" ht="18.75" customHeight="1" thickBot="1" x14ac:dyDescent="0.35">
      <c r="A14" s="164" t="s">
        <v>109</v>
      </c>
      <c r="B14" s="170">
        <f>SUM('Jan 15'!B14+'Fev 15'!B14+'Mar 15'!B14+'Abr 15'!B14+'Mai 15'!B14+'Jun 15'!B14+'Jul 15'!B14+'Ago 15'!B14+'Set 15'!B14+'Out 15'!B14+'Nov 15'!B14+'Dez 15'!B14)</f>
        <v>169814046</v>
      </c>
      <c r="C14" s="165">
        <f>B14/$B$15*100</f>
        <v>37.257989470187759</v>
      </c>
      <c r="E14" s="209"/>
    </row>
    <row r="15" spans="1:14" ht="60" customHeight="1" thickBot="1" x14ac:dyDescent="0.35">
      <c r="A15" s="166" t="s">
        <v>110</v>
      </c>
      <c r="B15" s="174">
        <f>SUM(B13+B14)</f>
        <v>455778877</v>
      </c>
      <c r="C15" s="167">
        <f>SUM(C13+C14)</f>
        <v>100</v>
      </c>
      <c r="E15" s="209"/>
    </row>
    <row r="16" spans="1:14" ht="18.75" customHeight="1" thickBot="1" x14ac:dyDescent="0.35">
      <c r="A16" s="264" t="s">
        <v>5</v>
      </c>
      <c r="B16" s="265"/>
      <c r="C16" s="266"/>
      <c r="E16" s="209"/>
    </row>
    <row r="17" spans="1:5" ht="18.75" customHeight="1" thickBot="1" x14ac:dyDescent="0.35">
      <c r="A17" s="282"/>
      <c r="B17" s="331" t="str">
        <f>""&amp;UPPER(TEXT($H$2,"mmmmmmmmmm"))&amp;"/"&amp;TEXT($H$2,"aaaa")&amp;" A "&amp;UPPER(TEXT($H$1,"mmmmmmmmmm"))&amp;"/"&amp;TEXT($H$1,"aaaa")&amp;""</f>
        <v>JANEIRO/2015 A DEZEMBRO/2015</v>
      </c>
      <c r="C17" s="332"/>
      <c r="E17" s="209"/>
    </row>
    <row r="18" spans="1:5" ht="18.75" customHeight="1" x14ac:dyDescent="0.3">
      <c r="A18" s="268"/>
      <c r="B18" s="276" t="s">
        <v>122</v>
      </c>
      <c r="C18" s="240" t="s">
        <v>4</v>
      </c>
      <c r="E18" s="209"/>
    </row>
    <row r="19" spans="1:5" ht="18.75" customHeight="1" thickBot="1" x14ac:dyDescent="0.35">
      <c r="A19" s="268"/>
      <c r="B19" s="333"/>
      <c r="C19" s="290"/>
      <c r="E19" s="209"/>
    </row>
    <row r="20" spans="1:5" ht="18.75" customHeight="1" x14ac:dyDescent="0.35">
      <c r="A20" s="59" t="s">
        <v>6</v>
      </c>
      <c r="B20" s="170">
        <f>SUM('Jan 15'!B20+'Fev 15'!B20+'Mar 15'!B20+'Abr 15'!B20+'Mai 15'!B20+'Jun 15'!B20+'Jul 15'!B20+'Ago 15'!B20+'Set 15'!B20+'Out 15'!B20+'Nov 15'!B20+'Dez 15'!B20)</f>
        <v>2131014</v>
      </c>
      <c r="C20" s="63">
        <f t="shared" ref="C20:C25" si="1">B20/$B$28*100</f>
        <v>1.1791910719387872</v>
      </c>
      <c r="E20" s="209"/>
    </row>
    <row r="21" spans="1:5" ht="18.75" customHeight="1" x14ac:dyDescent="0.35">
      <c r="A21" s="59" t="s">
        <v>7</v>
      </c>
      <c r="B21" s="170">
        <f>SUM('Jan 15'!B21+'Fev 15'!B21+'Mar 15'!B21+'Abr 15'!B21+'Mai 15'!B21+'Jun 15'!B21+'Jul 15'!B21+'Ago 15'!B21+'Set 15'!B21+'Out 15'!B21+'Nov 15'!B21+'Dez 15'!B21)</f>
        <v>112113367</v>
      </c>
      <c r="C21" s="63">
        <f t="shared" si="1"/>
        <v>62.037640959372709</v>
      </c>
      <c r="E21" s="209"/>
    </row>
    <row r="22" spans="1:5" ht="18.75" customHeight="1" x14ac:dyDescent="0.35">
      <c r="A22" s="59" t="s">
        <v>8</v>
      </c>
      <c r="B22" s="170">
        <f>SUM('Jan 15'!B22+'Fev 15'!B22+'Mar 15'!B22+'Abr 15'!B22+'Mai 15'!B22+'Jun 15'!B22+'Jul 15'!B22+'Ago 15'!B22+'Set 15'!B22+'Out 15'!B22+'Nov 15'!B22+'Dez 15'!B22)</f>
        <v>57232882</v>
      </c>
      <c r="C22" s="63">
        <f t="shared" si="1"/>
        <v>31.669666870197066</v>
      </c>
      <c r="E22" s="209"/>
    </row>
    <row r="23" spans="1:5" ht="18.75" customHeight="1" x14ac:dyDescent="0.35">
      <c r="A23" s="49" t="s">
        <v>98</v>
      </c>
      <c r="B23" s="170">
        <f>SUM('Jan 15'!B23+'Fev 15'!B23+'Mar 15'!B23+'Abr 15'!B23+'Mai 15'!B23+'Jun 15'!B23+'Jul 15'!B23+'Ago 15'!B23+'Set 15'!B23+'Out 15'!B23+'Nov 15'!B23+'Dez 15'!B23)</f>
        <v>0</v>
      </c>
      <c r="C23" s="63">
        <f t="shared" si="1"/>
        <v>0</v>
      </c>
      <c r="E23" s="209"/>
    </row>
    <row r="24" spans="1:5" ht="18.75" customHeight="1" x14ac:dyDescent="0.35">
      <c r="A24" s="49" t="s">
        <v>99</v>
      </c>
      <c r="B24" s="170">
        <f>SUM('Jan 15'!B24+'Fev 15'!B24+'Mar 15'!B24+'Abr 15'!B24+'Mai 15'!B24+'Jun 15'!B24+'Jul 15'!B24+'Ago 15'!B24+'Set 15'!B24+'Out 15'!B24+'Nov 15'!B24+'Dez 15'!B24)</f>
        <v>0</v>
      </c>
      <c r="C24" s="63">
        <f t="shared" si="1"/>
        <v>0</v>
      </c>
      <c r="E24" s="209"/>
    </row>
    <row r="25" spans="1:5" ht="18.75" customHeight="1" thickBot="1" x14ac:dyDescent="0.4">
      <c r="A25" s="49" t="s">
        <v>106</v>
      </c>
      <c r="B25" s="170">
        <f>SUM('Jan 15'!B25+'Fev 15'!B25+'Mar 15'!B25+'Abr 15'!B25+'Mai 15'!B25+'Jun 15'!B25+'Jul 15'!B25+'Ago 15'!B25+'Set 15'!B25+'Out 15'!B25+'Nov 15'!B25+'Dez 15'!B25)</f>
        <v>0</v>
      </c>
      <c r="C25" s="160">
        <f t="shared" si="1"/>
        <v>0</v>
      </c>
      <c r="E25" s="209"/>
    </row>
    <row r="26" spans="1:5" ht="60" customHeight="1" thickBot="1" x14ac:dyDescent="0.35">
      <c r="A26" s="168" t="s">
        <v>108</v>
      </c>
      <c r="B26" s="172">
        <f>SUM(B20:B25)</f>
        <v>171477263</v>
      </c>
      <c r="C26" s="163">
        <f>SUM(C20:C25)</f>
        <v>94.88649890150856</v>
      </c>
      <c r="E26" s="209"/>
    </row>
    <row r="27" spans="1:5" ht="18.75" customHeight="1" thickBot="1" x14ac:dyDescent="0.35">
      <c r="A27" s="164" t="s">
        <v>109</v>
      </c>
      <c r="B27" s="170">
        <f>SUM('Jan 15'!B27+'Fev 15'!B27+'Mar 15'!B27+'Abr 15'!B27+'Mai 15'!B27+'Jun 15'!B27+'Jul 15'!B27+'Ago 15'!B27+'Set 15'!B27+'Out 15'!B27+'Nov 15'!B27+'Dez 15'!B27)</f>
        <v>9241032</v>
      </c>
      <c r="C27" s="165">
        <f>B27/$B$28*100</f>
        <v>5.1135010984914393</v>
      </c>
      <c r="E27" s="209"/>
    </row>
    <row r="28" spans="1:5" ht="60" customHeight="1" thickBot="1" x14ac:dyDescent="0.35">
      <c r="A28" s="166" t="s">
        <v>111</v>
      </c>
      <c r="B28" s="174">
        <f>SUM(B26+B27)</f>
        <v>180718295</v>
      </c>
      <c r="C28" s="167">
        <f>SUM(C26+C27)</f>
        <v>100</v>
      </c>
      <c r="E28" s="209"/>
    </row>
    <row r="29" spans="1:5" ht="18.75" customHeight="1" thickBot="1" x14ac:dyDescent="0.35"/>
    <row r="30" spans="1:5" ht="18.75" customHeight="1" thickBot="1" x14ac:dyDescent="0.35">
      <c r="A30" s="307" t="s">
        <v>112</v>
      </c>
      <c r="B30" s="308"/>
      <c r="C30" s="309"/>
    </row>
    <row r="31" spans="1:5" ht="18.75" customHeight="1" x14ac:dyDescent="0.3">
      <c r="A31" s="275"/>
      <c r="B31" s="331" t="str">
        <f>""&amp;UPPER(TEXT($H$2,"mmmmmmmmmm"))&amp;"/"&amp;TEXT($H$2,"aaaa")&amp;" A "&amp;UPPER(TEXT($H$1,"mmmmmmmmmm"))&amp;"/"&amp;TEXT($H$1,"aaaa")&amp;""</f>
        <v>JANEIRO/2015 A DEZEMBRO/2015</v>
      </c>
      <c r="C31" s="332"/>
    </row>
    <row r="32" spans="1:5" ht="18.75" customHeight="1" x14ac:dyDescent="0.3">
      <c r="A32" s="289"/>
      <c r="B32" s="276" t="s">
        <v>122</v>
      </c>
      <c r="C32" s="314" t="s">
        <v>67</v>
      </c>
    </row>
    <row r="33" spans="1:3" ht="18.75" customHeight="1" thickBot="1" x14ac:dyDescent="0.35">
      <c r="A33" s="289"/>
      <c r="B33" s="333"/>
      <c r="C33" s="315"/>
    </row>
    <row r="34" spans="1:3" ht="18.75" customHeight="1" x14ac:dyDescent="0.35">
      <c r="A34" s="3" t="s">
        <v>54</v>
      </c>
      <c r="B34" s="155">
        <f>'Jan 15'!B13</f>
        <v>22932775</v>
      </c>
      <c r="C34" s="4">
        <f>('Jan 15'!B13-'Jan 14'!B13)/'Jan 14'!B13*100</f>
        <v>-7.0549521658418879</v>
      </c>
    </row>
    <row r="35" spans="1:3" ht="18.75" customHeight="1" x14ac:dyDescent="0.35">
      <c r="A35" s="3" t="s">
        <v>55</v>
      </c>
      <c r="B35" s="155">
        <f>'Fev 15'!B13</f>
        <v>21018137</v>
      </c>
      <c r="C35" s="4">
        <f>('Fev 15'!B13-'Fev 14'!B13)/'Fev 14'!B13*100</f>
        <v>-22.854922576658154</v>
      </c>
    </row>
    <row r="36" spans="1:3" ht="18.75" customHeight="1" x14ac:dyDescent="0.35">
      <c r="A36" s="3" t="s">
        <v>56</v>
      </c>
      <c r="B36" s="155">
        <f>'Mar 15'!B13</f>
        <v>27043678</v>
      </c>
      <c r="C36" s="4">
        <f>('Mar 15'!B13-'Mar 14'!B13)/'Mar 14'!B13*100</f>
        <v>-6.4176931492914759</v>
      </c>
    </row>
    <row r="37" spans="1:3" ht="18.75" customHeight="1" x14ac:dyDescent="0.35">
      <c r="A37" s="3" t="s">
        <v>57</v>
      </c>
      <c r="B37" s="155">
        <f>'Abr 15'!B13</f>
        <v>24535414</v>
      </c>
      <c r="C37" s="4">
        <f>('Abr 15'!B13-'Abr 14'!B13)/'Abr 14'!B13*100</f>
        <v>-18.08707382418541</v>
      </c>
    </row>
    <row r="38" spans="1:3" ht="18.75" customHeight="1" x14ac:dyDescent="0.35">
      <c r="A38" s="3" t="s">
        <v>58</v>
      </c>
      <c r="B38" s="155">
        <f>'Mai 15'!B13</f>
        <v>25819975</v>
      </c>
      <c r="C38" s="4">
        <f>('Mai 15'!B13-'Mai 14'!B13)/'Mai 14'!B13*100</f>
        <v>-14.999747665544161</v>
      </c>
    </row>
    <row r="39" spans="1:3" ht="18.75" customHeight="1" x14ac:dyDescent="0.35">
      <c r="A39" s="3" t="s">
        <v>59</v>
      </c>
      <c r="B39" s="155">
        <f>'Jun 15'!B13</f>
        <v>22409254</v>
      </c>
      <c r="C39" s="4">
        <f>('Jun 15'!B13-'Jun 14'!B13)/'Jun 14'!B13*100</f>
        <v>-7.9616481779516661</v>
      </c>
    </row>
    <row r="40" spans="1:3" ht="18" x14ac:dyDescent="0.35">
      <c r="A40" s="3" t="s">
        <v>60</v>
      </c>
      <c r="B40" s="155">
        <f>'Jul 15'!B13</f>
        <v>23354317</v>
      </c>
      <c r="C40" s="4">
        <f>('Jul 15'!B13-'Jul 14'!B13)/'Jul 14'!B13*100</f>
        <v>-16.072157702565978</v>
      </c>
    </row>
    <row r="41" spans="1:3" ht="18" x14ac:dyDescent="0.35">
      <c r="A41" s="3" t="s">
        <v>61</v>
      </c>
      <c r="B41" s="155">
        <f>'Ago 15'!B13</f>
        <v>22628480</v>
      </c>
      <c r="C41" s="4">
        <f>('Ago 15'!B13-'Ago 14'!B13)/'Ago 14'!B13*100</f>
        <v>-23.977684826257015</v>
      </c>
    </row>
    <row r="42" spans="1:3" ht="18" x14ac:dyDescent="0.35">
      <c r="A42" s="3" t="s">
        <v>62</v>
      </c>
      <c r="B42" s="155">
        <f>'Set 15'!B13</f>
        <v>23324586</v>
      </c>
      <c r="C42" s="4">
        <f>('Set 15'!B13-'Set 14'!B13)/'Set 14'!B13*100</f>
        <v>-19.218251533997304</v>
      </c>
    </row>
    <row r="43" spans="1:3" ht="18" x14ac:dyDescent="0.35">
      <c r="A43" s="3" t="s">
        <v>63</v>
      </c>
      <c r="B43" s="155">
        <f>'Out 15'!B13</f>
        <v>24520548</v>
      </c>
      <c r="C43" s="4">
        <f>('Out 15'!B13-'Out 14'!B13)/'Out 14'!B13*100</f>
        <v>-23.219527405460127</v>
      </c>
    </row>
    <row r="44" spans="1:3" ht="18" x14ac:dyDescent="0.35">
      <c r="A44" s="3" t="s">
        <v>64</v>
      </c>
      <c r="B44" s="155">
        <f>'Nov 15'!B13</f>
        <v>24964109</v>
      </c>
      <c r="C44" s="4">
        <f>('Nov 15'!B13-'Nov 14'!B13)/'Nov 14'!B13*100</f>
        <v>-23.498093543673637</v>
      </c>
    </row>
    <row r="45" spans="1:3" ht="18" x14ac:dyDescent="0.35">
      <c r="A45" s="3" t="s">
        <v>65</v>
      </c>
      <c r="B45" s="155">
        <f>'Dez 15'!B13</f>
        <v>23413558</v>
      </c>
      <c r="C45" s="4">
        <f>('Dez 15'!B13-'Dez 14'!B13)/'Dez 14'!B13*100</f>
        <v>-21.608790480889631</v>
      </c>
    </row>
    <row r="46" spans="1:3" ht="18.600000000000001" thickBot="1" x14ac:dyDescent="0.35">
      <c r="A46" s="101"/>
      <c r="B46" s="169">
        <f>SUM(B34:B45)</f>
        <v>285964831</v>
      </c>
      <c r="C46" s="52">
        <f>(B13-'2014'!B13)/'2014'!B13*100</f>
        <v>-17.44549003736816</v>
      </c>
    </row>
    <row r="47" spans="1:3" ht="18.600000000000001" thickBot="1" x14ac:dyDescent="0.35">
      <c r="A47" s="297" t="s">
        <v>113</v>
      </c>
      <c r="B47" s="310"/>
      <c r="C47" s="298"/>
    </row>
    <row r="48" spans="1:3" ht="18" x14ac:dyDescent="0.3">
      <c r="A48" s="282"/>
      <c r="B48" s="331" t="str">
        <f>""&amp;UPPER(TEXT($H$2,"mmmmmmmmmm"))&amp;"/"&amp;TEXT($H$2,"aaaa")&amp;" A "&amp;UPPER(TEXT($H$1,"mmmmmmmmmm"))&amp;"/"&amp;TEXT($H$1,"aaaa")&amp;""</f>
        <v>JANEIRO/2015 A DEZEMBRO/2015</v>
      </c>
      <c r="C48" s="332"/>
    </row>
    <row r="49" spans="1:3" ht="18" customHeight="1" x14ac:dyDescent="0.3">
      <c r="A49" s="311"/>
      <c r="B49" s="276" t="s">
        <v>122</v>
      </c>
      <c r="C49" s="316" t="s">
        <v>67</v>
      </c>
    </row>
    <row r="50" spans="1:3" ht="18.600000000000001" customHeight="1" thickBot="1" x14ac:dyDescent="0.35">
      <c r="A50" s="311"/>
      <c r="B50" s="333"/>
      <c r="C50" s="315"/>
    </row>
    <row r="51" spans="1:3" ht="18" x14ac:dyDescent="0.35">
      <c r="A51" s="3" t="s">
        <v>54</v>
      </c>
      <c r="B51" s="155">
        <f>'Jan 15'!B26</f>
        <v>14729467</v>
      </c>
      <c r="C51" s="4">
        <f>('Jan 15'!B26-'Jan 14'!B26)/'Jan 14'!B26*100</f>
        <v>4.6430070188657631</v>
      </c>
    </row>
    <row r="52" spans="1:3" ht="18" x14ac:dyDescent="0.35">
      <c r="A52" s="3" t="s">
        <v>55</v>
      </c>
      <c r="B52" s="155">
        <f>'Fev 15'!B26</f>
        <v>11267327</v>
      </c>
      <c r="C52" s="4">
        <f>('Fev 15'!B26-'Fev 14'!B26)/'Fev 14'!B26*100</f>
        <v>-11.775696119433464</v>
      </c>
    </row>
    <row r="53" spans="1:3" ht="18" x14ac:dyDescent="0.35">
      <c r="A53" s="3" t="s">
        <v>56</v>
      </c>
      <c r="B53" s="155">
        <f>'Mar 15'!B26</f>
        <v>15800605</v>
      </c>
      <c r="C53" s="4">
        <f>('Mar 15'!B26-'Mar 14'!B26)/'Mar 14'!B26*100</f>
        <v>3.3914905648734841</v>
      </c>
    </row>
    <row r="54" spans="1:3" ht="18" x14ac:dyDescent="0.35">
      <c r="A54" s="3" t="s">
        <v>57</v>
      </c>
      <c r="B54" s="155">
        <f>'Abr 15'!B26</f>
        <v>13520363</v>
      </c>
      <c r="C54" s="4">
        <f>('Abr 15'!B26-'Abr 14'!B26)/'Abr 14'!B26*100</f>
        <v>-8.6873915058726539</v>
      </c>
    </row>
    <row r="55" spans="1:3" ht="18" x14ac:dyDescent="0.35">
      <c r="A55" s="3" t="s">
        <v>58</v>
      </c>
      <c r="B55" s="155">
        <f>'Mai 15'!B26</f>
        <v>13933064</v>
      </c>
      <c r="C55" s="4">
        <f>('Mai 15'!B26-'Mai 14'!B26)/'Mai 14'!B26*100</f>
        <v>-6.2991459831483159</v>
      </c>
    </row>
    <row r="56" spans="1:3" ht="18" x14ac:dyDescent="0.35">
      <c r="A56" s="3" t="s">
        <v>59</v>
      </c>
      <c r="B56" s="155">
        <f>'Jun 15'!B26</f>
        <v>13492742</v>
      </c>
      <c r="C56" s="4">
        <f>('Jun 15'!B26-'Jun 14'!B26)/'Jun 14'!B26*100</f>
        <v>7.5002304530958837</v>
      </c>
    </row>
    <row r="57" spans="1:3" ht="18" x14ac:dyDescent="0.35">
      <c r="A57" s="3" t="s">
        <v>60</v>
      </c>
      <c r="B57" s="155">
        <f>'Jul 15'!B26</f>
        <v>14027067</v>
      </c>
      <c r="C57" s="4">
        <f>('Jul 15'!B26-'Jul 14'!B26)/'Jul 14'!B26*100</f>
        <v>11.417768646441424</v>
      </c>
    </row>
    <row r="58" spans="1:3" ht="18" x14ac:dyDescent="0.35">
      <c r="A58" s="3" t="s">
        <v>61</v>
      </c>
      <c r="B58" s="155">
        <f>'Ago 15'!B26</f>
        <v>13310137</v>
      </c>
      <c r="C58" s="4">
        <f>('Ago 15'!B26-'Ago 14'!B26)/'Ago 14'!B26*100</f>
        <v>-5.8885713770566328</v>
      </c>
    </row>
    <row r="59" spans="1:3" ht="18" x14ac:dyDescent="0.35">
      <c r="A59" s="3" t="s">
        <v>62</v>
      </c>
      <c r="B59" s="155">
        <f>'Set 15'!B26</f>
        <v>13837629</v>
      </c>
      <c r="C59" s="4">
        <f>('Set 15'!B26-'Set 14'!B26)/'Set 14'!B26*100</f>
        <v>-1.0661944103546535</v>
      </c>
    </row>
    <row r="60" spans="1:3" ht="18" x14ac:dyDescent="0.35">
      <c r="A60" s="3" t="s">
        <v>63</v>
      </c>
      <c r="B60" s="155">
        <f>'Out 15'!B26</f>
        <v>15760983</v>
      </c>
      <c r="C60" s="4">
        <f>('Out 15'!B26-'Out 14'!B26)/'Out 14'!B26*100</f>
        <v>-4.9777175793160486</v>
      </c>
    </row>
    <row r="61" spans="1:3" ht="18" x14ac:dyDescent="0.35">
      <c r="A61" s="3" t="s">
        <v>64</v>
      </c>
      <c r="B61" s="155">
        <f>'Nov 15'!B26</f>
        <v>16209054</v>
      </c>
      <c r="C61" s="4">
        <f>('Nov 15'!B26-'Nov 14'!B26)/'Nov 14'!B26*100</f>
        <v>-2.1120453115425208</v>
      </c>
    </row>
    <row r="62" spans="1:3" ht="18" x14ac:dyDescent="0.35">
      <c r="A62" s="3" t="s">
        <v>65</v>
      </c>
      <c r="B62" s="155">
        <f>'Dez 15'!B26</f>
        <v>15588825</v>
      </c>
      <c r="C62" s="4">
        <f>('Dez 15'!B26-'Dez 14'!B26)/'Dez 14'!B26*100</f>
        <v>-0.80352654453360139</v>
      </c>
    </row>
    <row r="63" spans="1:3" ht="18.600000000000001" thickBot="1" x14ac:dyDescent="0.35">
      <c r="A63" s="5"/>
      <c r="B63" s="169">
        <f>SUM(B51:B62)</f>
        <v>171477263</v>
      </c>
      <c r="C63" s="53">
        <f>(B26-'2014'!B26)/'2014'!B26*100</f>
        <v>-1.414181748018503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x14ac:dyDescent="0.3">
      <c r="A66" s="275"/>
      <c r="B66" s="331" t="str">
        <f>""&amp;UPPER(TEXT($H$2,"mmmmmmmmmm"))&amp;"/"&amp;TEXT($H$2,"aaaa")&amp;" A "&amp;UPPER(TEXT($H$1,"mmmmmmmmmm"))&amp;"/"&amp;TEXT($H$1,"aaaa")&amp;""</f>
        <v>JANEIRO/2015 A DEZEMBRO/2015</v>
      </c>
      <c r="C66" s="332"/>
    </row>
    <row r="67" spans="1:3" ht="18.75" customHeight="1" x14ac:dyDescent="0.3">
      <c r="A67" s="289"/>
      <c r="B67" s="276" t="s">
        <v>122</v>
      </c>
      <c r="C67" s="314" t="s">
        <v>67</v>
      </c>
    </row>
    <row r="68" spans="1:3" ht="18.75" customHeight="1" thickBot="1" x14ac:dyDescent="0.35">
      <c r="A68" s="289"/>
      <c r="B68" s="333"/>
      <c r="C68" s="315"/>
    </row>
    <row r="69" spans="1:3" ht="18.75" customHeight="1" x14ac:dyDescent="0.35">
      <c r="A69" s="3" t="s">
        <v>54</v>
      </c>
      <c r="B69" s="155">
        <f>'Jan 15'!B15</f>
        <v>35177552</v>
      </c>
      <c r="C69" s="4">
        <f>('Jan 15'!B15-'Jan 14'!B15)/'Jan 14'!B15*100</f>
        <v>-6.4589883332839184</v>
      </c>
    </row>
    <row r="70" spans="1:3" ht="18.75" customHeight="1" x14ac:dyDescent="0.35">
      <c r="A70" s="3" t="s">
        <v>55</v>
      </c>
      <c r="B70" s="155">
        <f>'Fev 15'!B15</f>
        <v>32861528</v>
      </c>
      <c r="C70" s="4">
        <f>('Fev 15'!B15-'Fev 14'!B15)/'Fev 14'!B15*100</f>
        <v>-18.797379377707475</v>
      </c>
    </row>
    <row r="71" spans="1:3" ht="18.75" customHeight="1" x14ac:dyDescent="0.35">
      <c r="A71" s="3" t="s">
        <v>56</v>
      </c>
      <c r="B71" s="155">
        <f>'Mar 15'!B15</f>
        <v>41130941</v>
      </c>
      <c r="C71" s="4">
        <f>('Mar 15'!B15-'Mar 14'!B15)/'Mar 14'!B15*100</f>
        <v>-2.5150517535346788</v>
      </c>
    </row>
    <row r="72" spans="1:3" ht="18.75" customHeight="1" x14ac:dyDescent="0.35">
      <c r="A72" s="3" t="s">
        <v>57</v>
      </c>
      <c r="B72" s="155">
        <f>'Abr 15'!B15</f>
        <v>37379603</v>
      </c>
      <c r="C72" s="4">
        <f>('Abr 15'!B15-'Abr 14'!B15)/'Abr 14'!B15*100</f>
        <v>-14.60270818295456</v>
      </c>
    </row>
    <row r="73" spans="1:3" ht="18.75" customHeight="1" x14ac:dyDescent="0.35">
      <c r="A73" s="3" t="s">
        <v>58</v>
      </c>
      <c r="B73" s="155">
        <f>'Mai 15'!B15</f>
        <v>40317018</v>
      </c>
      <c r="C73" s="4">
        <f>('Mai 15'!B15-'Mai 14'!B15)/'Mai 14'!B15*100</f>
        <v>-10.391192047323528</v>
      </c>
    </row>
    <row r="74" spans="1:3" ht="18.75" customHeight="1" x14ac:dyDescent="0.35">
      <c r="A74" s="3" t="s">
        <v>59</v>
      </c>
      <c r="B74" s="155">
        <f>'Jun 15'!B15</f>
        <v>35234915</v>
      </c>
      <c r="C74" s="4">
        <f>('Jun 15'!B15-'Jun 14'!B15)/'Jun 14'!B15*100</f>
        <v>-1.6695756561021649</v>
      </c>
    </row>
    <row r="75" spans="1:3" ht="18" x14ac:dyDescent="0.35">
      <c r="A75" s="3" t="s">
        <v>60</v>
      </c>
      <c r="B75" s="155">
        <f>'Jul 15'!B15</f>
        <v>37973536</v>
      </c>
      <c r="C75" s="4">
        <f>('Jul 15'!B15-'Jul 14'!B15)/'Jul 14'!B15*100</f>
        <v>-9.1751467502786621</v>
      </c>
    </row>
    <row r="76" spans="1:3" ht="18" x14ac:dyDescent="0.35">
      <c r="A76" s="3" t="s">
        <v>61</v>
      </c>
      <c r="B76" s="155">
        <f>'Ago 15'!B15</f>
        <v>37473010</v>
      </c>
      <c r="C76" s="4">
        <f>('Ago 15'!B15-'Ago 14'!B15)/'Ago 14'!B15*100</f>
        <v>-15.028504207066362</v>
      </c>
    </row>
    <row r="77" spans="1:3" ht="18" x14ac:dyDescent="0.35">
      <c r="A77" s="3" t="s">
        <v>62</v>
      </c>
      <c r="B77" s="155">
        <f>'Set 15'!B15</f>
        <v>37593477</v>
      </c>
      <c r="C77" s="4">
        <f>('Set 15'!B15-'Set 14'!B15)/'Set 14'!B15*100</f>
        <v>-12.866184294222963</v>
      </c>
    </row>
    <row r="78" spans="1:3" ht="18" x14ac:dyDescent="0.35">
      <c r="A78" s="3" t="s">
        <v>63</v>
      </c>
      <c r="B78" s="155">
        <f>'Out 15'!B15</f>
        <v>40247561</v>
      </c>
      <c r="C78" s="4">
        <f>('Out 15'!B15-'Out 14'!B15)/'Out 14'!B15*100</f>
        <v>-15.642099360890969</v>
      </c>
    </row>
    <row r="79" spans="1:3" ht="18" x14ac:dyDescent="0.35">
      <c r="A79" s="3" t="s">
        <v>64</v>
      </c>
      <c r="B79" s="155">
        <f>'Nov 15'!B15</f>
        <v>40699908</v>
      </c>
      <c r="C79" s="4">
        <f>('Nov 15'!B15-'Nov 14'!B15)/'Nov 14'!B15*100</f>
        <v>-15.647054873476515</v>
      </c>
    </row>
    <row r="80" spans="1:3" ht="18" x14ac:dyDescent="0.35">
      <c r="A80" s="3" t="s">
        <v>65</v>
      </c>
      <c r="B80" s="155">
        <f>'Dez 15'!B15</f>
        <v>39689828</v>
      </c>
      <c r="C80" s="4">
        <f>('Dez 15'!B15-'Dez 14'!B15)/'Dez 14'!B15*100</f>
        <v>-11.766108257163005</v>
      </c>
    </row>
    <row r="81" spans="1:3" ht="18.600000000000001" thickBot="1" x14ac:dyDescent="0.35">
      <c r="A81" s="101"/>
      <c r="B81" s="169">
        <f>SUM(B69:B80)</f>
        <v>455778877</v>
      </c>
      <c r="C81" s="52">
        <f>(B15-'2014'!B15)/'2014'!B15*100</f>
        <v>-11.475428746135217</v>
      </c>
    </row>
    <row r="82" spans="1:3" ht="18.600000000000001" thickBot="1" x14ac:dyDescent="0.35">
      <c r="A82" s="284" t="s">
        <v>115</v>
      </c>
      <c r="B82" s="320"/>
      <c r="C82" s="285"/>
    </row>
    <row r="83" spans="1:3" ht="18" x14ac:dyDescent="0.3">
      <c r="A83" s="282"/>
      <c r="B83" s="331" t="str">
        <f>""&amp;UPPER(TEXT($H$2,"mmmmmmmmmm"))&amp;"/"&amp;TEXT($H$2,"aaaa")&amp;" A "&amp;UPPER(TEXT($H$1,"mmmmmmmmmm"))&amp;"/"&amp;TEXT($H$1,"aaaa")&amp;""</f>
        <v>JANEIRO/2015 A DEZEMBRO/2015</v>
      </c>
      <c r="C83" s="332"/>
    </row>
    <row r="84" spans="1:3" ht="18" customHeight="1" x14ac:dyDescent="0.3">
      <c r="A84" s="311"/>
      <c r="B84" s="276" t="s">
        <v>122</v>
      </c>
      <c r="C84" s="316" t="s">
        <v>67</v>
      </c>
    </row>
    <row r="85" spans="1:3" ht="18.600000000000001" customHeight="1" thickBot="1" x14ac:dyDescent="0.35">
      <c r="A85" s="311"/>
      <c r="B85" s="333"/>
      <c r="C85" s="315"/>
    </row>
    <row r="86" spans="1:3" ht="18" x14ac:dyDescent="0.35">
      <c r="A86" s="3" t="s">
        <v>54</v>
      </c>
      <c r="B86" s="155">
        <f>'Jan 15'!B28</f>
        <v>15072723</v>
      </c>
      <c r="C86" s="4">
        <f>('Jan 15'!B28-'Jan 14'!B28)/'Jan 14'!B28*100</f>
        <v>7.0816112139305121</v>
      </c>
    </row>
    <row r="87" spans="1:3" ht="18" x14ac:dyDescent="0.35">
      <c r="A87" s="3" t="s">
        <v>55</v>
      </c>
      <c r="B87" s="155">
        <f>'Fev 15'!B28</f>
        <v>11990531</v>
      </c>
      <c r="C87" s="4">
        <f>('Fev 15'!B28-'Fev 14'!B28)/'Fev 14'!B28*100</f>
        <v>-6.1129360465571523</v>
      </c>
    </row>
    <row r="88" spans="1:3" ht="18" x14ac:dyDescent="0.35">
      <c r="A88" s="3" t="s">
        <v>56</v>
      </c>
      <c r="B88" s="155">
        <f>'Mar 15'!B28</f>
        <v>16471070</v>
      </c>
      <c r="C88" s="4">
        <f>('Mar 15'!B28-'Mar 14'!B28)/'Mar 14'!B28*100</f>
        <v>7.778688126079393</v>
      </c>
    </row>
    <row r="89" spans="1:3" ht="18" x14ac:dyDescent="0.35">
      <c r="A89" s="3" t="s">
        <v>57</v>
      </c>
      <c r="B89" s="155">
        <f>'Abr 15'!B28</f>
        <v>14053854</v>
      </c>
      <c r="C89" s="4">
        <f>('Abr 15'!B28-'Abr 14'!B28)/'Abr 14'!B28*100</f>
        <v>-5.0843480951195197</v>
      </c>
    </row>
    <row r="90" spans="1:3" ht="18" x14ac:dyDescent="0.35">
      <c r="A90" s="3" t="s">
        <v>58</v>
      </c>
      <c r="B90" s="155">
        <f>'Mai 15'!B28</f>
        <v>14334075</v>
      </c>
      <c r="C90" s="4">
        <f>('Mai 15'!B28-'Mai 14'!B28)/'Mai 14'!B28*100</f>
        <v>-3.6023182667069276</v>
      </c>
    </row>
    <row r="91" spans="1:3" ht="18" x14ac:dyDescent="0.35">
      <c r="A91" s="3" t="s">
        <v>59</v>
      </c>
      <c r="B91" s="155">
        <f>'Jun 15'!B28</f>
        <v>13863722</v>
      </c>
      <c r="C91" s="4">
        <f>('Jun 15'!B28-'Jun 14'!B28)/'Jun 14'!B28*100</f>
        <v>10.455925855371381</v>
      </c>
    </row>
    <row r="92" spans="1:3" ht="18" x14ac:dyDescent="0.35">
      <c r="A92" s="3" t="s">
        <v>60</v>
      </c>
      <c r="B92" s="155">
        <f>'Jul 15'!B28</f>
        <v>14654048</v>
      </c>
      <c r="C92" s="4">
        <f>('Jul 15'!B28-'Jul 14'!B28)/'Jul 14'!B28*100</f>
        <v>16.397913391149245</v>
      </c>
    </row>
    <row r="93" spans="1:3" ht="18" x14ac:dyDescent="0.35">
      <c r="A93" s="3" t="s">
        <v>61</v>
      </c>
      <c r="B93" s="155">
        <f>'Ago 15'!B28</f>
        <v>13959734</v>
      </c>
      <c r="C93" s="4">
        <f>('Ago 15'!B28-'Ago 14'!B28)/'Ago 14'!B28*100</f>
        <v>-1.2954930564369327</v>
      </c>
    </row>
    <row r="94" spans="1:3" ht="18" x14ac:dyDescent="0.35">
      <c r="A94" s="3" t="s">
        <v>62</v>
      </c>
      <c r="B94" s="155">
        <f>'Set 15'!B28</f>
        <v>14627665</v>
      </c>
      <c r="C94" s="4">
        <f>('Set 15'!B28-'Set 14'!B28)/'Set 14'!B28*100</f>
        <v>4.4409855290801765</v>
      </c>
    </row>
    <row r="95" spans="1:3" ht="18" x14ac:dyDescent="0.35">
      <c r="A95" s="3" t="s">
        <v>63</v>
      </c>
      <c r="B95" s="155">
        <f>'Out 15'!B28</f>
        <v>17083743</v>
      </c>
      <c r="C95" s="4">
        <f>('Out 15'!B28-'Out 14'!B28)/'Out 14'!B28*100</f>
        <v>2.9930468398733052</v>
      </c>
    </row>
    <row r="96" spans="1:3" ht="18" x14ac:dyDescent="0.35">
      <c r="A96" s="3" t="s">
        <v>64</v>
      </c>
      <c r="B96" s="155">
        <f>'Nov 15'!B28</f>
        <v>17545246</v>
      </c>
      <c r="C96" s="4">
        <f>('Nov 15'!B28-'Nov 14'!B28)/'Nov 14'!B28*100</f>
        <v>5.4931868109931923</v>
      </c>
    </row>
    <row r="97" spans="1:3" ht="18" x14ac:dyDescent="0.35">
      <c r="A97" s="3" t="s">
        <v>65</v>
      </c>
      <c r="B97" s="155">
        <f>'Dez 15'!B28</f>
        <v>17061884</v>
      </c>
      <c r="C97" s="4">
        <f>('Dez 15'!B28-'Dez 14'!B28)/'Dez 14'!B28*100</f>
        <v>6.2208010654276524</v>
      </c>
    </row>
    <row r="98" spans="1:3" ht="18.600000000000001" thickBot="1" x14ac:dyDescent="0.35">
      <c r="A98" s="5"/>
      <c r="B98" s="169">
        <f>SUM(B86:B97)</f>
        <v>180718295</v>
      </c>
      <c r="C98" s="53">
        <f>(B28-'2014'!B28)/'2014'!B28*100</f>
        <v>3.6365176808279749</v>
      </c>
    </row>
  </sheetData>
  <mergeCells count="32">
    <mergeCell ref="A65:C65"/>
    <mergeCell ref="A83:A85"/>
    <mergeCell ref="B83:C83"/>
    <mergeCell ref="B84:B85"/>
    <mergeCell ref="C84:C85"/>
    <mergeCell ref="A66:A68"/>
    <mergeCell ref="B66:C66"/>
    <mergeCell ref="B67:B68"/>
    <mergeCell ref="C67:C68"/>
    <mergeCell ref="A82:C82"/>
    <mergeCell ref="A48:A50"/>
    <mergeCell ref="B48:C48"/>
    <mergeCell ref="B49:B50"/>
    <mergeCell ref="C49:C50"/>
    <mergeCell ref="A47:C47"/>
    <mergeCell ref="A1:G1"/>
    <mergeCell ref="A2:G2"/>
    <mergeCell ref="A3:C3"/>
    <mergeCell ref="A4:A6"/>
    <mergeCell ref="B4:C4"/>
    <mergeCell ref="B5:B6"/>
    <mergeCell ref="C5:C6"/>
    <mergeCell ref="A30:C30"/>
    <mergeCell ref="A31:A33"/>
    <mergeCell ref="B31:C31"/>
    <mergeCell ref="A16:C16"/>
    <mergeCell ref="A17:A19"/>
    <mergeCell ref="B17:C17"/>
    <mergeCell ref="B18:B19"/>
    <mergeCell ref="C18:C19"/>
    <mergeCell ref="B32:B33"/>
    <mergeCell ref="C32:C33"/>
  </mergeCells>
  <conditionalFormatting sqref="C34:C45">
    <cfRule type="cellIs" dxfId="85" priority="15" operator="lessThan">
      <formula>0</formula>
    </cfRule>
    <cfRule type="cellIs" dxfId="84" priority="16" operator="greaterThan">
      <formula>0</formula>
    </cfRule>
  </conditionalFormatting>
  <conditionalFormatting sqref="C51:C62">
    <cfRule type="cellIs" dxfId="83" priority="13" operator="lessThan">
      <formula>0</formula>
    </cfRule>
    <cfRule type="cellIs" dxfId="82" priority="14" operator="greaterThan">
      <formula>0</formula>
    </cfRule>
  </conditionalFormatting>
  <conditionalFormatting sqref="C69:C80">
    <cfRule type="cellIs" dxfId="81" priority="7" operator="lessThan">
      <formula>0</formula>
    </cfRule>
    <cfRule type="cellIs" dxfId="80" priority="8" operator="greaterThan">
      <formula>0</formula>
    </cfRule>
  </conditionalFormatting>
  <conditionalFormatting sqref="C86:C97">
    <cfRule type="cellIs" dxfId="79" priority="5" operator="lessThan">
      <formula>0</formula>
    </cfRule>
    <cfRule type="cellIs" dxfId="78" priority="6" operator="greaterThan">
      <formula>0</formula>
    </cfRule>
  </conditionalFormatting>
  <conditionalFormatting sqref="C81">
    <cfRule type="cellIs" dxfId="77" priority="3" operator="lessThan">
      <formula>0</formula>
    </cfRule>
    <cfRule type="cellIs" dxfId="76" priority="4" operator="greaterThan">
      <formula>0</formula>
    </cfRule>
  </conditionalFormatting>
  <conditionalFormatting sqref="C98">
    <cfRule type="cellIs" dxfId="75" priority="1" operator="lessThan">
      <formula>0</formula>
    </cfRule>
    <cfRule type="cellIs" dxfId="74" priority="2" operator="greaterThan">
      <formula>0</formula>
    </cfRule>
  </conditionalFormatting>
  <conditionalFormatting sqref="C46">
    <cfRule type="cellIs" dxfId="73" priority="11" operator="lessThan">
      <formula>0</formula>
    </cfRule>
    <cfRule type="cellIs" dxfId="72" priority="12" operator="greaterThan">
      <formula>0</formula>
    </cfRule>
  </conditionalFormatting>
  <conditionalFormatting sqref="C63">
    <cfRule type="cellIs" dxfId="71" priority="9" operator="lessThan">
      <formula>0</formula>
    </cfRule>
    <cfRule type="cellIs" dxfId="70" priority="10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3" tint="0.39997558519241921"/>
    <pageSetUpPr fitToPage="1"/>
  </sheetPr>
  <dimension ref="A1:I50"/>
  <sheetViews>
    <sheetView topLeftCell="A4"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0.6640625" customWidth="1"/>
    <col min="6" max="7" width="14" bestFit="1" customWidth="1"/>
  </cols>
  <sheetData>
    <row r="1" spans="1:9" x14ac:dyDescent="0.3">
      <c r="A1" s="8" t="s">
        <v>41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24" t="s">
        <v>1</v>
      </c>
      <c r="B3" s="225"/>
      <c r="C3" s="226"/>
      <c r="G3" s="214"/>
      <c r="H3" s="214"/>
      <c r="I3" s="214"/>
    </row>
    <row r="4" spans="1:9" ht="18.600000000000001" thickBot="1" x14ac:dyDescent="0.35">
      <c r="A4" s="240"/>
      <c r="B4" s="246" t="s">
        <v>39</v>
      </c>
      <c r="C4" s="247"/>
    </row>
    <row r="5" spans="1:9" ht="18.75" customHeight="1" x14ac:dyDescent="0.3">
      <c r="A5" s="241"/>
      <c r="B5" s="259" t="s">
        <v>121</v>
      </c>
      <c r="C5" s="248" t="s">
        <v>4</v>
      </c>
    </row>
    <row r="6" spans="1:9" ht="18" customHeight="1" x14ac:dyDescent="0.3">
      <c r="A6" s="241"/>
      <c r="B6" s="259"/>
      <c r="C6" s="248"/>
    </row>
    <row r="7" spans="1:9" ht="18" x14ac:dyDescent="0.35">
      <c r="A7" s="59" t="s">
        <v>6</v>
      </c>
      <c r="B7" s="106">
        <v>8348077</v>
      </c>
      <c r="C7" s="60">
        <f t="shared" ref="C7:C12" si="0">B7/$B$15*100</f>
        <v>19.132784955370809</v>
      </c>
      <c r="E7" s="15"/>
      <c r="F7" s="15"/>
      <c r="G7" s="15"/>
    </row>
    <row r="8" spans="1:9" ht="18" x14ac:dyDescent="0.35">
      <c r="A8" s="59" t="s">
        <v>7</v>
      </c>
      <c r="B8" s="106">
        <v>14819526</v>
      </c>
      <c r="C8" s="60">
        <f t="shared" si="0"/>
        <v>33.964565024798709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8459497</v>
      </c>
      <c r="C9" s="60">
        <f t="shared" si="0"/>
        <v>19.38814614810147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15386</v>
      </c>
      <c r="C11" s="60">
        <f t="shared" si="0"/>
        <v>3.5262855065104841E-2</v>
      </c>
      <c r="E11" s="15"/>
      <c r="F11" s="15"/>
      <c r="G11" s="15"/>
    </row>
    <row r="12" spans="1:9" ht="18.600000000000001" thickBot="1" x14ac:dyDescent="0.4">
      <c r="A12" s="116" t="s">
        <v>106</v>
      </c>
      <c r="B12" s="117">
        <v>0</v>
      </c>
      <c r="C12" s="118">
        <f t="shared" si="0"/>
        <v>0</v>
      </c>
      <c r="E12" s="15"/>
      <c r="F12" s="15"/>
      <c r="G12" s="15"/>
    </row>
    <row r="13" spans="1:9" ht="60" customHeight="1" thickBot="1" x14ac:dyDescent="0.35">
      <c r="A13" s="114" t="s">
        <v>108</v>
      </c>
      <c r="B13" s="108">
        <f>SUM(B7:B12)</f>
        <v>31642486</v>
      </c>
      <c r="C13" s="103">
        <f>SUM(C7:C12)</f>
        <v>72.520758983336094</v>
      </c>
      <c r="E13" s="15"/>
      <c r="F13" s="15"/>
      <c r="G13" s="15"/>
    </row>
    <row r="14" spans="1:9" ht="18.600000000000001" thickBot="1" x14ac:dyDescent="0.35">
      <c r="A14" s="113" t="s">
        <v>109</v>
      </c>
      <c r="B14" s="110">
        <v>11989829</v>
      </c>
      <c r="C14" s="109">
        <f>B14/$B$15*100</f>
        <v>27.479241016663913</v>
      </c>
      <c r="E14" s="15"/>
      <c r="F14" s="15"/>
      <c r="G14" s="15"/>
    </row>
    <row r="15" spans="1:9" ht="60" customHeight="1" thickBot="1" x14ac:dyDescent="0.35">
      <c r="A15" s="115" t="s">
        <v>110</v>
      </c>
      <c r="B15" s="349">
        <f>SUM(B13+B14)</f>
        <v>43632315</v>
      </c>
      <c r="C15" s="105">
        <f>SUM(C13+C14)</f>
        <v>100</v>
      </c>
      <c r="E15" s="15"/>
      <c r="F15" s="15"/>
      <c r="G15" s="15"/>
    </row>
    <row r="16" spans="1:9" ht="18.600000000000001" thickBot="1" x14ac:dyDescent="0.35">
      <c r="A16" s="217" t="s">
        <v>5</v>
      </c>
      <c r="B16" s="218"/>
      <c r="C16" s="219"/>
      <c r="E16" s="15"/>
      <c r="F16" s="15"/>
      <c r="G16" s="15"/>
    </row>
    <row r="17" spans="1:7" ht="18.600000000000001" thickBot="1" x14ac:dyDescent="0.35">
      <c r="A17" s="220"/>
      <c r="B17" s="246" t="s">
        <v>39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x14ac:dyDescent="0.3">
      <c r="A19" s="250"/>
      <c r="B19" s="259"/>
      <c r="C19" s="248"/>
      <c r="E19" s="15"/>
      <c r="F19" s="15"/>
      <c r="G19" s="15"/>
    </row>
    <row r="20" spans="1:7" ht="18" x14ac:dyDescent="0.35">
      <c r="A20" s="59" t="s">
        <v>6</v>
      </c>
      <c r="B20" s="106">
        <v>201620</v>
      </c>
      <c r="C20" s="60">
        <f t="shared" ref="C20:C25" si="1">B20/$B$28*100</f>
        <v>1.2221311574282776</v>
      </c>
      <c r="E20" s="15"/>
      <c r="F20" s="15"/>
      <c r="G20" s="15"/>
    </row>
    <row r="21" spans="1:7" ht="18" x14ac:dyDescent="0.35">
      <c r="A21" s="59" t="s">
        <v>7</v>
      </c>
      <c r="B21" s="106">
        <v>12286390</v>
      </c>
      <c r="C21" s="60">
        <f t="shared" si="1"/>
        <v>74.474655447451724</v>
      </c>
      <c r="D21" s="15"/>
      <c r="E21" s="15"/>
      <c r="F21" s="15"/>
      <c r="G21" s="15"/>
    </row>
    <row r="22" spans="1:7" ht="18" x14ac:dyDescent="0.35">
      <c r="A22" s="59" t="s">
        <v>8</v>
      </c>
      <c r="B22" s="106">
        <v>4009401</v>
      </c>
      <c r="C22" s="60">
        <f t="shared" si="1"/>
        <v>24.30321339512</v>
      </c>
      <c r="E22" s="15"/>
      <c r="F22" s="15"/>
      <c r="G22" s="15"/>
    </row>
    <row r="23" spans="1:7" ht="18" x14ac:dyDescent="0.35">
      <c r="A23" s="49" t="s">
        <v>98</v>
      </c>
      <c r="B23" s="106">
        <v>0</v>
      </c>
      <c r="C23" s="6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6">
        <v>0</v>
      </c>
      <c r="C24" s="60">
        <f t="shared" si="1"/>
        <v>0</v>
      </c>
      <c r="E24" s="15"/>
      <c r="F24" s="15"/>
      <c r="G24" s="15"/>
    </row>
    <row r="25" spans="1:7" ht="18.600000000000001" thickBot="1" x14ac:dyDescent="0.4">
      <c r="A25" s="116" t="s">
        <v>106</v>
      </c>
      <c r="B25" s="117">
        <v>0</v>
      </c>
      <c r="C25" s="118">
        <f t="shared" si="1"/>
        <v>0</v>
      </c>
      <c r="E25" s="15"/>
      <c r="F25" s="15"/>
      <c r="G25" s="15"/>
    </row>
    <row r="26" spans="1:7" ht="60" customHeight="1" thickBot="1" x14ac:dyDescent="0.35">
      <c r="A26" s="114" t="s">
        <v>108</v>
      </c>
      <c r="B26" s="108">
        <f>SUM(B20:B25)</f>
        <v>16497411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13" t="s">
        <v>109</v>
      </c>
      <c r="B27" s="111">
        <v>0</v>
      </c>
      <c r="C27" s="112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350">
        <f>SUM(B26+B27)</f>
        <v>16497411</v>
      </c>
      <c r="C28" s="86">
        <f>SUM(C26+C27)</f>
        <v>100</v>
      </c>
      <c r="E28" s="15"/>
    </row>
    <row r="29" spans="1:7" x14ac:dyDescent="0.3">
      <c r="A29" s="58" t="s">
        <v>100</v>
      </c>
      <c r="F29" s="13"/>
    </row>
    <row r="30" spans="1:7" x14ac:dyDescent="0.3">
      <c r="A30" s="58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0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109375" customWidth="1"/>
    <col min="5" max="5" width="15.8867187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JANEIRO/2016 - ASSOCIAÇÃO BRASILEIRA DAS EMPRESAS AÉREAS</v>
      </c>
      <c r="B1" s="8"/>
      <c r="C1" s="8"/>
      <c r="G1" s="214"/>
      <c r="H1" s="216">
        <v>42370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JANEIRO/2016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6449771</v>
      </c>
      <c r="C7" s="64">
        <f t="shared" ref="C7:C12" si="0">B7/$B$15*100</f>
        <v>21.284696855224535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7890218</v>
      </c>
      <c r="C8" s="64">
        <f t="shared" si="0"/>
        <v>26.038273025761072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3284477</v>
      </c>
      <c r="C9" s="64">
        <f t="shared" si="0"/>
        <v>10.839004558914931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14495</v>
      </c>
      <c r="C11" s="64">
        <f t="shared" si="0"/>
        <v>4.7834517057501677E-2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17638961</v>
      </c>
      <c r="C13" s="148">
        <f>SUM(C7:C12)</f>
        <v>58.209808956958042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12663425</v>
      </c>
      <c r="C14" s="119">
        <f>B14/$B$15*100</f>
        <v>41.790191043041958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30302386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JANEIRO/2016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127797</v>
      </c>
      <c r="C20" s="64">
        <f t="shared" ref="C20:C25" si="1">B20/$B$28*100</f>
        <v>0.8035249290658828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8789307</v>
      </c>
      <c r="C21" s="64">
        <f t="shared" si="1"/>
        <v>55.262856590634115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5240712</v>
      </c>
      <c r="C22" s="64">
        <f t="shared" si="1"/>
        <v>32.951029664661306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14157816</v>
      </c>
      <c r="C26" s="148">
        <f>SUM(C20:C25)</f>
        <v>89.017411184361293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1746731</v>
      </c>
      <c r="C27" s="119">
        <f>B27/$B$28*100</f>
        <v>10.982588815638698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15904547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1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4" bestFit="1" customWidth="1"/>
    <col min="6" max="6" width="13" customWidth="1"/>
    <col min="7" max="7" width="12.88671875" customWidth="1"/>
    <col min="9" max="9" width="31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FEVEREIRO/2016 - ASSOCIAÇÃO BRASILEIRA DAS EMPRESAS AÉREAS</v>
      </c>
      <c r="B1" s="8"/>
      <c r="C1" s="8"/>
      <c r="G1" s="214"/>
      <c r="H1" s="216">
        <v>42401</v>
      </c>
      <c r="I1" s="214" t="s">
        <v>96</v>
      </c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FEVEREIRO/2016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6482660</v>
      </c>
      <c r="C7" s="64">
        <f t="shared" ref="C7:C12" si="0">B7/$B$15*100</f>
        <v>21.142812134973425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8327591</v>
      </c>
      <c r="C8" s="64">
        <f t="shared" si="0"/>
        <v>27.159945462186119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3527227</v>
      </c>
      <c r="C9" s="64">
        <f t="shared" si="0"/>
        <v>11.503842221928331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3592</v>
      </c>
      <c r="C11" s="64">
        <f t="shared" si="0"/>
        <v>1.1715095530048552E-2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18341070</v>
      </c>
      <c r="C13" s="148">
        <f>SUM(C7:C12)</f>
        <v>59.818314914617922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12320225</v>
      </c>
      <c r="C14" s="119">
        <f>B14/$B$15*100</f>
        <v>40.181685085382071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30661295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FEVEREIRO/2016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161391</v>
      </c>
      <c r="C20" s="64">
        <f t="shared" ref="C20:C25" si="1">B20/$B$28*100</f>
        <v>1.0899545631088157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7718605</v>
      </c>
      <c r="C21" s="64">
        <f t="shared" si="1"/>
        <v>52.127620131138166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5586528</v>
      </c>
      <c r="C22" s="64">
        <f t="shared" si="1"/>
        <v>37.728632238075022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13466524</v>
      </c>
      <c r="C26" s="148">
        <f>SUM(C20:C25)</f>
        <v>90.946206932322013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1340607</v>
      </c>
      <c r="C27" s="119">
        <f>B27/$B$28*100</f>
        <v>9.053793067677999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14807131</v>
      </c>
      <c r="C28" s="86">
        <f>SUM(C26+C27)</f>
        <v>100.00000000000001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2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3.44140625" customWidth="1"/>
    <col min="5" max="5" width="18.6640625" customWidth="1"/>
    <col min="6" max="6" width="13" customWidth="1"/>
    <col min="7" max="7" width="12.88671875" customWidth="1"/>
    <col min="8" max="8" width="8.88671875" customWidth="1"/>
    <col min="9" max="9" width="33.6640625" customWidth="1"/>
    <col min="10" max="11" width="8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MARÇO/2016 - ASSOCIAÇÃO BRASILEIRA DAS EMPRESAS AÉREAS</v>
      </c>
      <c r="B1" s="8"/>
      <c r="C1" s="8"/>
      <c r="G1" s="214"/>
      <c r="H1" s="216">
        <v>42430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MARÇO/2016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G6" s="13"/>
    </row>
    <row r="7" spans="1:9" ht="18" x14ac:dyDescent="0.35">
      <c r="A7" s="59" t="s">
        <v>6</v>
      </c>
      <c r="B7" s="155">
        <v>7919303</v>
      </c>
      <c r="C7" s="64">
        <f t="shared" ref="C7:C12" si="0">B7/$B$15*100</f>
        <v>22.612070157609434</v>
      </c>
      <c r="E7" s="15"/>
      <c r="F7" s="15"/>
      <c r="G7" s="15"/>
    </row>
    <row r="8" spans="1:9" ht="18" x14ac:dyDescent="0.35">
      <c r="A8" s="59" t="s">
        <v>7</v>
      </c>
      <c r="B8" s="155">
        <v>8464658</v>
      </c>
      <c r="C8" s="64">
        <f t="shared" si="0"/>
        <v>24.169228094463612</v>
      </c>
      <c r="E8" s="15"/>
      <c r="F8" s="15"/>
      <c r="G8" s="15"/>
    </row>
    <row r="9" spans="1:9" ht="18" x14ac:dyDescent="0.35">
      <c r="A9" s="59" t="s">
        <v>8</v>
      </c>
      <c r="B9" s="155">
        <v>4194555</v>
      </c>
      <c r="C9" s="64">
        <f t="shared" si="0"/>
        <v>11.9767575429241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12772</v>
      </c>
      <c r="C11" s="64">
        <f t="shared" si="0"/>
        <v>3.6468027559115705E-2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20591288</v>
      </c>
      <c r="C13" s="148">
        <f>SUM(C7:C12)</f>
        <v>58.794523822556258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14431171</v>
      </c>
      <c r="C14" s="119">
        <f>B14/$B$15*100</f>
        <v>41.205476177443742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35022459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MARÇO/2016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216073</v>
      </c>
      <c r="C20" s="64">
        <f t="shared" ref="C20:C25" si="1">B20/$B$28*100</f>
        <v>1.4546728300618068</v>
      </c>
      <c r="E20" s="15"/>
      <c r="F20" s="15"/>
      <c r="G20" s="15"/>
    </row>
    <row r="21" spans="1:7" ht="18" x14ac:dyDescent="0.35">
      <c r="A21" s="59" t="s">
        <v>7</v>
      </c>
      <c r="B21" s="155">
        <v>7710551</v>
      </c>
      <c r="C21" s="64">
        <f t="shared" si="1"/>
        <v>51.909905654597722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5589942</v>
      </c>
      <c r="C22" s="64">
        <f t="shared" si="1"/>
        <v>37.633284811250626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13516566</v>
      </c>
      <c r="C26" s="148">
        <f>SUM(C20:C25)</f>
        <v>90.99786329591015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1337152</v>
      </c>
      <c r="C27" s="119">
        <f>B27/$B$28*100</f>
        <v>9.0021367040898443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14853718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3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88671875" customWidth="1"/>
    <col min="5" max="5" width="13" customWidth="1"/>
    <col min="6" max="6" width="12.88671875" customWidth="1"/>
    <col min="7" max="7" width="12.88671875" bestFit="1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ABRIL/2016 - ASSOCIAÇÃO BRASILEIRA DAS EMPRESAS AÉREAS</v>
      </c>
      <c r="B1" s="8"/>
      <c r="C1" s="8"/>
      <c r="G1" s="216">
        <v>42461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ABRIL/2016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3"/>
    </row>
    <row r="7" spans="1:9" ht="18" x14ac:dyDescent="0.35">
      <c r="A7" s="59" t="s">
        <v>6</v>
      </c>
      <c r="B7" s="155">
        <v>7526701</v>
      </c>
      <c r="C7" s="64">
        <f t="shared" ref="C7:C12" si="0">B7/$B$15*100</f>
        <v>21.713267665326256</v>
      </c>
      <c r="D7" s="44"/>
      <c r="E7" s="15"/>
      <c r="F7" s="15"/>
      <c r="G7" s="15"/>
    </row>
    <row r="8" spans="1:9" ht="18" x14ac:dyDescent="0.35">
      <c r="A8" s="59" t="s">
        <v>7</v>
      </c>
      <c r="B8" s="155">
        <v>9102871</v>
      </c>
      <c r="C8" s="64">
        <f t="shared" si="0"/>
        <v>26.260253269783945</v>
      </c>
      <c r="D8" s="44"/>
      <c r="E8" s="15"/>
      <c r="F8" s="15"/>
      <c r="G8" s="15"/>
    </row>
    <row r="9" spans="1:9" ht="18" x14ac:dyDescent="0.35">
      <c r="A9" s="59" t="s">
        <v>8</v>
      </c>
      <c r="B9" s="155">
        <v>4115264</v>
      </c>
      <c r="C9" s="64">
        <f t="shared" si="0"/>
        <v>11.871845147758787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12</v>
      </c>
      <c r="C10" s="64">
        <f t="shared" si="0"/>
        <v>3.4617983627078467E-5</v>
      </c>
      <c r="E10" s="15"/>
      <c r="F10" s="15"/>
      <c r="G10" s="15"/>
    </row>
    <row r="11" spans="1:9" ht="18" x14ac:dyDescent="0.35">
      <c r="A11" s="49" t="s">
        <v>99</v>
      </c>
      <c r="B11" s="156">
        <v>10347</v>
      </c>
      <c r="C11" s="64">
        <f t="shared" si="0"/>
        <v>2.9849356382448407E-2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20755195</v>
      </c>
      <c r="C13" s="148">
        <f>SUM(C7:C12)</f>
        <v>59.875250057235071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13908869</v>
      </c>
      <c r="C14" s="119">
        <f>B14/$B$15*100</f>
        <v>40.124749942764929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34664064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""&amp;UPPER(TEXT($G$1,"mmmmmmmmmm"))&amp;"/"&amp;TEXT($G$1,"aaaa")&amp;""</f>
        <v>ABRIL/2016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226401</v>
      </c>
      <c r="C20" s="64">
        <f t="shared" ref="C20:C25" si="1">B20/$B$28*100</f>
        <v>1.5449731579159633</v>
      </c>
      <c r="D20" s="44"/>
      <c r="E20" s="15"/>
      <c r="F20" s="15"/>
      <c r="G20" s="15"/>
    </row>
    <row r="21" spans="1:7" ht="18" x14ac:dyDescent="0.35">
      <c r="A21" s="59" t="s">
        <v>7</v>
      </c>
      <c r="B21" s="155">
        <v>7383869</v>
      </c>
      <c r="C21" s="64">
        <f t="shared" si="1"/>
        <v>50.3879373614418</v>
      </c>
      <c r="D21" s="15"/>
      <c r="E21" s="15"/>
      <c r="F21" s="15"/>
      <c r="G21" s="15"/>
    </row>
    <row r="22" spans="1:7" ht="18" x14ac:dyDescent="0.35">
      <c r="A22" s="59" t="s">
        <v>8</v>
      </c>
      <c r="B22" s="155">
        <v>5309225</v>
      </c>
      <c r="C22" s="64">
        <f t="shared" si="1"/>
        <v>36.230450017165914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12919495</v>
      </c>
      <c r="C26" s="148">
        <f>SUM(C20:C25)</f>
        <v>88.163360536523669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1734546</v>
      </c>
      <c r="C27" s="119">
        <f>B27/$B$28*100</f>
        <v>11.83663946347632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14654041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4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21.5546875" customWidth="1"/>
    <col min="5" max="5" width="14" bestFit="1" customWidth="1"/>
    <col min="6" max="6" width="12.88671875" customWidth="1"/>
    <col min="7" max="7" width="12.88671875" bestFit="1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MAIO/2016 - ASSOCIAÇÃO BRASILEIRA DAS EMPRESAS AÉREAS</v>
      </c>
      <c r="B1" s="8"/>
      <c r="C1" s="8"/>
      <c r="G1" s="216">
        <v>42491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MAIO/2016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  <c r="D5" s="335"/>
    </row>
    <row r="6" spans="1:9" ht="18.75" customHeight="1" thickBot="1" x14ac:dyDescent="0.35">
      <c r="A6" s="263"/>
      <c r="B6" s="290"/>
      <c r="C6" s="302"/>
      <c r="D6" s="335"/>
      <c r="E6" s="44"/>
      <c r="F6" s="13"/>
    </row>
    <row r="7" spans="1:9" ht="18" x14ac:dyDescent="0.35">
      <c r="A7" s="59" t="s">
        <v>6</v>
      </c>
      <c r="B7" s="155">
        <v>6961950</v>
      </c>
      <c r="C7" s="64">
        <f t="shared" ref="C7:C12" si="0">B7/$B$15*100</f>
        <v>20.530143905487762</v>
      </c>
      <c r="E7" s="15"/>
      <c r="F7" s="15"/>
      <c r="G7" s="15"/>
    </row>
    <row r="8" spans="1:9" ht="18" x14ac:dyDescent="0.35">
      <c r="A8" s="59" t="s">
        <v>93</v>
      </c>
      <c r="B8" s="155">
        <v>9427072</v>
      </c>
      <c r="C8" s="64">
        <f t="shared" si="0"/>
        <v>27.799559716371753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3638648</v>
      </c>
      <c r="C9" s="64">
        <f t="shared" si="0"/>
        <v>10.730034984654477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D10" s="15"/>
      <c r="E10" s="15"/>
      <c r="F10" s="15"/>
      <c r="G10" s="15"/>
    </row>
    <row r="11" spans="1:9" ht="18" x14ac:dyDescent="0.35">
      <c r="A11" s="49" t="s">
        <v>99</v>
      </c>
      <c r="B11" s="156">
        <v>14603</v>
      </c>
      <c r="C11" s="64">
        <f t="shared" si="0"/>
        <v>4.3062890634353569E-2</v>
      </c>
      <c r="D11" s="15"/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D12" s="15"/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20042273</v>
      </c>
      <c r="C13" s="148">
        <f>SUM(C7:C12)</f>
        <v>59.102801497148342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13868595</v>
      </c>
      <c r="C14" s="119">
        <f>B14/$B$15*100</f>
        <v>40.897198502851651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33910868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""&amp;UPPER(TEXT($G$1,"mmmmmmmmmm"))&amp;"/"&amp;TEXT($G$1,"aaaa")&amp;""</f>
        <v>MAIO/2016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220854</v>
      </c>
      <c r="C20" s="64">
        <f t="shared" ref="C20:C25" si="1">B20/$B$28*100</f>
        <v>1.5359599012190857</v>
      </c>
      <c r="E20" s="15"/>
      <c r="F20" s="15"/>
      <c r="G20" s="15"/>
    </row>
    <row r="21" spans="1:7" ht="18" x14ac:dyDescent="0.35">
      <c r="A21" s="59" t="s">
        <v>93</v>
      </c>
      <c r="B21" s="155">
        <v>7578767</v>
      </c>
      <c r="C21" s="64">
        <f t="shared" si="1"/>
        <v>52.707590592348183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4850664</v>
      </c>
      <c r="C22" s="64">
        <f t="shared" si="1"/>
        <v>33.734618337394728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12650285</v>
      </c>
      <c r="C26" s="148">
        <f>SUM(C20:C25)</f>
        <v>87.978168830962005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1728606</v>
      </c>
      <c r="C27" s="119">
        <f>B27/$B$28*100</f>
        <v>12.021831169038002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14378891</v>
      </c>
      <c r="C28" s="86">
        <f>SUM(C26+C27)</f>
        <v>100</v>
      </c>
      <c r="E28" s="15"/>
    </row>
    <row r="30" spans="1:7" x14ac:dyDescent="0.3">
      <c r="B30" s="15"/>
      <c r="C30" s="15"/>
    </row>
    <row r="31" spans="1:7" x14ac:dyDescent="0.3">
      <c r="B31" s="15"/>
      <c r="C31" s="15"/>
    </row>
    <row r="32" spans="1:7" x14ac:dyDescent="0.3">
      <c r="B32" s="15"/>
      <c r="C32" s="15"/>
    </row>
    <row r="33" spans="2:3" x14ac:dyDescent="0.3">
      <c r="B33" s="15"/>
      <c r="C33" s="15"/>
    </row>
    <row r="34" spans="2:3" x14ac:dyDescent="0.3">
      <c r="B34" s="15"/>
      <c r="C34" s="15"/>
    </row>
    <row r="35" spans="2:3" x14ac:dyDescent="0.3">
      <c r="B35" s="15"/>
      <c r="C35" s="15"/>
    </row>
    <row r="36" spans="2:3" x14ac:dyDescent="0.3">
      <c r="B36" s="15"/>
      <c r="C36" s="15"/>
    </row>
    <row r="37" spans="2:3" x14ac:dyDescent="0.3">
      <c r="B37" s="15"/>
      <c r="C37" s="15"/>
    </row>
    <row r="38" spans="2:3" x14ac:dyDescent="0.3">
      <c r="B38" s="15"/>
      <c r="C38" s="15"/>
    </row>
    <row r="39" spans="2:3" x14ac:dyDescent="0.3">
      <c r="B39" s="15"/>
      <c r="C39" s="15"/>
    </row>
    <row r="40" spans="2:3" x14ac:dyDescent="0.3">
      <c r="B40" s="15"/>
      <c r="C40" s="15"/>
    </row>
    <row r="41" spans="2:3" x14ac:dyDescent="0.3">
      <c r="B41" s="15"/>
      <c r="C41" s="15"/>
    </row>
    <row r="42" spans="2:3" x14ac:dyDescent="0.3">
      <c r="B42" s="15"/>
      <c r="C42" s="15"/>
    </row>
    <row r="43" spans="2:3" x14ac:dyDescent="0.3">
      <c r="B43" s="15"/>
      <c r="C43" s="15"/>
    </row>
    <row r="44" spans="2:3" x14ac:dyDescent="0.3">
      <c r="B44" s="15"/>
      <c r="C44" s="15"/>
    </row>
    <row r="45" spans="2:3" x14ac:dyDescent="0.3">
      <c r="B45" s="15"/>
      <c r="C45" s="15"/>
    </row>
  </sheetData>
  <mergeCells count="12">
    <mergeCell ref="A2:C2"/>
    <mergeCell ref="A3:C3"/>
    <mergeCell ref="A4:A6"/>
    <mergeCell ref="B4:C4"/>
    <mergeCell ref="B5:B6"/>
    <mergeCell ref="C5:C6"/>
    <mergeCell ref="D5:D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5">
    <tabColor theme="2" tint="-0.499984740745262"/>
    <pageSetUpPr fitToPage="1"/>
  </sheetPr>
  <dimension ref="A1:K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109375" bestFit="1" customWidth="1"/>
    <col min="6" max="6" width="13" customWidth="1"/>
    <col min="7" max="7" width="12.88671875" bestFit="1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JUNHO/2016 - ASSOCIAÇÃO BRASILEIRA DAS EMPRESAS AÉREAS</v>
      </c>
      <c r="B1" s="8"/>
      <c r="C1" s="8"/>
      <c r="G1" s="216">
        <v>42522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JUNHO/2016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E6" s="44"/>
    </row>
    <row r="7" spans="1:9" ht="18" x14ac:dyDescent="0.35">
      <c r="A7" s="59" t="s">
        <v>6</v>
      </c>
      <c r="B7" s="155">
        <v>7024174</v>
      </c>
      <c r="C7" s="64">
        <f t="shared" ref="C7:C12" si="0">B7/$B$15*100</f>
        <v>20.081516816824511</v>
      </c>
      <c r="E7" s="15"/>
      <c r="F7" s="15"/>
      <c r="G7" s="15"/>
    </row>
    <row r="8" spans="1:9" ht="18" x14ac:dyDescent="0.35">
      <c r="A8" s="59" t="s">
        <v>93</v>
      </c>
      <c r="B8" s="155">
        <v>9254399</v>
      </c>
      <c r="C8" s="64">
        <f t="shared" si="0"/>
        <v>26.45754065148499</v>
      </c>
      <c r="E8" s="15"/>
      <c r="F8" s="15"/>
      <c r="G8" s="15"/>
    </row>
    <row r="9" spans="1:9" ht="18" x14ac:dyDescent="0.35">
      <c r="A9" s="59" t="s">
        <v>94</v>
      </c>
      <c r="B9" s="155">
        <v>3992032</v>
      </c>
      <c r="C9" s="64">
        <f t="shared" si="0"/>
        <v>11.412880395801924</v>
      </c>
      <c r="D9" s="44"/>
      <c r="E9" s="15"/>
      <c r="F9" s="15"/>
      <c r="G9" s="15"/>
    </row>
    <row r="10" spans="1:9" ht="18" x14ac:dyDescent="0.35">
      <c r="A10" s="49" t="s">
        <v>98</v>
      </c>
      <c r="B10" s="156">
        <v>243</v>
      </c>
      <c r="C10" s="64">
        <f t="shared" si="0"/>
        <v>6.9471635903215888E-4</v>
      </c>
      <c r="D10" s="44"/>
      <c r="E10" s="15"/>
      <c r="F10" s="15"/>
      <c r="G10" s="15"/>
    </row>
    <row r="11" spans="1:9" ht="18" x14ac:dyDescent="0.35">
      <c r="A11" s="49" t="s">
        <v>99</v>
      </c>
      <c r="B11" s="156">
        <v>15509</v>
      </c>
      <c r="C11" s="64">
        <f t="shared" si="0"/>
        <v>4.4338913630575114E-2</v>
      </c>
      <c r="D11" s="44"/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D12" s="44"/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20286357</v>
      </c>
      <c r="C13" s="148">
        <f>SUM(C7:C12)</f>
        <v>57.996971494101039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14691947</v>
      </c>
      <c r="C14" s="119">
        <f>B14/$B$15*100</f>
        <v>42.003028505898968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34978304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11" ht="18.600000000000001" thickBot="1" x14ac:dyDescent="0.35">
      <c r="A17" s="237"/>
      <c r="B17" s="329" t="str">
        <f>""&amp;UPPER(TEXT($G$1,"mmmmmmmmmm"))&amp;"/"&amp;TEXT($G$1,"aaaa")&amp;""</f>
        <v>JUNHO/2016</v>
      </c>
      <c r="C17" s="330"/>
      <c r="E17" s="15"/>
      <c r="F17" s="15"/>
      <c r="G17" s="15"/>
    </row>
    <row r="18" spans="1:11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11" ht="15.75" customHeight="1" thickBot="1" x14ac:dyDescent="0.35">
      <c r="A19" s="221"/>
      <c r="B19" s="300"/>
      <c r="C19" s="302"/>
      <c r="E19" s="15"/>
      <c r="F19" s="15"/>
      <c r="G19" s="15"/>
    </row>
    <row r="20" spans="1:11" ht="18" x14ac:dyDescent="0.35">
      <c r="A20" s="59" t="s">
        <v>6</v>
      </c>
      <c r="B20" s="155">
        <v>237465</v>
      </c>
      <c r="C20" s="64">
        <f t="shared" ref="C20:C25" si="1">B20/$B$28*100</f>
        <v>1.8037307865812728</v>
      </c>
      <c r="E20" s="15"/>
      <c r="F20" s="15"/>
      <c r="G20" s="15"/>
      <c r="K20" s="15"/>
    </row>
    <row r="21" spans="1:11" ht="18" x14ac:dyDescent="0.35">
      <c r="A21" s="59" t="s">
        <v>93</v>
      </c>
      <c r="B21" s="155">
        <v>7201491</v>
      </c>
      <c r="C21" s="64">
        <f t="shared" si="1"/>
        <v>54.700907611597316</v>
      </c>
      <c r="D21" s="15"/>
      <c r="E21" s="15"/>
      <c r="F21" s="15"/>
      <c r="G21" s="15"/>
    </row>
    <row r="22" spans="1:11" ht="18" x14ac:dyDescent="0.35">
      <c r="A22" s="59" t="s">
        <v>94</v>
      </c>
      <c r="B22" s="155">
        <v>4016532</v>
      </c>
      <c r="C22" s="64">
        <f t="shared" si="1"/>
        <v>30.508674641268623</v>
      </c>
      <c r="E22" s="15"/>
      <c r="F22" s="15"/>
      <c r="G22" s="15"/>
    </row>
    <row r="23" spans="1:11" ht="18" x14ac:dyDescent="0.35">
      <c r="A23" s="49" t="s">
        <v>98</v>
      </c>
      <c r="B23" s="156">
        <v>0</v>
      </c>
      <c r="C23" s="64">
        <f t="shared" si="1"/>
        <v>0</v>
      </c>
      <c r="D23" s="44"/>
      <c r="E23" s="15"/>
      <c r="F23" s="15"/>
      <c r="G23" s="15"/>
    </row>
    <row r="24" spans="1:11" ht="18" x14ac:dyDescent="0.35">
      <c r="A24" s="49" t="s">
        <v>99</v>
      </c>
      <c r="B24" s="156">
        <v>0</v>
      </c>
      <c r="C24" s="64">
        <f t="shared" si="1"/>
        <v>0</v>
      </c>
      <c r="D24" s="44"/>
      <c r="E24" s="15"/>
      <c r="F24" s="15"/>
      <c r="G24" s="15"/>
    </row>
    <row r="25" spans="1:11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44"/>
      <c r="E25" s="15"/>
      <c r="F25" s="15"/>
      <c r="G25" s="15"/>
    </row>
    <row r="26" spans="1:11" ht="60" customHeight="1" thickBot="1" x14ac:dyDescent="0.35">
      <c r="A26" s="124" t="s">
        <v>108</v>
      </c>
      <c r="B26" s="147">
        <f>SUM(B20:B25)</f>
        <v>11455488</v>
      </c>
      <c r="C26" s="148">
        <f>SUM(C20:C25)</f>
        <v>87.013313039447212</v>
      </c>
      <c r="E26" s="15"/>
      <c r="F26" s="15"/>
      <c r="G26" s="15"/>
    </row>
    <row r="27" spans="1:11" ht="18.600000000000001" thickBot="1" x14ac:dyDescent="0.35">
      <c r="A27" s="123" t="s">
        <v>109</v>
      </c>
      <c r="B27" s="128">
        <v>1709725</v>
      </c>
      <c r="C27" s="119">
        <f>B27/$B$28*100</f>
        <v>12.986686960552785</v>
      </c>
      <c r="E27" s="15"/>
      <c r="F27" s="15"/>
      <c r="G27" s="15"/>
    </row>
    <row r="28" spans="1:11" ht="60" customHeight="1" thickBot="1" x14ac:dyDescent="0.35">
      <c r="A28" s="97" t="s">
        <v>111</v>
      </c>
      <c r="B28" s="120">
        <f>SUM(B26+B27)</f>
        <v>13165213</v>
      </c>
      <c r="C28" s="86">
        <f>SUM(C26+C27)</f>
        <v>100</v>
      </c>
      <c r="E28" s="15"/>
    </row>
    <row r="30" spans="1:11" x14ac:dyDescent="0.3">
      <c r="A30" s="15"/>
      <c r="B30" s="15"/>
      <c r="C30" s="15"/>
      <c r="D30" s="15"/>
    </row>
    <row r="31" spans="1:11" x14ac:dyDescent="0.3">
      <c r="A31" s="15"/>
      <c r="B31" s="15"/>
      <c r="C31" s="15"/>
      <c r="D31" s="15"/>
    </row>
    <row r="32" spans="1:11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6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4.4414062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JULHO/2016 - ASSOCIAÇÃO BRASILEIRA DAS EMPRESAS AÉREAS</v>
      </c>
      <c r="B1" s="8"/>
      <c r="C1" s="8"/>
      <c r="G1" s="216">
        <v>42552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""&amp;UPPER(TEXT(G1,"mmmmmmmmmm"))&amp;"/"&amp;TEXT(G1,"aaaa")&amp;""</f>
        <v>JULHO/2016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7211410</v>
      </c>
      <c r="C7" s="64">
        <f t="shared" ref="C7:C12" si="0">B7/$B$15*100</f>
        <v>20.025447061223762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9546045</v>
      </c>
      <c r="C8" s="64">
        <f t="shared" si="0"/>
        <v>26.508521744230297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4004745</v>
      </c>
      <c r="C9" s="64">
        <f t="shared" si="0"/>
        <v>11.12082227902734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12443</v>
      </c>
      <c r="C11" s="64">
        <f t="shared" si="0"/>
        <v>3.4553109278602556E-2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20774643</v>
      </c>
      <c r="C13" s="148">
        <f>SUM(C7:C12)</f>
        <v>57.689344193760007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15236588</v>
      </c>
      <c r="C14" s="119">
        <f>B14/$B$15*100</f>
        <v>42.310655806240007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36011231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""&amp;UPPER(TEXT(G1,"mmmmmmmmmm"))&amp;"/"&amp;TEXT(G1,"aaaa")&amp;""</f>
        <v>JULHO/2016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232637</v>
      </c>
      <c r="C20" s="64">
        <f t="shared" ref="C20:C25" si="1">B20/$B$28*100</f>
        <v>1.7541674266724205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7168078</v>
      </c>
      <c r="C21" s="64">
        <f t="shared" si="1"/>
        <v>54.049910115102882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4288880</v>
      </c>
      <c r="C22" s="64">
        <f t="shared" si="1"/>
        <v>32.339712053142065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11689595</v>
      </c>
      <c r="C26" s="148">
        <f>SUM(C20:C25)</f>
        <v>88.143789594917365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1572366</v>
      </c>
      <c r="C27" s="119">
        <f>B27/$B$28*100</f>
        <v>11.856210405082628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13261961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7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22.3320312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AGOSTO/2016 - ASSOCIAÇÃO BRASILEIRA DAS EMPRESAS AÉREAS</v>
      </c>
      <c r="B1" s="8"/>
      <c r="C1" s="8"/>
      <c r="G1" s="214"/>
      <c r="H1" s="216">
        <v>42583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D3" t="s">
        <v>97</v>
      </c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AGOSTO/2016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G6" s="13"/>
    </row>
    <row r="7" spans="1:9" ht="18" x14ac:dyDescent="0.35">
      <c r="A7" s="59" t="s">
        <v>6</v>
      </c>
      <c r="B7" s="155">
        <v>7182825</v>
      </c>
      <c r="C7" s="64">
        <f t="shared" ref="C7:C12" si="0">B7/$B$15*100</f>
        <v>20.44040687958389</v>
      </c>
      <c r="E7" s="15"/>
      <c r="F7" s="15"/>
      <c r="G7" s="15"/>
    </row>
    <row r="8" spans="1:9" ht="18" x14ac:dyDescent="0.35">
      <c r="A8" s="59" t="s">
        <v>93</v>
      </c>
      <c r="B8" s="155">
        <v>10153896</v>
      </c>
      <c r="C8" s="64">
        <f t="shared" si="0"/>
        <v>28.895283631855062</v>
      </c>
      <c r="E8" s="15"/>
      <c r="F8" s="15"/>
      <c r="G8" s="15"/>
    </row>
    <row r="9" spans="1:9" ht="18" x14ac:dyDescent="0.35">
      <c r="A9" s="59" t="s">
        <v>94</v>
      </c>
      <c r="B9" s="155">
        <v>3683368</v>
      </c>
      <c r="C9" s="64">
        <f t="shared" si="0"/>
        <v>10.481884301404969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D10" s="15"/>
      <c r="E10" s="15"/>
      <c r="F10" s="15"/>
      <c r="G10" s="15"/>
    </row>
    <row r="11" spans="1:9" ht="18" x14ac:dyDescent="0.35">
      <c r="A11" s="49" t="s">
        <v>99</v>
      </c>
      <c r="B11" s="156">
        <v>7657</v>
      </c>
      <c r="C11" s="64">
        <f t="shared" si="0"/>
        <v>2.1789782638025269E-2</v>
      </c>
      <c r="D11" s="15"/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D12" s="15"/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21027746</v>
      </c>
      <c r="C13" s="148">
        <f>SUM(C7:C12)</f>
        <v>59.839364595481946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14112577</v>
      </c>
      <c r="C14" s="119">
        <f>B14/$B$15*100</f>
        <v>40.160635404518054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35140323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AGOSTO/2016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234477</v>
      </c>
      <c r="C20" s="64">
        <f t="shared" ref="C20:C25" si="1">B20/$B$28*100</f>
        <v>1.8075278856833448</v>
      </c>
      <c r="E20" s="15"/>
      <c r="F20" s="15"/>
      <c r="G20" s="15"/>
    </row>
    <row r="21" spans="1:7" ht="18" x14ac:dyDescent="0.35">
      <c r="A21" s="59" t="s">
        <v>93</v>
      </c>
      <c r="B21" s="155">
        <v>6693171</v>
      </c>
      <c r="C21" s="64">
        <f t="shared" si="1"/>
        <v>51.596076485740952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4043702</v>
      </c>
      <c r="C22" s="64">
        <f t="shared" si="1"/>
        <v>31.171944908854655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10971350</v>
      </c>
      <c r="C26" s="148">
        <f>SUM(C20:C25)</f>
        <v>84.575549280278949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2000898</v>
      </c>
      <c r="C27" s="119">
        <f>B27/$B$28*100</f>
        <v>15.424450719721053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12972248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  <c r="E30" s="15"/>
      <c r="F30" s="15"/>
    </row>
    <row r="31" spans="1:7" x14ac:dyDescent="0.3">
      <c r="A31" s="15"/>
      <c r="B31" s="15"/>
      <c r="C31" s="15"/>
      <c r="D31" s="15"/>
      <c r="E31" s="15"/>
      <c r="F31" s="15"/>
    </row>
    <row r="32" spans="1:7" x14ac:dyDescent="0.3">
      <c r="A32" s="15"/>
      <c r="B32" s="15"/>
      <c r="C32" s="15"/>
      <c r="D32" s="15"/>
      <c r="E32" s="15"/>
      <c r="F32" s="15"/>
    </row>
    <row r="33" spans="1:6" x14ac:dyDescent="0.3">
      <c r="A33" s="15"/>
      <c r="B33" s="15"/>
      <c r="C33" s="15"/>
      <c r="D33" s="15"/>
      <c r="E33" s="15"/>
      <c r="F33" s="15"/>
    </row>
    <row r="34" spans="1:6" x14ac:dyDescent="0.3">
      <c r="A34" s="15"/>
      <c r="B34" s="15"/>
      <c r="C34" s="15"/>
      <c r="D34" s="15"/>
      <c r="E34" s="15"/>
      <c r="F34" s="15"/>
    </row>
    <row r="35" spans="1:6" x14ac:dyDescent="0.3">
      <c r="A35" s="15"/>
      <c r="B35" s="15"/>
      <c r="C35" s="15"/>
      <c r="D35" s="15"/>
      <c r="E35" s="15"/>
      <c r="F35" s="15"/>
    </row>
    <row r="36" spans="1:6" x14ac:dyDescent="0.3">
      <c r="A36" s="15"/>
      <c r="B36" s="15"/>
      <c r="C36" s="15"/>
      <c r="D36" s="15"/>
      <c r="E36" s="15"/>
      <c r="F36" s="15"/>
    </row>
    <row r="37" spans="1:6" x14ac:dyDescent="0.3">
      <c r="A37" s="15"/>
      <c r="B37" s="15"/>
      <c r="C37" s="15"/>
      <c r="D37" s="15"/>
      <c r="E37" s="15"/>
      <c r="F37" s="15"/>
    </row>
    <row r="38" spans="1:6" x14ac:dyDescent="0.3">
      <c r="A38" s="15"/>
      <c r="B38" s="15"/>
      <c r="C38" s="15"/>
      <c r="D38" s="15"/>
      <c r="E38" s="15"/>
      <c r="F38" s="15"/>
    </row>
    <row r="39" spans="1:6" x14ac:dyDescent="0.3">
      <c r="A39" s="15"/>
      <c r="B39" s="15"/>
      <c r="C39" s="15"/>
      <c r="D39" s="15"/>
      <c r="E39" s="15"/>
      <c r="F39" s="15"/>
    </row>
    <row r="40" spans="1:6" x14ac:dyDescent="0.3">
      <c r="A40" s="15"/>
      <c r="B40" s="15"/>
      <c r="C40" s="15"/>
      <c r="D40" s="15"/>
      <c r="E40" s="15"/>
      <c r="F40" s="15"/>
    </row>
    <row r="41" spans="1:6" x14ac:dyDescent="0.3">
      <c r="A41" s="15"/>
      <c r="B41" s="15"/>
      <c r="C41" s="15"/>
      <c r="D41" s="15"/>
      <c r="E41" s="15"/>
      <c r="F41" s="15"/>
    </row>
    <row r="42" spans="1:6" x14ac:dyDescent="0.3">
      <c r="A42" s="15"/>
      <c r="B42" s="15"/>
      <c r="C42" s="15"/>
      <c r="D42" s="15"/>
      <c r="E42" s="15"/>
      <c r="F42" s="15"/>
    </row>
    <row r="43" spans="1:6" x14ac:dyDescent="0.3">
      <c r="A43" s="15"/>
      <c r="B43" s="15"/>
      <c r="C43" s="15"/>
      <c r="D43" s="15"/>
      <c r="E43" s="15"/>
      <c r="F43" s="15"/>
    </row>
    <row r="44" spans="1:6" x14ac:dyDescent="0.3">
      <c r="A44" s="15"/>
      <c r="B44" s="15"/>
      <c r="C44" s="15"/>
      <c r="D44" s="15"/>
      <c r="E44" s="15"/>
      <c r="F44" s="15"/>
    </row>
    <row r="45" spans="1:6" x14ac:dyDescent="0.3">
      <c r="A45" s="15"/>
      <c r="B45" s="15"/>
      <c r="C45" s="15"/>
      <c r="D45" s="15"/>
      <c r="E45" s="15"/>
      <c r="F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8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1.109375" bestFit="1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SETEMBRO/2016 - ASSOCIAÇÃO BRASILEIRA DAS EMPRESAS AÉREAS</v>
      </c>
      <c r="B1" s="8"/>
      <c r="C1" s="8"/>
      <c r="G1" s="214"/>
      <c r="H1" s="216">
        <v>42614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SETEMBRO/2016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G6" s="13"/>
    </row>
    <row r="7" spans="1:9" ht="18" x14ac:dyDescent="0.35">
      <c r="A7" s="59" t="s">
        <v>6</v>
      </c>
      <c r="B7" s="155">
        <v>7316999</v>
      </c>
      <c r="C7" s="64">
        <f t="shared" ref="C7:C12" si="0">B7/$B$15*100</f>
        <v>20.632385958820549</v>
      </c>
      <c r="E7" s="15"/>
      <c r="F7" s="15"/>
      <c r="G7" s="15"/>
    </row>
    <row r="8" spans="1:9" ht="18" x14ac:dyDescent="0.35">
      <c r="A8" s="59" t="s">
        <v>93</v>
      </c>
      <c r="B8" s="155">
        <v>10059472</v>
      </c>
      <c r="C8" s="64">
        <f t="shared" si="0"/>
        <v>28.365578408026089</v>
      </c>
      <c r="E8" s="15"/>
      <c r="F8" s="15"/>
      <c r="G8" s="15"/>
    </row>
    <row r="9" spans="1:9" ht="18" x14ac:dyDescent="0.35">
      <c r="A9" s="59" t="s">
        <v>94</v>
      </c>
      <c r="B9" s="155">
        <v>3950561</v>
      </c>
      <c r="C9" s="64">
        <f t="shared" si="0"/>
        <v>11.139744491678087</v>
      </c>
      <c r="D9" s="15"/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D10" s="15"/>
      <c r="E10" s="15"/>
      <c r="F10" s="15"/>
      <c r="G10" s="15"/>
    </row>
    <row r="11" spans="1:9" ht="18" x14ac:dyDescent="0.35">
      <c r="A11" s="49" t="s">
        <v>99</v>
      </c>
      <c r="B11" s="156">
        <v>9439</v>
      </c>
      <c r="C11" s="64">
        <f t="shared" si="0"/>
        <v>2.6615978909564859E-2</v>
      </c>
      <c r="D11" s="15"/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D12" s="15"/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21336471</v>
      </c>
      <c r="C13" s="148">
        <f>SUM(C7:C12)</f>
        <v>60.164324837434293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14127188</v>
      </c>
      <c r="C14" s="119">
        <f>B14/$B$15*100</f>
        <v>39.835675162565714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35463659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SETEMBRO/2016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226173</v>
      </c>
      <c r="C20" s="64">
        <f t="shared" ref="C20:C25" si="1">B20/$B$28*100</f>
        <v>1.5861133018419764</v>
      </c>
      <c r="E20" s="15"/>
      <c r="F20" s="15"/>
      <c r="G20" s="15"/>
    </row>
    <row r="21" spans="1:7" ht="18" x14ac:dyDescent="0.35">
      <c r="A21" s="59" t="s">
        <v>93</v>
      </c>
      <c r="B21" s="155">
        <v>7638511</v>
      </c>
      <c r="C21" s="64">
        <f t="shared" si="1"/>
        <v>53.567596058619984</v>
      </c>
      <c r="E21" s="15"/>
      <c r="F21" s="15"/>
      <c r="G21" s="15"/>
    </row>
    <row r="22" spans="1:7" ht="18" x14ac:dyDescent="0.35">
      <c r="A22" s="59" t="s">
        <v>94</v>
      </c>
      <c r="B22" s="155">
        <v>4454753</v>
      </c>
      <c r="C22" s="64">
        <f t="shared" si="1"/>
        <v>31.240435373455057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12319437</v>
      </c>
      <c r="C26" s="148">
        <f>SUM(C20:C25)</f>
        <v>86.394144733917017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1940137</v>
      </c>
      <c r="C27" s="119">
        <f>B27/$B$28*100</f>
        <v>13.605855266082983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14259574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9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6" max="6" width="13" customWidth="1"/>
    <col min="7" max="7" width="12.88671875" customWidth="1"/>
    <col min="10" max="10" width="12.5546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OUTUBRO/2016 - ASSOCIAÇÃO BRASILEIRA DAS EMPRESAS AÉREAS</v>
      </c>
      <c r="B1" s="8"/>
      <c r="C1" s="8"/>
      <c r="G1" s="214"/>
      <c r="H1" s="216">
        <v>42644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OUTUBRO/2016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8010452</v>
      </c>
      <c r="C7" s="64">
        <f t="shared" ref="C7:C12" si="0">B7/$B$15*100</f>
        <v>22.392881824754195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9362154</v>
      </c>
      <c r="C8" s="64">
        <f t="shared" si="0"/>
        <v>26.171507943265844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3075794</v>
      </c>
      <c r="C9" s="64">
        <f t="shared" si="0"/>
        <v>8.598252827591752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7715</v>
      </c>
      <c r="C11" s="64">
        <f t="shared" si="0"/>
        <v>2.1566958178886611E-2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20456115</v>
      </c>
      <c r="C13" s="148">
        <f>SUM(C7:C12)</f>
        <v>57.184209553790673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15316199</v>
      </c>
      <c r="C14" s="119">
        <f>B14/$B$15*100</f>
        <v>42.81579044620932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35772314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OUTUBRO/2016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251699</v>
      </c>
      <c r="C20" s="64">
        <f t="shared" ref="C20:C25" si="1">B20/$B$28*100</f>
        <v>1.4080135814273935</v>
      </c>
      <c r="E20" s="15"/>
      <c r="F20" s="15"/>
      <c r="G20" s="15"/>
    </row>
    <row r="21" spans="1:7" ht="18" x14ac:dyDescent="0.35">
      <c r="A21" s="59" t="s">
        <v>93</v>
      </c>
      <c r="B21" s="155">
        <v>9895471</v>
      </c>
      <c r="C21" s="64">
        <f t="shared" si="1"/>
        <v>55.355633366127442</v>
      </c>
      <c r="E21" s="15"/>
      <c r="F21" s="15"/>
      <c r="G21" s="15"/>
    </row>
    <row r="22" spans="1:7" ht="18" x14ac:dyDescent="0.35">
      <c r="A22" s="59" t="s">
        <v>94</v>
      </c>
      <c r="B22" s="155">
        <v>5465754</v>
      </c>
      <c r="C22" s="64">
        <f t="shared" si="1"/>
        <v>30.575631467511201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15612924</v>
      </c>
      <c r="C26" s="148">
        <f>SUM(C20:C25)</f>
        <v>87.339278415066033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2263253</v>
      </c>
      <c r="C27" s="119">
        <f>B27/$B$28*100</f>
        <v>12.66072158493396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17876177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3" tint="0.39997558519241921"/>
    <pageSetUpPr fitToPage="1"/>
  </sheetPr>
  <dimension ref="A1:I46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6" max="6" width="14" bestFit="1" customWidth="1"/>
    <col min="7" max="7" width="12.88671875" bestFit="1" customWidth="1"/>
  </cols>
  <sheetData>
    <row r="1" spans="1:9" x14ac:dyDescent="0.3">
      <c r="A1" s="8" t="s">
        <v>37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24" t="s">
        <v>1</v>
      </c>
      <c r="B3" s="225"/>
      <c r="C3" s="225"/>
      <c r="G3" s="214"/>
      <c r="H3" s="214"/>
      <c r="I3" s="214"/>
    </row>
    <row r="4" spans="1:9" ht="18.600000000000001" thickBot="1" x14ac:dyDescent="0.35">
      <c r="A4" s="240"/>
      <c r="B4" s="255" t="s">
        <v>35</v>
      </c>
      <c r="C4" s="256"/>
    </row>
    <row r="5" spans="1:9" ht="18.75" customHeight="1" x14ac:dyDescent="0.3">
      <c r="A5" s="241"/>
      <c r="B5" s="253" t="s">
        <v>121</v>
      </c>
      <c r="C5" s="257" t="s">
        <v>4</v>
      </c>
    </row>
    <row r="6" spans="1:9" ht="18" customHeight="1" thickBot="1" x14ac:dyDescent="0.35">
      <c r="A6" s="241"/>
      <c r="B6" s="252"/>
      <c r="C6" s="258"/>
    </row>
    <row r="7" spans="1:9" ht="18" x14ac:dyDescent="0.35">
      <c r="A7" s="59" t="s">
        <v>6</v>
      </c>
      <c r="B7" s="106">
        <v>8607179</v>
      </c>
      <c r="C7" s="60">
        <f t="shared" ref="C7:C12" si="0">B7/$B$15*100</f>
        <v>19.660706256266618</v>
      </c>
      <c r="E7" s="15"/>
      <c r="F7" s="15"/>
      <c r="G7" s="15"/>
    </row>
    <row r="8" spans="1:9" ht="18" x14ac:dyDescent="0.35">
      <c r="A8" s="59" t="s">
        <v>7</v>
      </c>
      <c r="B8" s="106">
        <v>14552786</v>
      </c>
      <c r="C8" s="60">
        <f t="shared" si="0"/>
        <v>33.241791620263648</v>
      </c>
      <c r="E8" s="15"/>
      <c r="F8" s="15"/>
      <c r="G8" s="15"/>
    </row>
    <row r="9" spans="1:9" ht="18" x14ac:dyDescent="0.35">
      <c r="A9" s="59" t="s">
        <v>8</v>
      </c>
      <c r="B9" s="106">
        <v>8998969</v>
      </c>
      <c r="C9" s="60">
        <f t="shared" si="0"/>
        <v>20.555641531127606</v>
      </c>
      <c r="E9" s="15"/>
      <c r="F9" s="15"/>
      <c r="G9" s="15"/>
    </row>
    <row r="10" spans="1:9" ht="18" x14ac:dyDescent="0.35">
      <c r="A10" s="49" t="s">
        <v>98</v>
      </c>
      <c r="B10" s="107">
        <v>256</v>
      </c>
      <c r="C10" s="60">
        <f t="shared" si="0"/>
        <v>5.8476079114937131E-4</v>
      </c>
      <c r="E10" s="15"/>
      <c r="F10" s="15"/>
      <c r="G10" s="15"/>
    </row>
    <row r="11" spans="1:9" ht="18" x14ac:dyDescent="0.35">
      <c r="A11" s="49" t="s">
        <v>99</v>
      </c>
      <c r="B11" s="107">
        <v>18938</v>
      </c>
      <c r="C11" s="60">
        <f t="shared" si="0"/>
        <v>4.3258593214010918E-2</v>
      </c>
      <c r="E11" s="15"/>
      <c r="F11" s="15"/>
      <c r="G11" s="15"/>
    </row>
    <row r="12" spans="1:9" ht="18.600000000000001" thickBot="1" x14ac:dyDescent="0.4">
      <c r="A12" s="116" t="s">
        <v>106</v>
      </c>
      <c r="B12" s="117">
        <v>0</v>
      </c>
      <c r="C12" s="118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02">
        <f>SUM(B7:B12)</f>
        <v>32178128</v>
      </c>
      <c r="C13" s="103">
        <f>SUM(C7:C12)</f>
        <v>73.501982761663029</v>
      </c>
      <c r="E13" s="15"/>
      <c r="F13" s="15"/>
      <c r="G13" s="15"/>
    </row>
    <row r="14" spans="1:9" ht="18.600000000000001" thickBot="1" x14ac:dyDescent="0.35">
      <c r="A14" s="123" t="s">
        <v>109</v>
      </c>
      <c r="B14" s="121">
        <v>11600457</v>
      </c>
      <c r="C14" s="109">
        <f>B14/$B$15*100</f>
        <v>26.498017238336963</v>
      </c>
      <c r="E14" s="15"/>
      <c r="F14" s="15"/>
      <c r="G14" s="15"/>
    </row>
    <row r="15" spans="1:9" ht="60" customHeight="1" thickBot="1" x14ac:dyDescent="0.35">
      <c r="A15" s="97" t="s">
        <v>110</v>
      </c>
      <c r="B15" s="85">
        <f>SUM(B13+B14)</f>
        <v>43778585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20"/>
      <c r="B17" s="246" t="s">
        <v>35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249901</v>
      </c>
      <c r="C20" s="60">
        <f t="shared" ref="C20:C25" si="1">B20/$B$28*100</f>
        <v>1.5893103628980765</v>
      </c>
      <c r="E20" s="15"/>
      <c r="F20" s="15"/>
      <c r="G20" s="15"/>
    </row>
    <row r="21" spans="1:7" ht="18" x14ac:dyDescent="0.35">
      <c r="A21" s="59" t="s">
        <v>7</v>
      </c>
      <c r="B21" s="106">
        <v>12005824</v>
      </c>
      <c r="C21" s="60">
        <f t="shared" si="1"/>
        <v>76.354158239984784</v>
      </c>
      <c r="E21" s="15"/>
      <c r="F21" s="15"/>
      <c r="G21" s="15"/>
    </row>
    <row r="22" spans="1:7" ht="18" x14ac:dyDescent="0.35">
      <c r="A22" s="59" t="s">
        <v>8</v>
      </c>
      <c r="B22" s="106">
        <v>3468139</v>
      </c>
      <c r="C22" s="60">
        <f t="shared" si="1"/>
        <v>22.056531397117148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6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6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83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15723864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1">
        <v>0</v>
      </c>
      <c r="C27" s="122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04">
        <f>SUM(B26+B27)</f>
        <v>15723864</v>
      </c>
      <c r="C28" s="86">
        <f>SUM(C26+C27)</f>
        <v>100</v>
      </c>
      <c r="E28" s="15"/>
    </row>
    <row r="29" spans="1:7" x14ac:dyDescent="0.3">
      <c r="A29" t="s">
        <v>100</v>
      </c>
    </row>
    <row r="32" spans="1:7" x14ac:dyDescent="0.3">
      <c r="D32" s="15"/>
    </row>
    <row r="33" spans="4:4" x14ac:dyDescent="0.3">
      <c r="D33" s="15"/>
    </row>
    <row r="34" spans="4:4" x14ac:dyDescent="0.3">
      <c r="D34" s="15"/>
    </row>
    <row r="35" spans="4:4" x14ac:dyDescent="0.3">
      <c r="D35" s="15"/>
    </row>
    <row r="36" spans="4:4" x14ac:dyDescent="0.3">
      <c r="D36" s="15"/>
    </row>
    <row r="37" spans="4:4" x14ac:dyDescent="0.3">
      <c r="D37" s="15"/>
    </row>
    <row r="38" spans="4:4" x14ac:dyDescent="0.3">
      <c r="D38" s="15"/>
    </row>
    <row r="39" spans="4:4" x14ac:dyDescent="0.3">
      <c r="D39" s="15"/>
    </row>
    <row r="40" spans="4:4" x14ac:dyDescent="0.3">
      <c r="D40" s="15"/>
    </row>
    <row r="41" spans="4:4" x14ac:dyDescent="0.3">
      <c r="D41" s="15"/>
    </row>
    <row r="42" spans="4:4" x14ac:dyDescent="0.3">
      <c r="D42" s="15"/>
    </row>
    <row r="43" spans="4:4" x14ac:dyDescent="0.3">
      <c r="D43" s="15"/>
    </row>
    <row r="44" spans="4:4" x14ac:dyDescent="0.3">
      <c r="D44" s="15"/>
    </row>
    <row r="45" spans="4:4" x14ac:dyDescent="0.3">
      <c r="D45" s="15"/>
    </row>
    <row r="46" spans="4:4" x14ac:dyDescent="0.3">
      <c r="D46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0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NOVEMBRO/2016 - ASSOCIAÇÃO BRASILEIRA DAS EMPRESAS AÉREAS</v>
      </c>
      <c r="B1" s="8"/>
      <c r="C1" s="8"/>
      <c r="G1" s="214"/>
      <c r="H1" s="216">
        <v>42675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NOVEMBRO/2016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89">
        <v>9178503</v>
      </c>
      <c r="C7" s="64">
        <f t="shared" ref="C7:C12" si="0">B7/$B$15*100</f>
        <v>24.663456848974029</v>
      </c>
      <c r="D7" s="44"/>
      <c r="E7" s="15"/>
      <c r="F7" s="15"/>
      <c r="G7" s="15"/>
    </row>
    <row r="8" spans="1:9" ht="18" x14ac:dyDescent="0.35">
      <c r="A8" s="59" t="s">
        <v>93</v>
      </c>
      <c r="B8" s="189">
        <v>10044619</v>
      </c>
      <c r="C8" s="64">
        <f t="shared" si="0"/>
        <v>26.990787851884416</v>
      </c>
      <c r="D8" s="44"/>
      <c r="E8" s="15"/>
      <c r="F8" s="15"/>
      <c r="G8" s="15"/>
    </row>
    <row r="9" spans="1:9" ht="18" x14ac:dyDescent="0.35">
      <c r="A9" s="59" t="s">
        <v>94</v>
      </c>
      <c r="B9" s="189">
        <v>3872014</v>
      </c>
      <c r="C9" s="64">
        <f t="shared" si="0"/>
        <v>10.404447240211539</v>
      </c>
      <c r="E9" s="15"/>
      <c r="F9" s="15"/>
      <c r="G9" s="15"/>
    </row>
    <row r="10" spans="1:9" ht="18" x14ac:dyDescent="0.35">
      <c r="A10" s="49" t="s">
        <v>98</v>
      </c>
      <c r="B10" s="190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90">
        <v>3701</v>
      </c>
      <c r="C11" s="64">
        <f t="shared" si="0"/>
        <v>9.9449173572262149E-3</v>
      </c>
      <c r="E11" s="15"/>
      <c r="F11" s="15"/>
      <c r="G11" s="15"/>
    </row>
    <row r="12" spans="1:9" ht="18.600000000000001" thickBot="1" x14ac:dyDescent="0.4">
      <c r="A12" s="49" t="s">
        <v>106</v>
      </c>
      <c r="B12" s="190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23098837</v>
      </c>
      <c r="C13" s="148">
        <f>SUM(C7:C12)</f>
        <v>62.068636858427205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14116153</v>
      </c>
      <c r="C14" s="119">
        <f>B14/$B$15*100</f>
        <v>37.931363141572795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37214990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NOVEMBRO/2016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89">
        <v>257480</v>
      </c>
      <c r="C20" s="64">
        <f t="shared" ref="C20:C25" si="1">B20/$B$28*100</f>
        <v>1.3987649820045094</v>
      </c>
      <c r="D20" s="44"/>
      <c r="E20" s="15"/>
      <c r="F20" s="15"/>
      <c r="G20" s="15"/>
    </row>
    <row r="21" spans="1:7" ht="18" x14ac:dyDescent="0.35">
      <c r="A21" s="59" t="s">
        <v>93</v>
      </c>
      <c r="B21" s="189">
        <v>10694018</v>
      </c>
      <c r="C21" s="64">
        <f t="shared" si="1"/>
        <v>58.095455551211352</v>
      </c>
      <c r="D21" s="44"/>
      <c r="E21" s="15"/>
      <c r="F21" s="15"/>
      <c r="G21" s="15"/>
    </row>
    <row r="22" spans="1:7" ht="18" x14ac:dyDescent="0.35">
      <c r="A22" s="59" t="s">
        <v>94</v>
      </c>
      <c r="B22" s="189">
        <v>5162655</v>
      </c>
      <c r="C22" s="64">
        <f t="shared" si="1"/>
        <v>28.046221175122298</v>
      </c>
      <c r="E22" s="15"/>
      <c r="F22" s="15"/>
      <c r="G22" s="15"/>
    </row>
    <row r="23" spans="1:7" ht="18" x14ac:dyDescent="0.35">
      <c r="A23" s="49" t="s">
        <v>98</v>
      </c>
      <c r="B23" s="190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90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90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16114153</v>
      </c>
      <c r="C26" s="148">
        <f>SUM(C20:C25)</f>
        <v>87.540441708338165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2293514</v>
      </c>
      <c r="C27" s="119">
        <f>B27/$B$28*100</f>
        <v>12.459558291661839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18407667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1">
    <tabColor theme="2" tint="-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4" bestFit="1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DEZEMBRO/2016 - ASSOCIAÇÃO BRASILEIRA DAS EMPRESAS AÉREAS</v>
      </c>
      <c r="B1" s="8"/>
      <c r="C1" s="8"/>
      <c r="G1" s="214"/>
      <c r="H1" s="216">
        <v>42705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DEZEMBRO/2016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G6" s="13"/>
    </row>
    <row r="7" spans="1:9" ht="18" x14ac:dyDescent="0.35">
      <c r="A7" s="59" t="s">
        <v>6</v>
      </c>
      <c r="B7" s="155">
        <v>9310580</v>
      </c>
      <c r="C7" s="64">
        <f t="shared" ref="C7:C12" si="0">B7/$B$15*100</f>
        <v>23.619134711219779</v>
      </c>
      <c r="E7" s="15"/>
      <c r="F7" s="15"/>
      <c r="G7" s="15"/>
    </row>
    <row r="8" spans="1:9" ht="18" x14ac:dyDescent="0.35">
      <c r="A8" s="59" t="s">
        <v>93</v>
      </c>
      <c r="B8" s="155">
        <v>10785826</v>
      </c>
      <c r="C8" s="64">
        <f t="shared" si="0"/>
        <v>27.361547536864165</v>
      </c>
      <c r="E8" s="15"/>
      <c r="F8" s="15"/>
      <c r="G8" s="15"/>
    </row>
    <row r="9" spans="1:9" ht="18" x14ac:dyDescent="0.35">
      <c r="A9" s="59" t="s">
        <v>94</v>
      </c>
      <c r="B9" s="155">
        <v>4094601</v>
      </c>
      <c r="C9" s="64">
        <f t="shared" si="0"/>
        <v>10.387208166160992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1690</v>
      </c>
      <c r="C11" s="64">
        <f t="shared" si="0"/>
        <v>4.2872020499218552E-3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24192697</v>
      </c>
      <c r="C13" s="148">
        <f>SUM(C7:C12)</f>
        <v>61.372177616294863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15226952</v>
      </c>
      <c r="C14" s="119">
        <f>B14/$B$15*100</f>
        <v>38.627822383705137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39419649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DEZEMBRO/2016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248949</v>
      </c>
      <c r="C20" s="64">
        <f t="shared" ref="C20:C25" si="1">B20/$B$28*100</f>
        <v>1.3011359048314175</v>
      </c>
      <c r="E20" s="15"/>
      <c r="F20" s="15"/>
      <c r="G20" s="15"/>
    </row>
    <row r="21" spans="1:7" ht="18" x14ac:dyDescent="0.35">
      <c r="A21" s="59" t="s">
        <v>93</v>
      </c>
      <c r="B21" s="155">
        <v>11324420</v>
      </c>
      <c r="C21" s="64">
        <f t="shared" si="1"/>
        <v>59.18726109922514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5182094</v>
      </c>
      <c r="C22" s="64">
        <f t="shared" si="1"/>
        <v>27.084296645543702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16755463</v>
      </c>
      <c r="C26" s="148">
        <f>SUM(C20:C25)</f>
        <v>87.572693649600268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2377742</v>
      </c>
      <c r="C27" s="119">
        <f>B27/$B$28*100</f>
        <v>12.427306350399737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19133205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0">
    <tabColor theme="2" tint="-0.499984740745262"/>
    <pageSetUpPr fitToPage="1"/>
  </sheetPr>
  <dimension ref="A1:N98"/>
  <sheetViews>
    <sheetView topLeftCell="A70" zoomScale="60" zoomScaleNormal="60" zoomScalePageLayoutView="56" workbookViewId="0">
      <selection activeCell="C69" sqref="C69"/>
    </sheetView>
  </sheetViews>
  <sheetFormatPr defaultColWidth="8.88671875" defaultRowHeight="14.4" x14ac:dyDescent="0.3"/>
  <cols>
    <col min="1" max="1" width="22.6640625" customWidth="1"/>
    <col min="2" max="2" width="62" customWidth="1"/>
    <col min="3" max="3" width="31.10937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334" t="str">
        <f>"DADOS COMPARATIVOS - "&amp;UPPER(TEXT($H$2,"mmmmmmmmmm"))&amp;"/"&amp;TEXT($H$2,"aaaa")&amp;" A "&amp;UPPER(TEXT($H$1,"mmmmmmmmmm"))&amp;"/"&amp;TEXT($H$1,"aaaa")&amp;" - ASSOCIAÇÃO BRASILEIRA DAS EMPRESAS AÉREAS"</f>
        <v>DADOS COMPARATIVOS - JANEIRO/2016 A DEZEMBRO/2016 - ASSOCIAÇÃO BRASILEIRA DAS EMPRESAS AÉREAS</v>
      </c>
      <c r="B1" s="334"/>
      <c r="C1" s="334"/>
      <c r="D1" s="334"/>
      <c r="E1" s="334"/>
      <c r="F1" s="334"/>
      <c r="G1" s="334"/>
      <c r="H1" s="14">
        <v>42705</v>
      </c>
      <c r="I1" s="12"/>
      <c r="J1" s="12"/>
      <c r="K1" s="12"/>
      <c r="L1" s="12"/>
      <c r="M1" s="12"/>
      <c r="N1" s="12"/>
    </row>
    <row r="2" spans="1:14" ht="15" thickBot="1" x14ac:dyDescent="0.35">
      <c r="A2" s="334" t="s">
        <v>107</v>
      </c>
      <c r="B2" s="334"/>
      <c r="C2" s="334"/>
      <c r="D2" s="334"/>
      <c r="E2" s="334"/>
      <c r="F2" s="334"/>
      <c r="G2" s="334"/>
      <c r="H2" s="14">
        <v>42370</v>
      </c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331" t="str">
        <f>""&amp;UPPER(TEXT($H$2,"mmmmmmmmmm"))&amp;"/"&amp;TEXT($H$2,"aaaa")&amp;" A "&amp;UPPER(TEXT($H$1,"mmmmmmmmmm"))&amp;"/"&amp;TEXT($H$1,"aaaa")&amp;""</f>
        <v>JANEIRO/2016 A DEZEMBRO/2016</v>
      </c>
      <c r="C4" s="33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16'!B7+'Fev 16'!B7+'Mar 16'!B7+'Abr 16'!B7+'Mai 16'!B7+'Jun 16'!B7+'Jul 16'!B7+'Ago 16'!B7+'Set 16'!B7+'Out 16'!B7+'Nov 16'!B7+'Dez 16'!B7)</f>
        <v>90575328</v>
      </c>
      <c r="C7" s="63">
        <f t="shared" ref="C7:C12" si="0">B7/$B$15*100</f>
        <v>21.639667984594723</v>
      </c>
    </row>
    <row r="8" spans="1:14" ht="18.75" customHeight="1" x14ac:dyDescent="0.35">
      <c r="A8" s="59" t="s">
        <v>7</v>
      </c>
      <c r="B8" s="170">
        <f>SUM('Jan 16'!B8+'Fev 16'!B8+'Mar 16'!B8+'Abr 16'!B8+'Mai 16'!B8+'Jun 16'!B8+'Jul 16'!B8+'Ago 16'!B8+'Set 16'!B8+'Out 16'!B8+'Nov 16'!B8+'Dez 16'!B8)</f>
        <v>112418821</v>
      </c>
      <c r="C8" s="63">
        <f t="shared" si="0"/>
        <v>26.858373194735602</v>
      </c>
    </row>
    <row r="9" spans="1:14" ht="18.75" customHeight="1" x14ac:dyDescent="0.35">
      <c r="A9" s="59" t="s">
        <v>8</v>
      </c>
      <c r="B9" s="170">
        <f>SUM('Jan 16'!B9+'Fev 16'!B9+'Mar 16'!B9+'Abr 16'!B9+'Mai 16'!B9+'Jun 16'!B9+'Jul 16'!B9+'Ago 16'!B9+'Set 16'!B9+'Out 16'!B9+'Nov 16'!B9+'Dez 16'!B9)</f>
        <v>45433286</v>
      </c>
      <c r="C9" s="63">
        <f t="shared" si="0"/>
        <v>10.854625052962941</v>
      </c>
    </row>
    <row r="10" spans="1:14" ht="18.75" customHeight="1" x14ac:dyDescent="0.35">
      <c r="A10" s="49" t="s">
        <v>98</v>
      </c>
      <c r="B10" s="170">
        <f>SUM('Jan 16'!B10+'Fev 16'!B10+'Mar 16'!B10+'Abr 16'!B10+'Mai 16'!B10+'Jun 16'!B10+'Jul 16'!B10+'Ago 16'!B10+'Set 16'!B10+'Out 16'!B10+'Nov 16'!B10+'Dez 16'!B10)</f>
        <v>255</v>
      </c>
      <c r="C10" s="63">
        <f t="shared" si="0"/>
        <v>6.0922940693868149E-5</v>
      </c>
    </row>
    <row r="11" spans="1:14" ht="18.75" customHeight="1" x14ac:dyDescent="0.35">
      <c r="A11" s="49" t="s">
        <v>99</v>
      </c>
      <c r="B11" s="170">
        <f>SUM('Jan 16'!B11+'Fev 16'!B11+'Mar 16'!B11+'Abr 16'!B11+'Mai 16'!B11+'Jun 16'!B11+'Jul 16'!B11+'Ago 16'!B11+'Set 16'!B11+'Out 16'!B11+'Nov 16'!B11+'Dez 16'!B11)</f>
        <v>113963</v>
      </c>
      <c r="C11" s="63">
        <f t="shared" si="0"/>
        <v>2.7227298393314881E-2</v>
      </c>
    </row>
    <row r="12" spans="1:14" ht="18.75" customHeight="1" thickBot="1" x14ac:dyDescent="0.4">
      <c r="A12" s="49" t="s">
        <v>106</v>
      </c>
      <c r="B12" s="171">
        <f>SUM('Jan 16'!B12+'Fev 16'!B12+'Mar 16'!B12+'Abr 16'!B12+'Mai 16'!B12+'Jun 16'!B12+'Jul 16'!B12+'Ago 16'!B12+'Set 16'!B12+'Out 16'!B12+'Nov 16'!B12+'Dez 16'!B12)</f>
        <v>0</v>
      </c>
      <c r="C12" s="160">
        <f t="shared" si="0"/>
        <v>0</v>
      </c>
    </row>
    <row r="13" spans="1:14" ht="60" customHeight="1" thickBot="1" x14ac:dyDescent="0.35">
      <c r="A13" s="162" t="s">
        <v>108</v>
      </c>
      <c r="B13" s="172">
        <f>SUM(B7:B12)</f>
        <v>248541653</v>
      </c>
      <c r="C13" s="163">
        <f>SUM(C7:C12)</f>
        <v>59.379954453627278</v>
      </c>
    </row>
    <row r="14" spans="1:14" ht="18.75" customHeight="1" thickBot="1" x14ac:dyDescent="0.35">
      <c r="A14" s="164" t="s">
        <v>109</v>
      </c>
      <c r="B14" s="173">
        <f>SUM('Jan 16'!B14+'Fev 16'!B14+'Mar 16'!B14+'Abr 16'!B14+'Mai 16'!B14+'Jun 16'!B14+'Jul 16'!B14+'Ago 16'!B14+'Set 16'!B14+'Out 16'!B14+'Nov 16'!B14+'Dez 16'!B14)</f>
        <v>170019889</v>
      </c>
      <c r="C14" s="165">
        <f>B14/$B$15*100</f>
        <v>40.620045546372722</v>
      </c>
    </row>
    <row r="15" spans="1:14" ht="60" customHeight="1" thickBot="1" x14ac:dyDescent="0.35">
      <c r="A15" s="166" t="s">
        <v>110</v>
      </c>
      <c r="B15" s="174">
        <f>SUM(B13+B14)</f>
        <v>418561542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331" t="str">
        <f>""&amp;UPPER(TEXT($H$2,"mmmmmmmmmm"))&amp;"/"&amp;TEXT($H$2,"aaaa")&amp;" A "&amp;UPPER(TEXT($H$1,"mmmmmmmmmm"))&amp;"/"&amp;TEXT($H$1,"aaaa")&amp;""</f>
        <v>JANEIRO/2016 A DEZEMBRO/2016</v>
      </c>
      <c r="C17" s="332"/>
    </row>
    <row r="18" spans="1:3" ht="18.75" customHeight="1" x14ac:dyDescent="0.3">
      <c r="A18" s="268"/>
      <c r="B18" s="275" t="s">
        <v>121</v>
      </c>
      <c r="C18" s="240" t="s">
        <v>4</v>
      </c>
    </row>
    <row r="19" spans="1:3" ht="18.75" customHeight="1" thickBot="1" x14ac:dyDescent="0.35">
      <c r="A19" s="268"/>
      <c r="B19" s="283"/>
      <c r="C19" s="290"/>
    </row>
    <row r="20" spans="1:3" ht="18.75" customHeight="1" x14ac:dyDescent="0.35">
      <c r="A20" s="59" t="s">
        <v>6</v>
      </c>
      <c r="B20" s="170">
        <f>SUM('Jan 16'!B20+'Fev 16'!B20+'Mar 16'!B20+'Abr 16'!B20+'Mai 16'!B20+'Jun 16'!B20+'Jul 16'!B20+'Ago 16'!B20+'Set 16'!B20+'Out 16'!B20+'Nov 16'!B20+'Dez 16'!B20)</f>
        <v>2641396</v>
      </c>
      <c r="C20" s="63">
        <f t="shared" ref="C20:C25" si="1">B20/$B$28*100</f>
        <v>1.4380863028725297</v>
      </c>
    </row>
    <row r="21" spans="1:3" ht="18.75" customHeight="1" x14ac:dyDescent="0.35">
      <c r="A21" s="59" t="s">
        <v>7</v>
      </c>
      <c r="B21" s="170">
        <f>SUM('Jan 16'!B21+'Fev 16'!B21+'Mar 16'!B21+'Abr 16'!B21+'Mai 16'!B21+'Jun 16'!B21+'Jul 16'!B21+'Ago 16'!B21+'Set 16'!B21+'Out 16'!B21+'Nov 16'!B21+'Dez 16'!B21)</f>
        <v>99796259</v>
      </c>
      <c r="C21" s="63">
        <f t="shared" si="1"/>
        <v>54.333251487402656</v>
      </c>
    </row>
    <row r="22" spans="1:3" ht="18.75" customHeight="1" x14ac:dyDescent="0.35">
      <c r="A22" s="59" t="s">
        <v>8</v>
      </c>
      <c r="B22" s="170">
        <f>SUM('Jan 16'!B22+'Fev 16'!B22+'Mar 16'!B22+'Abr 16'!B22+'Mai 16'!B22+'Jun 16'!B22+'Jul 16'!B22+'Ago 16'!B22+'Set 16'!B22+'Out 16'!B22+'Nov 16'!B22+'Dez 16'!B22)</f>
        <v>59191441</v>
      </c>
      <c r="C22" s="63">
        <f t="shared" si="1"/>
        <v>32.226292668493279</v>
      </c>
    </row>
    <row r="23" spans="1:3" ht="18.75" customHeight="1" x14ac:dyDescent="0.35">
      <c r="A23" s="49" t="s">
        <v>98</v>
      </c>
      <c r="B23" s="170">
        <f>SUM('Jan 16'!B23+'Fev 16'!B23+'Mar 16'!B23+'Abr 16'!B23+'Mai 16'!B23+'Jun 16'!B23+'Jul 16'!B23+'Ago 16'!B23+'Set 16'!B23+'Out 16'!B23+'Nov 16'!B23+'Dez 16'!B23)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16'!B24+'Fev 16'!B24+'Mar 16'!B24+'Abr 16'!B24+'Mai 16'!B24+'Jun 16'!B24+'Jul 16'!B24+'Ago 16'!B24+'Set 16'!B24+'Out 16'!B24+'Nov 16'!B24+'Dez 16'!B24)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16'!B25+'Fev 16'!B25+'Mar 16'!B25+'Abr 16'!B25+'Mai 16'!B25+'Jun 16'!B25+'Jul 16'!B25+'Ago 16'!B25+'Set 16'!B25+'Out 16'!B25+'Nov 16'!B25+'Dez 16'!B25)</f>
        <v>0</v>
      </c>
      <c r="C25" s="160">
        <f t="shared" si="1"/>
        <v>0</v>
      </c>
    </row>
    <row r="26" spans="1:3" ht="60" customHeight="1" thickBot="1" x14ac:dyDescent="0.35">
      <c r="A26" s="168" t="s">
        <v>108</v>
      </c>
      <c r="B26" s="172">
        <f>SUM(B20:B25)</f>
        <v>161629096</v>
      </c>
      <c r="C26" s="163">
        <f>SUM(C20:C25)</f>
        <v>87.997630458768469</v>
      </c>
    </row>
    <row r="27" spans="1:3" ht="18.75" customHeight="1" thickBot="1" x14ac:dyDescent="0.35">
      <c r="A27" s="164" t="s">
        <v>109</v>
      </c>
      <c r="B27" s="173">
        <f>SUM('Jan 16'!B27+'Fev 16'!B27+'Mar 16'!B27+'Abr 16'!B27+'Mai 16'!B27+'Jun 16'!B27+'Jul 16'!B27+'Ago 16'!B27+'Set 16'!B27+'Out 16'!B27+'Nov 16'!B27+'Dez 16'!B27)</f>
        <v>22045277</v>
      </c>
      <c r="C27" s="165">
        <f>B27/$B$28*100</f>
        <v>12.002369541231536</v>
      </c>
    </row>
    <row r="28" spans="1:3" ht="60" customHeight="1" thickBot="1" x14ac:dyDescent="0.35">
      <c r="A28" s="166" t="s">
        <v>111</v>
      </c>
      <c r="B28" s="174">
        <f>SUM(B26+B27)</f>
        <v>183674373</v>
      </c>
      <c r="C28" s="167">
        <f>SUM(C26+C27)</f>
        <v>100</v>
      </c>
    </row>
    <row r="29" spans="1:3" ht="18.75" customHeight="1" thickBot="1" x14ac:dyDescent="0.35"/>
    <row r="30" spans="1:3" ht="18.75" customHeight="1" thickBot="1" x14ac:dyDescent="0.35">
      <c r="A30" s="307" t="s">
        <v>112</v>
      </c>
      <c r="B30" s="308"/>
      <c r="C30" s="309"/>
    </row>
    <row r="31" spans="1:3" ht="18.75" customHeight="1" thickBot="1" x14ac:dyDescent="0.35">
      <c r="A31" s="275"/>
      <c r="B31" s="331" t="str">
        <f>""&amp;UPPER(TEXT($H$2,"mmmmmmmmmm"))&amp;"/"&amp;TEXT($H$2,"aaaa")&amp;" A "&amp;UPPER(TEXT($H$1,"mmmmmmmmmm"))&amp;"/"&amp;TEXT($H$1,"aaaa")&amp;""</f>
        <v>JANEIRO/2016 A DEZEMBRO/2016</v>
      </c>
      <c r="C31" s="332"/>
    </row>
    <row r="32" spans="1:3" ht="18.75" customHeight="1" x14ac:dyDescent="0.3">
      <c r="A32" s="289"/>
      <c r="B32" s="275" t="s">
        <v>121</v>
      </c>
      <c r="C32" s="314" t="s">
        <v>67</v>
      </c>
    </row>
    <row r="33" spans="1:3" ht="18.75" customHeight="1" thickBot="1" x14ac:dyDescent="0.35">
      <c r="A33" s="289"/>
      <c r="B33" s="283"/>
      <c r="C33" s="315"/>
    </row>
    <row r="34" spans="1:3" ht="18.75" customHeight="1" x14ac:dyDescent="0.35">
      <c r="A34" s="3" t="s">
        <v>54</v>
      </c>
      <c r="B34" s="155">
        <f>'Jan 16'!B13</f>
        <v>17638961</v>
      </c>
      <c r="C34" s="4">
        <f>('Jan 16'!B13-'Jan 15'!B13)/'Jan 15'!B13*100</f>
        <v>-23.084053281820452</v>
      </c>
    </row>
    <row r="35" spans="1:3" ht="18.75" customHeight="1" x14ac:dyDescent="0.35">
      <c r="A35" s="3" t="s">
        <v>55</v>
      </c>
      <c r="B35" s="155">
        <f>'Fev 16'!B13</f>
        <v>18341070</v>
      </c>
      <c r="C35" s="4">
        <f>('Fev 16'!B13-'Fev 15'!B13)/'Fev 15'!B13*100</f>
        <v>-12.73693762677444</v>
      </c>
    </row>
    <row r="36" spans="1:3" ht="18.75" customHeight="1" x14ac:dyDescent="0.35">
      <c r="A36" s="3" t="s">
        <v>56</v>
      </c>
      <c r="B36" s="155">
        <f>'Mar 16'!B13</f>
        <v>20591288</v>
      </c>
      <c r="C36" s="4">
        <f>('Mar 16'!B13-'Mar 15'!B13)/'Mar 15'!B13*100</f>
        <v>-23.859143715584842</v>
      </c>
    </row>
    <row r="37" spans="1:3" ht="18.75" customHeight="1" x14ac:dyDescent="0.35">
      <c r="A37" s="3" t="s">
        <v>57</v>
      </c>
      <c r="B37" s="155">
        <f>'Abr 16'!B13</f>
        <v>20755195</v>
      </c>
      <c r="C37" s="4">
        <f>('Abr 16'!B13-'Abr 15'!B13)/'Abr 15'!B13*100</f>
        <v>-15.407194677864414</v>
      </c>
    </row>
    <row r="38" spans="1:3" ht="18.75" customHeight="1" x14ac:dyDescent="0.35">
      <c r="A38" s="3" t="s">
        <v>58</v>
      </c>
      <c r="B38" s="155">
        <f>'Mai 16'!B13</f>
        <v>20042273</v>
      </c>
      <c r="C38" s="4">
        <f>('Mai 16'!B13-'Mai 15'!B13)/'Mai 15'!B13*100</f>
        <v>-22.376869071329462</v>
      </c>
    </row>
    <row r="39" spans="1:3" ht="18.75" customHeight="1" x14ac:dyDescent="0.35">
      <c r="A39" s="3" t="s">
        <v>59</v>
      </c>
      <c r="B39" s="155">
        <f>'Jun 16'!B13</f>
        <v>20286357</v>
      </c>
      <c r="C39" s="4">
        <f>('Jun 16'!B13-'Jun 15'!B13)/'Jun 15'!B13*100</f>
        <v>-9.4733050908343497</v>
      </c>
    </row>
    <row r="40" spans="1:3" ht="18" x14ac:dyDescent="0.35">
      <c r="A40" s="3" t="s">
        <v>60</v>
      </c>
      <c r="B40" s="155">
        <f>'Jul 16'!B13</f>
        <v>20774643</v>
      </c>
      <c r="C40" s="4">
        <f>('Jul 16'!B13-'Jul 15'!B13)/'Jul 15'!B13*100</f>
        <v>-11.045812215360442</v>
      </c>
    </row>
    <row r="41" spans="1:3" ht="18" x14ac:dyDescent="0.35">
      <c r="A41" s="3" t="s">
        <v>61</v>
      </c>
      <c r="B41" s="155">
        <f>'Ago 16'!B13</f>
        <v>21027746</v>
      </c>
      <c r="C41" s="4">
        <f>('Ago 16'!B13-'Ago 15'!B13)/'Ago 15'!B13*100</f>
        <v>-7.0739793393104611</v>
      </c>
    </row>
    <row r="42" spans="1:3" ht="18" x14ac:dyDescent="0.35">
      <c r="A42" s="3" t="s">
        <v>62</v>
      </c>
      <c r="B42" s="155">
        <f>'Set 16'!B13</f>
        <v>21336471</v>
      </c>
      <c r="C42" s="4">
        <f>('Set 16'!B13-'Set 15'!B13)/'Set 15'!B13*100</f>
        <v>-8.5236882661068449</v>
      </c>
    </row>
    <row r="43" spans="1:3" ht="18" x14ac:dyDescent="0.35">
      <c r="A43" s="3" t="s">
        <v>63</v>
      </c>
      <c r="B43" s="155">
        <f>'Out 16'!B13</f>
        <v>20456115</v>
      </c>
      <c r="C43" s="4">
        <f>('Out 16'!B13-'Out 15'!B13)/'Out 15'!B13*100</f>
        <v>-16.575620577484646</v>
      </c>
    </row>
    <row r="44" spans="1:3" ht="18" x14ac:dyDescent="0.35">
      <c r="A44" s="3" t="s">
        <v>64</v>
      </c>
      <c r="B44" s="155">
        <f>'Nov 16'!B13</f>
        <v>23098837</v>
      </c>
      <c r="C44" s="4">
        <f>('Nov 16'!B13-'Nov 15'!B13)/'Nov 15'!B13*100</f>
        <v>-7.4718148362515153</v>
      </c>
    </row>
    <row r="45" spans="1:3" ht="18" x14ac:dyDescent="0.35">
      <c r="A45" s="3" t="s">
        <v>65</v>
      </c>
      <c r="B45" s="155">
        <f>'Dez 16'!B13</f>
        <v>24192697</v>
      </c>
      <c r="C45" s="4">
        <f>('Dez 16'!B13-'Dez 15'!B13)/'Dez 15'!B13*100</f>
        <v>3.3277257561623057</v>
      </c>
    </row>
    <row r="46" spans="1:3" ht="18.600000000000001" thickBot="1" x14ac:dyDescent="0.35">
      <c r="A46" s="101"/>
      <c r="B46" s="169">
        <f>SUM(B34:B45)</f>
        <v>248541653</v>
      </c>
      <c r="C46" s="52">
        <f>(B13-'2015'!B13)/'2015'!B13*100</f>
        <v>-13.086636517201654</v>
      </c>
    </row>
    <row r="47" spans="1:3" ht="18.600000000000001" thickBot="1" x14ac:dyDescent="0.35">
      <c r="A47" s="297" t="s">
        <v>113</v>
      </c>
      <c r="B47" s="310"/>
      <c r="C47" s="298"/>
    </row>
    <row r="48" spans="1:3" ht="18.600000000000001" thickBot="1" x14ac:dyDescent="0.35">
      <c r="A48" s="282"/>
      <c r="B48" s="331" t="str">
        <f>""&amp;UPPER(TEXT($H$2,"mmmmmmmmmm"))&amp;"/"&amp;TEXT($H$2,"aaaa")&amp;" A "&amp;UPPER(TEXT($H$1,"mmmmmmmmmm"))&amp;"/"&amp;TEXT($H$1,"aaaa")&amp;""</f>
        <v>JANEIRO/2016 A DEZEMBRO/2016</v>
      </c>
      <c r="C48" s="332"/>
    </row>
    <row r="49" spans="1:3" ht="18" customHeight="1" x14ac:dyDescent="0.3">
      <c r="A49" s="311"/>
      <c r="B49" s="275" t="s">
        <v>121</v>
      </c>
      <c r="C49" s="316" t="s">
        <v>67</v>
      </c>
    </row>
    <row r="50" spans="1:3" ht="18.600000000000001" customHeight="1" thickBot="1" x14ac:dyDescent="0.35">
      <c r="A50" s="311"/>
      <c r="B50" s="283"/>
      <c r="C50" s="315"/>
    </row>
    <row r="51" spans="1:3" ht="18" x14ac:dyDescent="0.35">
      <c r="A51" s="3" t="s">
        <v>54</v>
      </c>
      <c r="B51" s="155">
        <f>'Jan 16'!B26</f>
        <v>14157816</v>
      </c>
      <c r="C51" s="4">
        <f>('Jan 16'!B26-'Jan 15'!B26)/'Jan 15'!B26*100</f>
        <v>-3.8810026187641413</v>
      </c>
    </row>
    <row r="52" spans="1:3" ht="18" x14ac:dyDescent="0.35">
      <c r="A52" s="3" t="s">
        <v>55</v>
      </c>
      <c r="B52" s="155">
        <f>'Fev 16'!B26</f>
        <v>13466524</v>
      </c>
      <c r="C52" s="4">
        <f>('Fev 16'!B26-'Fev 15'!B26)/'Fev 15'!B26*100</f>
        <v>19.518356039546912</v>
      </c>
    </row>
    <row r="53" spans="1:3" ht="18" x14ac:dyDescent="0.35">
      <c r="A53" s="3" t="s">
        <v>56</v>
      </c>
      <c r="B53" s="155">
        <f>'Mar 16'!B26</f>
        <v>13516566</v>
      </c>
      <c r="C53" s="4">
        <f>('Mar 16'!B26-'Mar 15'!B26)/'Mar 15'!B26*100</f>
        <v>-14.455389524641621</v>
      </c>
    </row>
    <row r="54" spans="1:3" ht="18" x14ac:dyDescent="0.35">
      <c r="A54" s="3" t="s">
        <v>57</v>
      </c>
      <c r="B54" s="155">
        <f>'Abr 16'!B26</f>
        <v>12919495</v>
      </c>
      <c r="C54" s="4">
        <f>('Abr 16'!B26-'Abr 15'!B26)/'Abr 15'!B26*100</f>
        <v>-4.4441706187918175</v>
      </c>
    </row>
    <row r="55" spans="1:3" ht="18" x14ac:dyDescent="0.35">
      <c r="A55" s="3" t="s">
        <v>58</v>
      </c>
      <c r="B55" s="155">
        <f>'Mai 16'!B26</f>
        <v>12650285</v>
      </c>
      <c r="C55" s="4">
        <f>('Mai 16'!B26-'Mai 15'!B26)/'Mai 15'!B26*100</f>
        <v>-9.2067258142214801</v>
      </c>
    </row>
    <row r="56" spans="1:3" ht="18" x14ac:dyDescent="0.35">
      <c r="A56" s="3" t="s">
        <v>59</v>
      </c>
      <c r="B56" s="155">
        <f>'Jun 16'!B26</f>
        <v>11455488</v>
      </c>
      <c r="C56" s="4">
        <f>('Jun 16'!B26-'Jun 15'!B26)/'Jun 15'!B26*100</f>
        <v>-15.098887979922834</v>
      </c>
    </row>
    <row r="57" spans="1:3" ht="18" x14ac:dyDescent="0.35">
      <c r="A57" s="3" t="s">
        <v>60</v>
      </c>
      <c r="B57" s="155">
        <f>'Jul 16'!B26</f>
        <v>11689595</v>
      </c>
      <c r="C57" s="4">
        <f>('Jul 16'!B26-'Jul 15'!B26)/'Jul 15'!B26*100</f>
        <v>-16.664011086565708</v>
      </c>
    </row>
    <row r="58" spans="1:3" ht="18" x14ac:dyDescent="0.35">
      <c r="A58" s="3" t="s">
        <v>61</v>
      </c>
      <c r="B58" s="155">
        <f>'Ago 16'!B26</f>
        <v>10971350</v>
      </c>
      <c r="C58" s="4">
        <f>('Ago 16'!B26-'Ago 15'!B26)/'Ago 15'!B26*100</f>
        <v>-17.571472029175958</v>
      </c>
    </row>
    <row r="59" spans="1:3" ht="18" x14ac:dyDescent="0.35">
      <c r="A59" s="3" t="s">
        <v>62</v>
      </c>
      <c r="B59" s="155">
        <f>'Set 16'!B26</f>
        <v>12319437</v>
      </c>
      <c r="C59" s="4">
        <f>('Set 16'!B26-'Set 15'!B26)/'Set 15'!B26*100</f>
        <v>-10.971474954271429</v>
      </c>
    </row>
    <row r="60" spans="1:3" ht="18" x14ac:dyDescent="0.35">
      <c r="A60" s="3" t="s">
        <v>63</v>
      </c>
      <c r="B60" s="155">
        <f>'Out 16'!B26</f>
        <v>15612924</v>
      </c>
      <c r="C60" s="4">
        <f>('Out 16'!B26-'Out 15'!B26)/'Out 15'!B26*100</f>
        <v>-0.93940206648278224</v>
      </c>
    </row>
    <row r="61" spans="1:3" ht="18" x14ac:dyDescent="0.35">
      <c r="A61" s="3" t="s">
        <v>64</v>
      </c>
      <c r="B61" s="155">
        <f>'Nov 16'!B26</f>
        <v>16114153</v>
      </c>
      <c r="C61" s="4">
        <f>('Nov 16'!B26-'Nov 15'!B26)/'Nov 15'!B26*100</f>
        <v>-0.58548142291339145</v>
      </c>
    </row>
    <row r="62" spans="1:3" ht="18" x14ac:dyDescent="0.35">
      <c r="A62" s="3" t="s">
        <v>65</v>
      </c>
      <c r="B62" s="155">
        <f>'Dez 16'!B26</f>
        <v>16755463</v>
      </c>
      <c r="C62" s="4">
        <f>('Dez 16'!B26-'Dez 15'!B26)/'Dez 15'!B26*100</f>
        <v>7.4838097162550739</v>
      </c>
    </row>
    <row r="63" spans="1:3" ht="18.600000000000001" thickBot="1" x14ac:dyDescent="0.35">
      <c r="A63" s="5"/>
      <c r="B63" s="169">
        <f>SUM(B51:B62)</f>
        <v>161629096</v>
      </c>
      <c r="C63" s="53">
        <f>(B26-'2015'!B26)/'2015'!B26*100</f>
        <v>-5.7431328373838113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thickBot="1" x14ac:dyDescent="0.35">
      <c r="A66" s="275"/>
      <c r="B66" s="331" t="str">
        <f>""&amp;UPPER(TEXT($H$2,"mmmmmmmmmm"))&amp;"/"&amp;TEXT($H$2,"aaaa")&amp;" A "&amp;UPPER(TEXT($H$1,"mmmmmmmmmm"))&amp;"/"&amp;TEXT($H$1,"aaaa")&amp;""</f>
        <v>JANEIRO/2016 A DEZEMBRO/2016</v>
      </c>
      <c r="C66" s="332"/>
    </row>
    <row r="67" spans="1:3" ht="18.75" customHeight="1" x14ac:dyDescent="0.3">
      <c r="A67" s="289"/>
      <c r="B67" s="275" t="s">
        <v>121</v>
      </c>
      <c r="C67" s="314" t="s">
        <v>67</v>
      </c>
    </row>
    <row r="68" spans="1:3" ht="18.75" customHeight="1" thickBot="1" x14ac:dyDescent="0.35">
      <c r="A68" s="289"/>
      <c r="B68" s="283"/>
      <c r="C68" s="315"/>
    </row>
    <row r="69" spans="1:3" ht="18.75" customHeight="1" x14ac:dyDescent="0.35">
      <c r="A69" s="3" t="s">
        <v>54</v>
      </c>
      <c r="B69" s="155">
        <f>'Jan 16'!B15</f>
        <v>30302386</v>
      </c>
      <c r="C69" s="4">
        <f>('Jan 16'!B15-'Jan 15'!B15)/'Jan 15'!B15*100</f>
        <v>-13.85874150651529</v>
      </c>
    </row>
    <row r="70" spans="1:3" ht="18.75" customHeight="1" x14ac:dyDescent="0.35">
      <c r="A70" s="3" t="s">
        <v>55</v>
      </c>
      <c r="B70" s="155">
        <f>'Fev 16'!B15</f>
        <v>30661295</v>
      </c>
      <c r="C70" s="4">
        <f>('Fev 16'!B15-'Fev 15'!B15)/'Fev 15'!B15*100</f>
        <v>-6.695467721403582</v>
      </c>
    </row>
    <row r="71" spans="1:3" ht="18.75" customHeight="1" x14ac:dyDescent="0.35">
      <c r="A71" s="3" t="s">
        <v>56</v>
      </c>
      <c r="B71" s="155">
        <f>'Mar 16'!B15</f>
        <v>35022459</v>
      </c>
      <c r="C71" s="4">
        <f>('Mar 16'!B15-'Mar 15'!B15)/'Mar 15'!B15*100</f>
        <v>-14.851306222242764</v>
      </c>
    </row>
    <row r="72" spans="1:3" ht="18.75" customHeight="1" x14ac:dyDescent="0.35">
      <c r="A72" s="3" t="s">
        <v>57</v>
      </c>
      <c r="B72" s="155">
        <f>'Abr 16'!B15</f>
        <v>34664064</v>
      </c>
      <c r="C72" s="4">
        <f>('Abr 16'!B15-'Abr 15'!B15)/'Abr 15'!B15*100</f>
        <v>-7.2647614796764959</v>
      </c>
    </row>
    <row r="73" spans="1:3" ht="18.75" customHeight="1" x14ac:dyDescent="0.35">
      <c r="A73" s="3" t="s">
        <v>58</v>
      </c>
      <c r="B73" s="155">
        <f>'Mai 16'!B15</f>
        <v>33910868</v>
      </c>
      <c r="C73" s="4">
        <f>('Mai 16'!B15-'Mai 15'!B15)/'Mai 15'!B15*100</f>
        <v>-15.889444006002625</v>
      </c>
    </row>
    <row r="74" spans="1:3" ht="18.75" customHeight="1" x14ac:dyDescent="0.35">
      <c r="A74" s="3" t="s">
        <v>59</v>
      </c>
      <c r="B74" s="155">
        <f>'Jun 16'!B15</f>
        <v>34978304</v>
      </c>
      <c r="C74" s="4">
        <f>('Jun 16'!B15-'Jun 15'!B15)/'Jun 15'!B15*100</f>
        <v>-0.72828613322892932</v>
      </c>
    </row>
    <row r="75" spans="1:3" ht="18" x14ac:dyDescent="0.35">
      <c r="A75" s="3" t="s">
        <v>60</v>
      </c>
      <c r="B75" s="155">
        <f>'Jul 16'!B15</f>
        <v>36011231</v>
      </c>
      <c r="C75" s="4">
        <f>('Jul 16'!B15-'Jul 15'!B15)/'Jul 15'!B15*100</f>
        <v>-5.1675593234193418</v>
      </c>
    </row>
    <row r="76" spans="1:3" ht="18" x14ac:dyDescent="0.35">
      <c r="A76" s="3" t="s">
        <v>61</v>
      </c>
      <c r="B76" s="155">
        <f>'Ago 16'!B15</f>
        <v>35140323</v>
      </c>
      <c r="C76" s="4">
        <f>('Ago 16'!B15-'Ago 15'!B15)/'Ago 15'!B15*100</f>
        <v>-6.2249789915461822</v>
      </c>
    </row>
    <row r="77" spans="1:3" ht="18" x14ac:dyDescent="0.35">
      <c r="A77" s="3" t="s">
        <v>62</v>
      </c>
      <c r="B77" s="155">
        <f>'Set 16'!B15</f>
        <v>35463659</v>
      </c>
      <c r="C77" s="4">
        <f>('Set 16'!B15-'Set 15'!B15)/'Set 15'!B15*100</f>
        <v>-5.6653924296494313</v>
      </c>
    </row>
    <row r="78" spans="1:3" ht="18" x14ac:dyDescent="0.35">
      <c r="A78" s="3" t="s">
        <v>63</v>
      </c>
      <c r="B78" s="155">
        <f>'Out 16'!B15</f>
        <v>35772314</v>
      </c>
      <c r="C78" s="4">
        <f>('Out 16'!B15-'Out 15'!B15)/'Out 15'!B15*100</f>
        <v>-11.119299875090567</v>
      </c>
    </row>
    <row r="79" spans="1:3" ht="18" x14ac:dyDescent="0.35">
      <c r="A79" s="3" t="s">
        <v>64</v>
      </c>
      <c r="B79" s="155">
        <f>'Nov 16'!B15</f>
        <v>37214990</v>
      </c>
      <c r="C79" s="4">
        <f>('Nov 16'!B15-'Nov 15'!B15)/'Nov 15'!B15*100</f>
        <v>-8.5624714434243927</v>
      </c>
    </row>
    <row r="80" spans="1:3" ht="18" x14ac:dyDescent="0.35">
      <c r="A80" s="3" t="s">
        <v>65</v>
      </c>
      <c r="B80" s="155">
        <f>'Dez 16'!B15</f>
        <v>39419649</v>
      </c>
      <c r="C80" s="4">
        <f>('Dez 16'!B15-'Dez 15'!B15)/'Dez 15'!B15*100</f>
        <v>-0.68072605404084896</v>
      </c>
    </row>
    <row r="81" spans="1:3" ht="18.600000000000001" thickBot="1" x14ac:dyDescent="0.35">
      <c r="A81" s="101"/>
      <c r="B81" s="169">
        <f>SUM(B69:B80)</f>
        <v>418561542</v>
      </c>
      <c r="C81" s="52">
        <f>(B15-'2015'!B15)/'2015'!B15*100</f>
        <v>-8.1656559525026005</v>
      </c>
    </row>
    <row r="82" spans="1:3" ht="18.600000000000001" thickBot="1" x14ac:dyDescent="0.35">
      <c r="A82" s="284" t="s">
        <v>115</v>
      </c>
      <c r="B82" s="320"/>
      <c r="C82" s="285"/>
    </row>
    <row r="83" spans="1:3" ht="18.600000000000001" thickBot="1" x14ac:dyDescent="0.35">
      <c r="A83" s="282"/>
      <c r="B83" s="331" t="str">
        <f>""&amp;UPPER(TEXT($H$2,"mmmmmmmmmm"))&amp;"/"&amp;TEXT($H$2,"aaaa")&amp;" A "&amp;UPPER(TEXT($H$1,"mmmmmmmmmm"))&amp;"/"&amp;TEXT($H$1,"aaaa")&amp;""</f>
        <v>JANEIRO/2016 A DEZEMBRO/2016</v>
      </c>
      <c r="C83" s="332"/>
    </row>
    <row r="84" spans="1:3" ht="18" customHeight="1" x14ac:dyDescent="0.3">
      <c r="A84" s="311"/>
      <c r="B84" s="275" t="s">
        <v>121</v>
      </c>
      <c r="C84" s="316" t="s">
        <v>67</v>
      </c>
    </row>
    <row r="85" spans="1:3" ht="18.600000000000001" customHeight="1" thickBot="1" x14ac:dyDescent="0.35">
      <c r="A85" s="311"/>
      <c r="B85" s="283"/>
      <c r="C85" s="315"/>
    </row>
    <row r="86" spans="1:3" ht="18" x14ac:dyDescent="0.35">
      <c r="A86" s="3" t="s">
        <v>54</v>
      </c>
      <c r="B86" s="155">
        <f>'Jan 16'!B28</f>
        <v>15904547</v>
      </c>
      <c r="C86" s="4">
        <f>('Jan 16'!B28-'Jan 15'!B28)/'Jan 15'!B28*100</f>
        <v>5.5187373907156649</v>
      </c>
    </row>
    <row r="87" spans="1:3" ht="18" x14ac:dyDescent="0.35">
      <c r="A87" s="3" t="s">
        <v>55</v>
      </c>
      <c r="B87" s="155">
        <f>'Fev 16'!B28</f>
        <v>14807131</v>
      </c>
      <c r="C87" s="4">
        <f>('Fev 16'!B28-'Fev 15'!B28)/'Fev 15'!B28*100</f>
        <v>23.490202393872298</v>
      </c>
    </row>
    <row r="88" spans="1:3" ht="18" x14ac:dyDescent="0.35">
      <c r="A88" s="3" t="s">
        <v>56</v>
      </c>
      <c r="B88" s="155">
        <f>'Mar 16'!B28</f>
        <v>14853718</v>
      </c>
      <c r="C88" s="4">
        <f>('Mar 16'!B28-'Mar 15'!B28)/'Mar 15'!B28*100</f>
        <v>-9.8193499268717819</v>
      </c>
    </row>
    <row r="89" spans="1:3" ht="18" x14ac:dyDescent="0.35">
      <c r="A89" s="3" t="s">
        <v>57</v>
      </c>
      <c r="B89" s="155">
        <f>'Abr 16'!B28</f>
        <v>14654041</v>
      </c>
      <c r="C89" s="4">
        <f>('Abr 16'!B28-'Abr 15'!B28)/'Abr 15'!B28*100</f>
        <v>4.2706221368174164</v>
      </c>
    </row>
    <row r="90" spans="1:3" ht="18" x14ac:dyDescent="0.35">
      <c r="A90" s="3" t="s">
        <v>58</v>
      </c>
      <c r="B90" s="155">
        <f>'Mai 16'!B28</f>
        <v>14378891</v>
      </c>
      <c r="C90" s="4">
        <f>('Mai 16'!B28-'Mai 15'!B28)/'Mai 15'!B28*100</f>
        <v>0.31265358943636057</v>
      </c>
    </row>
    <row r="91" spans="1:3" ht="18" x14ac:dyDescent="0.35">
      <c r="A91" s="3" t="s">
        <v>59</v>
      </c>
      <c r="B91" s="155">
        <f>'Jun 16'!B28</f>
        <v>13165213</v>
      </c>
      <c r="C91" s="4">
        <f>('Jun 16'!B28-'Jun 15'!B28)/'Jun 15'!B28*100</f>
        <v>-5.0383944513601762</v>
      </c>
    </row>
    <row r="92" spans="1:3" ht="18" x14ac:dyDescent="0.35">
      <c r="A92" s="3" t="s">
        <v>60</v>
      </c>
      <c r="B92" s="155">
        <f>'Jul 16'!B28</f>
        <v>13261961</v>
      </c>
      <c r="C92" s="4">
        <f>('Jul 16'!B28-'Jul 15'!B28)/'Jul 15'!B28*100</f>
        <v>-9.4996754480400227</v>
      </c>
    </row>
    <row r="93" spans="1:3" ht="18" x14ac:dyDescent="0.35">
      <c r="A93" s="3" t="s">
        <v>61</v>
      </c>
      <c r="B93" s="155">
        <f>'Ago 16'!B28</f>
        <v>12972248</v>
      </c>
      <c r="C93" s="4">
        <f>('Ago 16'!B28-'Ago 15'!B28)/'Ago 15'!B28*100</f>
        <v>-7.0738167360495554</v>
      </c>
    </row>
    <row r="94" spans="1:3" ht="18" x14ac:dyDescent="0.35">
      <c r="A94" s="3" t="s">
        <v>62</v>
      </c>
      <c r="B94" s="155">
        <f>'Set 16'!B28</f>
        <v>14259574</v>
      </c>
      <c r="C94" s="4">
        <f>('Set 16'!B28-'Set 15'!B28)/'Set 15'!B28*100</f>
        <v>-2.5164029939159804</v>
      </c>
    </row>
    <row r="95" spans="1:3" ht="18" x14ac:dyDescent="0.35">
      <c r="A95" s="3" t="s">
        <v>63</v>
      </c>
      <c r="B95" s="155">
        <f>'Out 16'!B28</f>
        <v>17876177</v>
      </c>
      <c r="C95" s="4">
        <f>('Out 16'!B28-'Out 15'!B28)/'Out 15'!B28*100</f>
        <v>4.6385268146447762</v>
      </c>
    </row>
    <row r="96" spans="1:3" ht="18" x14ac:dyDescent="0.35">
      <c r="A96" s="3" t="s">
        <v>64</v>
      </c>
      <c r="B96" s="155">
        <f>'Nov 16'!B28</f>
        <v>18407667</v>
      </c>
      <c r="C96" s="4">
        <f>('Nov 16'!B28-'Nov 15'!B28)/'Nov 15'!B28*100</f>
        <v>4.9154112743702765</v>
      </c>
    </row>
    <row r="97" spans="1:3" ht="18" x14ac:dyDescent="0.35">
      <c r="A97" s="3" t="s">
        <v>65</v>
      </c>
      <c r="B97" s="155">
        <f>'Dez 16'!B28</f>
        <v>19133205</v>
      </c>
      <c r="C97" s="4">
        <f>('Dez 16'!B28-'Dez 15'!B28)/'Dez 15'!B28*100</f>
        <v>12.140048543290998</v>
      </c>
    </row>
    <row r="98" spans="1:3" ht="18.600000000000001" thickBot="1" x14ac:dyDescent="0.35">
      <c r="A98" s="5"/>
      <c r="B98" s="169">
        <f>SUM(B86:B97)</f>
        <v>183674373</v>
      </c>
      <c r="C98" s="53">
        <f>(B28-'2015'!B28)/'2015'!B28*100</f>
        <v>1.6357380972413447</v>
      </c>
    </row>
  </sheetData>
  <mergeCells count="32">
    <mergeCell ref="A83:A85"/>
    <mergeCell ref="B83:C83"/>
    <mergeCell ref="B84:B85"/>
    <mergeCell ref="C84:C85"/>
    <mergeCell ref="A66:A68"/>
    <mergeCell ref="B66:C66"/>
    <mergeCell ref="B67:B68"/>
    <mergeCell ref="C67:C68"/>
    <mergeCell ref="A82:C82"/>
    <mergeCell ref="A48:A50"/>
    <mergeCell ref="B48:C48"/>
    <mergeCell ref="B49:B50"/>
    <mergeCell ref="C49:C50"/>
    <mergeCell ref="A65:C65"/>
    <mergeCell ref="A31:A33"/>
    <mergeCell ref="B31:C31"/>
    <mergeCell ref="B32:B33"/>
    <mergeCell ref="C32:C33"/>
    <mergeCell ref="A47:C47"/>
    <mergeCell ref="A17:A19"/>
    <mergeCell ref="B17:C17"/>
    <mergeCell ref="B18:B19"/>
    <mergeCell ref="C18:C19"/>
    <mergeCell ref="A30:C30"/>
    <mergeCell ref="A16:C16"/>
    <mergeCell ref="A1:G1"/>
    <mergeCell ref="A2:G2"/>
    <mergeCell ref="A3:C3"/>
    <mergeCell ref="A4:A6"/>
    <mergeCell ref="B4:C4"/>
    <mergeCell ref="B5:B6"/>
    <mergeCell ref="C5:C6"/>
  </mergeCells>
  <conditionalFormatting sqref="C51:C62">
    <cfRule type="cellIs" dxfId="69" priority="13" operator="lessThan">
      <formula>0</formula>
    </cfRule>
    <cfRule type="cellIs" dxfId="68" priority="14" operator="greaterThan">
      <formula>0</formula>
    </cfRule>
  </conditionalFormatting>
  <conditionalFormatting sqref="C46">
    <cfRule type="cellIs" dxfId="67" priority="11" operator="lessThan">
      <formula>0</formula>
    </cfRule>
    <cfRule type="cellIs" dxfId="66" priority="12" operator="greaterThan">
      <formula>0</formula>
    </cfRule>
  </conditionalFormatting>
  <conditionalFormatting sqref="C63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C69:C80">
    <cfRule type="cellIs" dxfId="63" priority="7" operator="lessThan">
      <formula>0</formula>
    </cfRule>
    <cfRule type="cellIs" dxfId="62" priority="8" operator="greaterThan">
      <formula>0</formula>
    </cfRule>
  </conditionalFormatting>
  <conditionalFormatting sqref="C86:C97">
    <cfRule type="cellIs" dxfId="61" priority="5" operator="lessThan">
      <formula>0</formula>
    </cfRule>
    <cfRule type="cellIs" dxfId="60" priority="6" operator="greaterThan">
      <formula>0</formula>
    </cfRule>
  </conditionalFormatting>
  <conditionalFormatting sqref="C81">
    <cfRule type="cellIs" dxfId="59" priority="3" operator="lessThan">
      <formula>0</formula>
    </cfRule>
    <cfRule type="cellIs" dxfId="58" priority="4" operator="greaterThan">
      <formula>0</formula>
    </cfRule>
  </conditionalFormatting>
  <conditionalFormatting sqref="C98">
    <cfRule type="cellIs" dxfId="57" priority="1" operator="lessThan">
      <formula>0</formula>
    </cfRule>
    <cfRule type="cellIs" dxfId="56" priority="2" operator="greaterThan">
      <formula>0</formula>
    </cfRule>
  </conditionalFormatting>
  <conditionalFormatting sqref="C34:C45">
    <cfRule type="cellIs" dxfId="55" priority="15" operator="lessThan">
      <formula>0</formula>
    </cfRule>
    <cfRule type="cellIs" dxfId="54" priority="16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2">
    <tabColor rgb="FFFFFF66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4" bestFit="1" customWidth="1"/>
    <col min="6" max="6" width="13" customWidth="1"/>
    <col min="7" max="7" width="12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JANEIRO/2017 - ASSOCIAÇÃO BRASILEIRA DAS EMPRESAS AÉREAS</v>
      </c>
      <c r="B1" s="8"/>
      <c r="C1" s="8"/>
      <c r="G1" s="214"/>
      <c r="H1" s="216">
        <v>42736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JANEIRO/2017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6349497</v>
      </c>
      <c r="C7" s="64">
        <f t="shared" ref="C7:C12" si="0">B7/$B$15*100</f>
        <v>22.553465538132087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7767099</v>
      </c>
      <c r="C8" s="64">
        <f t="shared" si="0"/>
        <v>27.588799495103345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2484008</v>
      </c>
      <c r="C9" s="64">
        <f t="shared" si="0"/>
        <v>8.8232168350413289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2638</v>
      </c>
      <c r="C11" s="64">
        <f t="shared" si="0"/>
        <v>9.3701976848862903E-3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16603242</v>
      </c>
      <c r="C13" s="148">
        <f>SUM(C7:C12)</f>
        <v>58.974852065961649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11549846</v>
      </c>
      <c r="C14" s="119">
        <f>B14/$B$15*100</f>
        <v>41.025147934038351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28153088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JANEIRO/2017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153854</v>
      </c>
      <c r="C20" s="64">
        <f t="shared" ref="C20:C25" si="1">B20/$B$28*100</f>
        <v>0.9523812471505908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9471384</v>
      </c>
      <c r="C21" s="64">
        <f t="shared" si="1"/>
        <v>58.629405190389271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4159552</v>
      </c>
      <c r="C22" s="64">
        <f t="shared" si="1"/>
        <v>25.748302425336583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13784790</v>
      </c>
      <c r="C26" s="148">
        <f>SUM(C20:C25)</f>
        <v>85.330088862876437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2369875</v>
      </c>
      <c r="C27" s="119">
        <f>B27/$B$28*100</f>
        <v>14.669911137123549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16154665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3">
    <tabColor rgb="FFFFFF66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4" bestFit="1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FEVEREIRO/2017 - ASSOCIAÇÃO BRASILEIRA DAS EMPRESAS AÉREAS</v>
      </c>
      <c r="B1" s="8"/>
      <c r="C1" s="8"/>
      <c r="G1" s="214"/>
      <c r="H1" s="216">
        <v>42767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FEVEREIRO/2017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7243491</v>
      </c>
      <c r="C7" s="64">
        <f t="shared" ref="C7:C12" si="0">B7/$B$15*100</f>
        <v>23.634017509652406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9201044</v>
      </c>
      <c r="C8" s="64">
        <f t="shared" si="0"/>
        <v>30.021109297034016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2962114</v>
      </c>
      <c r="C9" s="64">
        <f t="shared" si="0"/>
        <v>9.6647671877533252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3113</v>
      </c>
      <c r="C11" s="64">
        <f t="shared" si="0"/>
        <v>1.0157077092737181E-2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19409762</v>
      </c>
      <c r="C13" s="148">
        <f>SUM(C7:C12)</f>
        <v>63.330051071532488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11238819</v>
      </c>
      <c r="C14" s="119">
        <f>B14/$B$15*100</f>
        <v>36.66994892846752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30648581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FEVEREIRO/2017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159415</v>
      </c>
      <c r="C20" s="64">
        <f t="shared" ref="C20:C25" si="1">B20/$B$28*100</f>
        <v>0.9739702532017176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9992764</v>
      </c>
      <c r="C21" s="64">
        <f t="shared" si="1"/>
        <v>61.052315549132821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4421444</v>
      </c>
      <c r="C22" s="64">
        <f t="shared" si="1"/>
        <v>27.013486385830788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14573623</v>
      </c>
      <c r="C26" s="148">
        <f>SUM(C20:C25)</f>
        <v>89.03977218816533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1793920</v>
      </c>
      <c r="C27" s="119">
        <f>B27/$B$28*100</f>
        <v>10.960227811834677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16367543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4">
    <tabColor rgb="FFFFFF66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4" bestFit="1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MARÇO/2017 - ASSOCIAÇÃO BRASILEIRA DAS EMPRESAS AÉREAS</v>
      </c>
      <c r="B1" s="8"/>
      <c r="C1" s="8"/>
      <c r="G1" s="214"/>
      <c r="H1" s="216">
        <v>42795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MARÇO/2017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G6" s="13"/>
    </row>
    <row r="7" spans="1:9" ht="18" x14ac:dyDescent="0.35">
      <c r="A7" s="59" t="s">
        <v>6</v>
      </c>
      <c r="B7" s="155">
        <v>8151581</v>
      </c>
      <c r="C7" s="64">
        <f t="shared" ref="C7:C12" si="0">B7/$B$15*100</f>
        <v>22.964453103948198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9981681</v>
      </c>
      <c r="C8" s="64">
        <f t="shared" si="0"/>
        <v>28.120170212756367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3572834</v>
      </c>
      <c r="C9" s="64">
        <f t="shared" si="0"/>
        <v>10.06530866112864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1268</v>
      </c>
      <c r="C11" s="64">
        <f t="shared" si="0"/>
        <v>3.5721814621981081E-3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21707364</v>
      </c>
      <c r="C13" s="148">
        <f>SUM(C7:C12)</f>
        <v>61.153504159295402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13789153</v>
      </c>
      <c r="C14" s="119">
        <f>B14/$B$15*100</f>
        <v>38.846495840704598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35496517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MARÇO/2017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214363</v>
      </c>
      <c r="C20" s="64">
        <f t="shared" ref="C20:C25" si="1">B20/$B$28*100</f>
        <v>1.1775807064923913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10682521</v>
      </c>
      <c r="C21" s="64">
        <f t="shared" si="1"/>
        <v>58.68331114184727</v>
      </c>
      <c r="D21" s="44"/>
      <c r="E21" s="15"/>
      <c r="F21" s="15"/>
      <c r="G21" s="15"/>
    </row>
    <row r="22" spans="1:7" ht="18" x14ac:dyDescent="0.35">
      <c r="A22" s="59" t="s">
        <v>94</v>
      </c>
      <c r="B22" s="155">
        <v>5493702</v>
      </c>
      <c r="C22" s="64">
        <f t="shared" si="1"/>
        <v>30.179076997516656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16390586</v>
      </c>
      <c r="C26" s="148">
        <f>SUM(C20:C25)</f>
        <v>90.039968845856322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1813092</v>
      </c>
      <c r="C27" s="119">
        <f>B27/$B$28*100</f>
        <v>9.9600311541436852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18203678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5">
    <tabColor rgb="FFFFFF66"/>
    <pageSetUpPr fitToPage="1"/>
  </sheetPr>
  <dimension ref="A1:I43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3" customWidth="1"/>
    <col min="6" max="6" width="12.88671875" customWidth="1"/>
    <col min="7" max="7" width="12.88671875" bestFit="1" customWidth="1"/>
    <col min="8" max="8" width="32.33203125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ABRIL/2017 - ASSOCIAÇÃO BRASILEIRA DAS EMPRESAS AÉREAS</v>
      </c>
      <c r="B1" s="8"/>
      <c r="C1" s="8"/>
      <c r="G1" s="216">
        <v>42826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ABRIL/2017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E6" s="15"/>
      <c r="F6" s="15"/>
    </row>
    <row r="7" spans="1:9" ht="18" x14ac:dyDescent="0.35">
      <c r="A7" s="59" t="s">
        <v>6</v>
      </c>
      <c r="B7" s="155">
        <v>7753739</v>
      </c>
      <c r="C7" s="64">
        <f t="shared" ref="C7:C12" si="0">B7/$B$15*100</f>
        <v>25.765991660695992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6491149</v>
      </c>
      <c r="C8" s="64">
        <f t="shared" si="0"/>
        <v>21.570353477507449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3248654</v>
      </c>
      <c r="C9" s="64">
        <f t="shared" si="0"/>
        <v>10.79541004314005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845</v>
      </c>
      <c r="C11" s="64">
        <f t="shared" si="0"/>
        <v>2.8079695426023645E-3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17494387</v>
      </c>
      <c r="C13" s="148">
        <f>SUM(C7:C12)</f>
        <v>58.134563150886095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12598532</v>
      </c>
      <c r="C14" s="119">
        <f>B14/$B$15*100</f>
        <v>41.865436849113905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30092919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""&amp;UPPER(TEXT($G$1,"mmmmmmmmmm"))&amp;"/"&amp;TEXT($G$1,"aaaa")&amp;""</f>
        <v>ABRIL/2017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173719</v>
      </c>
      <c r="C20" s="64">
        <f t="shared" ref="C20:C25" si="1">B20/$B$28*100</f>
        <v>1.1884884258540274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5633473</v>
      </c>
      <c r="C21" s="64">
        <f t="shared" si="1"/>
        <v>38.541077590022773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6737602</v>
      </c>
      <c r="C22" s="64">
        <f t="shared" si="1"/>
        <v>46.094911869231041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12544794</v>
      </c>
      <c r="C26" s="148">
        <f>SUM(C20:C25)</f>
        <v>85.824477885107839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2072008</v>
      </c>
      <c r="C27" s="119">
        <f>B27/$B$28*100</f>
        <v>14.175522114892164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14616802</v>
      </c>
      <c r="C28" s="86">
        <f>SUM(C26+C27)</f>
        <v>100</v>
      </c>
      <c r="E28" s="15"/>
    </row>
    <row r="30" spans="1:7" x14ac:dyDescent="0.3">
      <c r="B30" s="15"/>
      <c r="C30" s="15"/>
      <c r="D30" s="15"/>
    </row>
    <row r="31" spans="1:7" x14ac:dyDescent="0.3">
      <c r="B31" s="15"/>
      <c r="C31" s="15"/>
      <c r="D31" s="15"/>
    </row>
    <row r="32" spans="1:7" x14ac:dyDescent="0.3">
      <c r="B32" s="15"/>
      <c r="C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C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C41" s="15"/>
      <c r="D41" s="15"/>
    </row>
    <row r="42" spans="2:4" x14ac:dyDescent="0.3">
      <c r="B42" s="15"/>
      <c r="D42" s="15"/>
    </row>
    <row r="43" spans="2:4" x14ac:dyDescent="0.3">
      <c r="B43" s="15"/>
      <c r="D43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6">
    <tabColor rgb="FFFFFF66"/>
    <pageSetUpPr fitToPage="1"/>
  </sheetPr>
  <dimension ref="A1:I42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2.88671875" customWidth="1"/>
    <col min="7" max="7" width="12.88671875" bestFit="1" customWidth="1"/>
    <col min="8" max="8" width="32.33203125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MAIO/2017 - ASSOCIAÇÃO BRASILEIRA DAS EMPRESAS AÉREAS</v>
      </c>
      <c r="B1" s="8"/>
      <c r="C1" s="8"/>
      <c r="G1" s="216">
        <v>42856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MAIO/2017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</row>
    <row r="7" spans="1:9" ht="18" x14ac:dyDescent="0.35">
      <c r="A7" s="59" t="s">
        <v>6</v>
      </c>
      <c r="B7" s="155">
        <v>8639925</v>
      </c>
      <c r="C7" s="64">
        <f t="shared" ref="C7:C12" si="0">B7/$B$15*100</f>
        <v>23.083716925341911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10718557</v>
      </c>
      <c r="C8" s="64">
        <f t="shared" si="0"/>
        <v>28.637301323349686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3416334</v>
      </c>
      <c r="C9" s="64">
        <f t="shared" si="0"/>
        <v>9.1275892994928807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1507</v>
      </c>
      <c r="C11" s="64">
        <f t="shared" si="0"/>
        <v>4.0263267802081917E-3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22776323</v>
      </c>
      <c r="C13" s="148">
        <f>SUM(C7:C12)</f>
        <v>60.852633874964681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14652333</v>
      </c>
      <c r="C14" s="119">
        <f>B14/$B$15*100</f>
        <v>39.147366125035319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37428656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""&amp;UPPER(TEXT($G$1,"mmmmmmmmmm"))&amp;"/"&amp;TEXT($G$1,"aaaa")&amp;""</f>
        <v>MAIO/2017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211644</v>
      </c>
      <c r="C20" s="64">
        <f t="shared" ref="C20:C25" si="1">B20/$B$28*100</f>
        <v>1.1485626035648617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9361430</v>
      </c>
      <c r="C21" s="64">
        <f t="shared" si="1"/>
        <v>50.803180878693475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6726512</v>
      </c>
      <c r="C22" s="64">
        <f t="shared" si="1"/>
        <v>36.503846721996773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16299586</v>
      </c>
      <c r="C26" s="148">
        <f>SUM(C20:C25)</f>
        <v>88.455590204255117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2127272</v>
      </c>
      <c r="C27" s="119">
        <f>B27/$B$28*100</f>
        <v>11.544409795744885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18426858</v>
      </c>
      <c r="C28" s="86">
        <f>SUM(C26+C27)</f>
        <v>100</v>
      </c>
      <c r="E28" s="15"/>
    </row>
    <row r="30" spans="1:7" x14ac:dyDescent="0.3">
      <c r="B30" s="15"/>
      <c r="C30" s="15"/>
      <c r="D30" s="15"/>
    </row>
    <row r="31" spans="1:7" x14ac:dyDescent="0.3">
      <c r="B31" s="15"/>
      <c r="C31" s="15"/>
      <c r="D31" s="15"/>
    </row>
    <row r="32" spans="1:7" x14ac:dyDescent="0.3">
      <c r="B32" s="15"/>
      <c r="C32" s="15"/>
      <c r="D32" s="15"/>
    </row>
    <row r="33" spans="1:4" x14ac:dyDescent="0.3">
      <c r="B33" s="15"/>
      <c r="C33" s="15"/>
      <c r="D33" s="15"/>
    </row>
    <row r="34" spans="1:4" x14ac:dyDescent="0.3">
      <c r="B34" s="15"/>
      <c r="C34" s="15"/>
      <c r="D34" s="15"/>
    </row>
    <row r="35" spans="1:4" x14ac:dyDescent="0.3">
      <c r="B35" s="15"/>
      <c r="C35" s="15"/>
      <c r="D35" s="15"/>
    </row>
    <row r="36" spans="1:4" x14ac:dyDescent="0.3">
      <c r="B36" s="15"/>
      <c r="C36" s="15"/>
      <c r="D36" s="15"/>
    </row>
    <row r="37" spans="1:4" x14ac:dyDescent="0.3">
      <c r="B37" s="15"/>
      <c r="C37" s="15"/>
      <c r="D37" s="15"/>
    </row>
    <row r="38" spans="1:4" x14ac:dyDescent="0.3">
      <c r="B38" s="15"/>
      <c r="C38" s="15"/>
      <c r="D38" s="15"/>
    </row>
    <row r="39" spans="1:4" x14ac:dyDescent="0.3">
      <c r="B39" s="15"/>
      <c r="C39" s="15"/>
      <c r="D39" s="15"/>
    </row>
    <row r="40" spans="1:4" x14ac:dyDescent="0.3">
      <c r="B40" s="15"/>
      <c r="C40" s="15"/>
      <c r="D40" s="15"/>
    </row>
    <row r="41" spans="1:4" x14ac:dyDescent="0.3">
      <c r="B41" s="15"/>
      <c r="C41" s="15"/>
      <c r="D41" s="15"/>
    </row>
    <row r="42" spans="1:4" x14ac:dyDescent="0.3">
      <c r="A42" s="15"/>
      <c r="D42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7">
    <tabColor rgb="FFFFFF66"/>
    <pageSetUpPr fitToPage="1"/>
  </sheetPr>
  <dimension ref="A1:I41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bestFit="1" customWidth="1"/>
    <col min="8" max="8" width="32.33203125" customWidth="1"/>
  </cols>
  <sheetData>
    <row r="1" spans="1:9" ht="15" customHeight="1" x14ac:dyDescent="0.3">
      <c r="A1" s="8" t="str">
        <f>"DADOS COMPARATIVOS - "&amp;UPPER(TEXT($G$1,"mmmmmmmmmm"))&amp;"/"&amp;TEXT($G$1,"aaaa")&amp;" - ASSOCIAÇÃO BRASILEIRA DAS EMPRESAS AÉREAS"</f>
        <v>DADOS COMPARATIVOS - JUNHO/2017 - ASSOCIAÇÃO BRASILEIRA DAS EMPRESAS AÉREAS</v>
      </c>
      <c r="B1" s="8"/>
      <c r="C1" s="8"/>
      <c r="G1" s="216">
        <v>42887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""&amp;UPPER(TEXT($G$1,"mmmmmmmmmm"))&amp;"/"&amp;TEXT($G$1,"aaaa")&amp;""</f>
        <v>JUNHO/2017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</row>
    <row r="7" spans="1:9" ht="18" x14ac:dyDescent="0.35">
      <c r="A7" s="59" t="s">
        <v>6</v>
      </c>
      <c r="B7" s="155">
        <v>7480334</v>
      </c>
      <c r="C7" s="64">
        <f t="shared" ref="C7:C12" si="0">B7/$B$15*100</f>
        <v>21.497570581233006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9995014</v>
      </c>
      <c r="C8" s="64">
        <f t="shared" si="0"/>
        <v>28.724455208204873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3195366</v>
      </c>
      <c r="C9" s="64">
        <f t="shared" si="0"/>
        <v>9.183093444473494</v>
      </c>
      <c r="E9" s="15"/>
      <c r="F9" s="15"/>
      <c r="G9" s="15"/>
    </row>
    <row r="10" spans="1:9" ht="18" x14ac:dyDescent="0.35">
      <c r="A10" s="49" t="s">
        <v>98</v>
      </c>
      <c r="B10" s="156">
        <v>120</v>
      </c>
      <c r="C10" s="64">
        <f t="shared" si="0"/>
        <v>3.4486541239307772E-4</v>
      </c>
      <c r="E10" s="15"/>
      <c r="F10" s="15"/>
      <c r="G10" s="15"/>
    </row>
    <row r="11" spans="1:9" ht="18" x14ac:dyDescent="0.35">
      <c r="A11" s="49" t="s">
        <v>99</v>
      </c>
      <c r="B11" s="156">
        <v>1489</v>
      </c>
      <c r="C11" s="64">
        <f t="shared" si="0"/>
        <v>4.2792049921107729E-3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20672323</v>
      </c>
      <c r="C13" s="148">
        <f>SUM(C7:C12)</f>
        <v>59.409743304315874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14123860</v>
      </c>
      <c r="C14" s="119">
        <f>B14/$B$15*100</f>
        <v>40.590256695684126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34796183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""&amp;UPPER(TEXT($G$1,"mmmmmmmmmm"))&amp;"/"&amp;TEXT($G$1,"aaaa")&amp;""</f>
        <v>JUNHO/2017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203398</v>
      </c>
      <c r="C20" s="64">
        <f t="shared" ref="C20:C25" si="1">B20/$B$28*100</f>
        <v>1.0740475404307099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10128930</v>
      </c>
      <c r="C21" s="64">
        <f t="shared" si="1"/>
        <v>53.486034049965248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6253688</v>
      </c>
      <c r="C22" s="64">
        <f t="shared" si="1"/>
        <v>33.022734810671913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16586016</v>
      </c>
      <c r="C26" s="148">
        <f>SUM(C20:C25)</f>
        <v>87.582816401067873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2351507</v>
      </c>
      <c r="C27" s="119">
        <f>B27/$B$28*100</f>
        <v>12.417183598932132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18937523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8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8" max="8" width="32.33203125" customWidth="1"/>
  </cols>
  <sheetData>
    <row r="1" spans="1:9" ht="15" customHeight="1" x14ac:dyDescent="0.3">
      <c r="A1" s="8" t="str">
        <f>"DADOS COMPARATIVOS - "&amp;UPPER(TEXT(G1,"mmmmmmmmmm"))&amp;"/"&amp;TEXT(G1,"aaaa")&amp;" - ASSOCIAÇÃO BRASILEIRA DAS EMPRESAS AÉREAS"</f>
        <v>DADOS COMPARATIVOS - JULHO/2017 - ASSOCIAÇÃO BRASILEIRA DAS EMPRESAS AÉREAS</v>
      </c>
      <c r="B1" s="8"/>
      <c r="C1" s="8"/>
      <c r="G1" s="216">
        <v>42917</v>
      </c>
      <c r="H1" s="214"/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""&amp;UPPER(TEXT(G1,"mmmmmmmmmm"))&amp;"/"&amp;TEXT(G1,"aaaa")&amp;""</f>
        <v>JULHO/2017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8135443</v>
      </c>
      <c r="C7" s="64">
        <f t="shared" ref="C7:C12" si="0">B7/$B$15*100</f>
        <v>22.857022206572346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9646640</v>
      </c>
      <c r="C8" s="64">
        <f t="shared" si="0"/>
        <v>27.102822144880008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3576917</v>
      </c>
      <c r="C9" s="64">
        <f t="shared" si="0"/>
        <v>10.049565991681845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1304</v>
      </c>
      <c r="C11" s="64">
        <f t="shared" si="0"/>
        <v>3.6636673574346641E-3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21360304</v>
      </c>
      <c r="C13" s="148">
        <f>SUM(C7:C12)</f>
        <v>60.013074010491636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14232447</v>
      </c>
      <c r="C14" s="119">
        <f>B14/$B$15*100</f>
        <v>39.986925989508372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35592751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""&amp;UPPER(TEXT(G1,"mmmmmmmmmm"))&amp;"/"&amp;TEXT(G1,"aaaa")&amp;""</f>
        <v>JULHO/2017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197465</v>
      </c>
      <c r="C20" s="64">
        <f t="shared" ref="C20:C25" si="1">B20/$B$28*100</f>
        <v>1.0098571859982903</v>
      </c>
      <c r="E20" s="15"/>
      <c r="F20" s="15"/>
      <c r="G20" s="15"/>
    </row>
    <row r="21" spans="1:7" ht="18" x14ac:dyDescent="0.35">
      <c r="A21" s="59" t="s">
        <v>93</v>
      </c>
      <c r="B21" s="155">
        <v>10027210</v>
      </c>
      <c r="C21" s="64">
        <f t="shared" si="1"/>
        <v>51.280227250469281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6456942</v>
      </c>
      <c r="C22" s="64">
        <f t="shared" si="1"/>
        <v>33.021493825610477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16681617</v>
      </c>
      <c r="C26" s="148">
        <f>SUM(C20:C25)</f>
        <v>85.311578262078058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2872138</v>
      </c>
      <c r="C27" s="119">
        <f>B27/$B$28*100</f>
        <v>14.688421737921949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19553755</v>
      </c>
      <c r="C28" s="86">
        <f>SUM(C26+C27)</f>
        <v>100</v>
      </c>
      <c r="E28" s="15"/>
    </row>
    <row r="30" spans="1:7" x14ac:dyDescent="0.3">
      <c r="B30" s="15"/>
      <c r="C30" s="15"/>
      <c r="D30" s="15"/>
    </row>
    <row r="31" spans="1:7" x14ac:dyDescent="0.3">
      <c r="B31" s="15"/>
      <c r="C31" s="15"/>
      <c r="D31" s="15"/>
    </row>
    <row r="32" spans="1:7" x14ac:dyDescent="0.3">
      <c r="B32" s="15"/>
      <c r="C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C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C41" s="15"/>
      <c r="D41" s="15"/>
    </row>
    <row r="42" spans="2:4" x14ac:dyDescent="0.3">
      <c r="B42" s="15"/>
      <c r="C42" s="15"/>
    </row>
    <row r="43" spans="2:4" x14ac:dyDescent="0.3">
      <c r="B43" s="15"/>
      <c r="C43" s="15"/>
    </row>
    <row r="44" spans="2:4" x14ac:dyDescent="0.3">
      <c r="B44" s="15"/>
      <c r="C44" s="15"/>
    </row>
    <row r="45" spans="2:4" x14ac:dyDescent="0.3">
      <c r="B45" s="15"/>
      <c r="C45" s="15"/>
    </row>
    <row r="46" spans="2:4" x14ac:dyDescent="0.3">
      <c r="B46" s="15"/>
      <c r="C46" s="15"/>
    </row>
    <row r="47" spans="2:4" x14ac:dyDescent="0.3">
      <c r="B47" s="15"/>
      <c r="C47" s="15"/>
    </row>
    <row r="48" spans="2:4" x14ac:dyDescent="0.3">
      <c r="B48" s="15"/>
      <c r="C48" s="15"/>
    </row>
    <row r="49" spans="2:3" x14ac:dyDescent="0.3">
      <c r="B49" s="15"/>
      <c r="C49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3" tint="0.39997558519241921"/>
    <pageSetUpPr fitToPage="1"/>
  </sheetPr>
  <dimension ref="A1:I51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1.44140625" bestFit="1" customWidth="1"/>
    <col min="6" max="6" width="14" bestFit="1" customWidth="1"/>
    <col min="7" max="7" width="12.88671875" bestFit="1" customWidth="1"/>
  </cols>
  <sheetData>
    <row r="1" spans="1:9" x14ac:dyDescent="0.3">
      <c r="A1" s="8" t="s">
        <v>33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255" t="s">
        <v>31</v>
      </c>
      <c r="C4" s="256"/>
    </row>
    <row r="5" spans="1:9" ht="18.75" customHeight="1" x14ac:dyDescent="0.3">
      <c r="A5" s="263"/>
      <c r="B5" s="253" t="s">
        <v>121</v>
      </c>
      <c r="C5" s="257" t="s">
        <v>4</v>
      </c>
    </row>
    <row r="6" spans="1:9" ht="18" customHeight="1" thickBot="1" x14ac:dyDescent="0.35">
      <c r="A6" s="263"/>
      <c r="B6" s="252"/>
      <c r="C6" s="258"/>
    </row>
    <row r="7" spans="1:9" ht="18" x14ac:dyDescent="0.35">
      <c r="A7" s="59" t="s">
        <v>6</v>
      </c>
      <c r="B7" s="106">
        <v>8018633</v>
      </c>
      <c r="C7" s="60">
        <f t="shared" ref="C7:C12" si="0">B7/$B$15*100</f>
        <v>19.138008420918172</v>
      </c>
      <c r="E7" s="15"/>
      <c r="F7" s="15"/>
      <c r="G7" s="15"/>
    </row>
    <row r="8" spans="1:9" ht="18" x14ac:dyDescent="0.35">
      <c r="A8" s="59" t="s">
        <v>7</v>
      </c>
      <c r="B8" s="106">
        <v>13185981</v>
      </c>
      <c r="C8" s="60">
        <f t="shared" si="0"/>
        <v>31.470877319870734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8904384</v>
      </c>
      <c r="C9" s="60">
        <f t="shared" si="0"/>
        <v>21.252023377935995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17533</v>
      </c>
      <c r="C11" s="60">
        <f t="shared" si="0"/>
        <v>4.1845873435529264E-2</v>
      </c>
      <c r="E11" s="15"/>
      <c r="F11" s="15"/>
      <c r="G11" s="15"/>
    </row>
    <row r="12" spans="1:9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02">
        <f>SUM(B7:B12)</f>
        <v>30126531</v>
      </c>
      <c r="C13" s="103">
        <f>SUM(C7:C12)</f>
        <v>71.902754992160439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11772463</v>
      </c>
      <c r="C14" s="119">
        <f>B14/$B$15*100</f>
        <v>28.097245007839568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41898994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31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208086</v>
      </c>
      <c r="C20" s="10">
        <f t="shared" ref="C20:C25" si="1">B20/$B$28*100</f>
        <v>1.4780871796256019</v>
      </c>
      <c r="E20" s="15"/>
      <c r="F20" s="15"/>
      <c r="G20" s="15"/>
    </row>
    <row r="21" spans="1:7" ht="18" x14ac:dyDescent="0.35">
      <c r="A21" s="59" t="s">
        <v>7</v>
      </c>
      <c r="B21" s="106">
        <v>10881646</v>
      </c>
      <c r="C21" s="10">
        <f t="shared" si="1"/>
        <v>77.295067644263483</v>
      </c>
      <c r="E21" s="15"/>
      <c r="F21" s="15"/>
      <c r="G21" s="15"/>
    </row>
    <row r="22" spans="1:7" ht="18" x14ac:dyDescent="0.35">
      <c r="A22" s="59" t="s">
        <v>8</v>
      </c>
      <c r="B22" s="106">
        <v>2988328</v>
      </c>
      <c r="C22" s="10">
        <f t="shared" si="1"/>
        <v>21.226845176110913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14078060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14078060</v>
      </c>
      <c r="C28" s="86">
        <f>SUM(C26+C27)</f>
        <v>100</v>
      </c>
      <c r="E28" s="15"/>
    </row>
    <row r="29" spans="1:7" x14ac:dyDescent="0.3">
      <c r="A29" t="s">
        <v>100</v>
      </c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>
        <f>B37+B39</f>
        <v>0</v>
      </c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  <row r="51" spans="1:4" x14ac:dyDescent="0.3">
      <c r="A51" s="15"/>
      <c r="B51" s="15"/>
      <c r="C51" s="15"/>
      <c r="D51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9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8" max="8" width="13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AGOSTO/2017 - ASSOCIAÇÃO BRASILEIRA DAS EMPRESAS AÉREAS</v>
      </c>
      <c r="B1" s="8"/>
      <c r="C1" s="8"/>
      <c r="G1" s="214"/>
      <c r="H1" s="216">
        <v>42948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AGOSTO/2017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8536824</v>
      </c>
      <c r="C7" s="64">
        <f t="shared" ref="C7:C12" si="0">B7/$B$15*100</f>
        <v>22.545264109468135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9844895</v>
      </c>
      <c r="C8" s="64">
        <f t="shared" si="0"/>
        <v>25.999804834325076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3703823</v>
      </c>
      <c r="C9" s="64">
        <f t="shared" si="0"/>
        <v>9.7815847848945463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1253</v>
      </c>
      <c r="C11" s="64">
        <f t="shared" si="0"/>
        <v>3.3091013624227906E-3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22086795</v>
      </c>
      <c r="C13" s="148">
        <f>SUM(C7:C12)</f>
        <v>58.329962830050185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15778470</v>
      </c>
      <c r="C14" s="119">
        <f>B14/$B$15*100</f>
        <v>41.670037169949822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37865265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AGOSTO/2017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D19" s="44"/>
      <c r="E19" s="15"/>
      <c r="F19" s="15"/>
      <c r="G19" s="15"/>
    </row>
    <row r="20" spans="1:7" ht="18" x14ac:dyDescent="0.35">
      <c r="A20" s="59" t="s">
        <v>6</v>
      </c>
      <c r="B20" s="155">
        <v>205062</v>
      </c>
      <c r="C20" s="64">
        <f t="shared" ref="C20:C25" si="1">B20/$B$28*100</f>
        <v>1.0238302070102976</v>
      </c>
      <c r="D20" s="44"/>
      <c r="E20" s="15"/>
      <c r="F20" s="15"/>
      <c r="G20" s="15"/>
    </row>
    <row r="21" spans="1:7" ht="18" x14ac:dyDescent="0.35">
      <c r="A21" s="59" t="s">
        <v>93</v>
      </c>
      <c r="B21" s="155">
        <v>10240860</v>
      </c>
      <c r="C21" s="64">
        <f t="shared" si="1"/>
        <v>51.13039867827036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6490006</v>
      </c>
      <c r="C22" s="64">
        <f t="shared" si="1"/>
        <v>32.403196040602715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16935928</v>
      </c>
      <c r="C26" s="148">
        <f>SUM(C20:C25)</f>
        <v>84.557424925883367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3092979</v>
      </c>
      <c r="C27" s="119">
        <f>B27/$B$28*100</f>
        <v>15.442575074116627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20028907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0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SETEMBRO/2017 - ASSOCIAÇÃO BRASILEIRA DAS EMPRESAS AÉREAS</v>
      </c>
      <c r="B1" s="8"/>
      <c r="C1" s="8"/>
      <c r="G1" s="214"/>
      <c r="H1" s="216">
        <v>42979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SETEMBRO/2017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7936252</v>
      </c>
      <c r="C7" s="64">
        <f t="shared" ref="C7:C12" si="0">B7/$B$15*100</f>
        <v>22.193124499754727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9890903</v>
      </c>
      <c r="C8" s="64">
        <f t="shared" si="0"/>
        <v>27.659157205945263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3251606</v>
      </c>
      <c r="C9" s="64">
        <f t="shared" si="0"/>
        <v>9.092868621378134</v>
      </c>
      <c r="E9" s="15"/>
      <c r="F9" s="15"/>
      <c r="G9" s="15"/>
    </row>
    <row r="10" spans="1:9" ht="18" x14ac:dyDescent="0.35">
      <c r="A10" s="49" t="s">
        <v>98</v>
      </c>
      <c r="B10" s="156">
        <v>2</v>
      </c>
      <c r="C10" s="64">
        <f t="shared" si="0"/>
        <v>5.5928477320918556E-6</v>
      </c>
      <c r="E10" s="15"/>
      <c r="F10" s="15"/>
      <c r="G10" s="15"/>
    </row>
    <row r="11" spans="1:9" ht="18" x14ac:dyDescent="0.35">
      <c r="A11" s="49" t="s">
        <v>99</v>
      </c>
      <c r="B11" s="156">
        <v>979</v>
      </c>
      <c r="C11" s="64">
        <f t="shared" si="0"/>
        <v>2.7376989648589633E-3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21079742</v>
      </c>
      <c r="C13" s="148">
        <f>SUM(C7:C12)</f>
        <v>58.947893618890717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14680216</v>
      </c>
      <c r="C14" s="119">
        <f>B14/$B$15*100</f>
        <v>41.052106381109283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35759958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SETEMBRO/2017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249710</v>
      </c>
      <c r="C20" s="64">
        <f t="shared" ref="C20:C25" si="1">B20/$B$28*100</f>
        <v>1.2940282340782083</v>
      </c>
      <c r="E20" s="15"/>
      <c r="F20" s="15"/>
      <c r="G20" s="15"/>
    </row>
    <row r="21" spans="1:7" ht="18" x14ac:dyDescent="0.35">
      <c r="A21" s="59" t="s">
        <v>93</v>
      </c>
      <c r="B21" s="155">
        <v>11124918</v>
      </c>
      <c r="C21" s="64">
        <f t="shared" si="1"/>
        <v>57.650706795101812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5402669</v>
      </c>
      <c r="C22" s="64">
        <f t="shared" si="1"/>
        <v>27.997301771571344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16777297</v>
      </c>
      <c r="C26" s="148">
        <f>SUM(C20:C25)</f>
        <v>86.942036800751367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2519809</v>
      </c>
      <c r="C27" s="119">
        <f>B27/$B$28*100</f>
        <v>13.057963199248634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19297106</v>
      </c>
      <c r="C28" s="86">
        <f>SUM(C26+C27)</f>
        <v>100</v>
      </c>
      <c r="E28" s="15"/>
    </row>
    <row r="30" spans="1:7" x14ac:dyDescent="0.3">
      <c r="B30" s="15"/>
      <c r="C30" s="15"/>
      <c r="D30" s="15"/>
    </row>
    <row r="31" spans="1:7" x14ac:dyDescent="0.3">
      <c r="B31" s="15"/>
      <c r="C31" s="15"/>
      <c r="D31" s="15"/>
    </row>
    <row r="32" spans="1:7" x14ac:dyDescent="0.3">
      <c r="B32" s="15"/>
      <c r="C32" s="15"/>
      <c r="D32" s="15"/>
    </row>
    <row r="33" spans="2:4" x14ac:dyDescent="0.3">
      <c r="B33" s="15"/>
      <c r="C33" s="15"/>
      <c r="D33" s="15"/>
    </row>
    <row r="34" spans="2:4" x14ac:dyDescent="0.3">
      <c r="B34" s="15"/>
      <c r="C34" s="15"/>
      <c r="D34" s="15"/>
    </row>
    <row r="35" spans="2:4" x14ac:dyDescent="0.3">
      <c r="B35" s="15"/>
      <c r="C35" s="15"/>
      <c r="D35" s="15"/>
    </row>
    <row r="36" spans="2:4" x14ac:dyDescent="0.3">
      <c r="B36" s="15"/>
      <c r="C36" s="15"/>
      <c r="D36" s="15"/>
    </row>
    <row r="37" spans="2:4" x14ac:dyDescent="0.3">
      <c r="B37" s="15"/>
      <c r="C37" s="15"/>
      <c r="D37" s="15"/>
    </row>
    <row r="38" spans="2:4" x14ac:dyDescent="0.3">
      <c r="B38" s="15"/>
      <c r="C38" s="15"/>
      <c r="D38" s="15"/>
    </row>
    <row r="39" spans="2:4" x14ac:dyDescent="0.3">
      <c r="B39" s="15"/>
      <c r="C39" s="15"/>
      <c r="D39" s="15"/>
    </row>
    <row r="40" spans="2:4" x14ac:dyDescent="0.3">
      <c r="B40" s="15"/>
      <c r="C40" s="15"/>
      <c r="D40" s="15"/>
    </row>
    <row r="41" spans="2:4" x14ac:dyDescent="0.3">
      <c r="B41" s="15"/>
      <c r="C41" s="15"/>
      <c r="D41" s="15"/>
    </row>
    <row r="42" spans="2:4" x14ac:dyDescent="0.3">
      <c r="B42" s="15"/>
      <c r="C42" s="15"/>
    </row>
    <row r="43" spans="2:4" x14ac:dyDescent="0.3">
      <c r="B43" s="15"/>
      <c r="C43" s="15"/>
    </row>
    <row r="44" spans="2:4" x14ac:dyDescent="0.3">
      <c r="B44" s="15"/>
      <c r="C44" s="15"/>
    </row>
    <row r="45" spans="2:4" x14ac:dyDescent="0.3">
      <c r="B45" s="15"/>
      <c r="C45" s="15"/>
    </row>
    <row r="46" spans="2:4" x14ac:dyDescent="0.3">
      <c r="B46" s="15"/>
      <c r="C46" s="15"/>
    </row>
    <row r="47" spans="2:4" x14ac:dyDescent="0.3">
      <c r="B47" s="15"/>
      <c r="C47" s="15"/>
    </row>
    <row r="48" spans="2:4" x14ac:dyDescent="0.3">
      <c r="B48" s="15"/>
      <c r="C48" s="15"/>
    </row>
    <row r="49" spans="2:3" x14ac:dyDescent="0.3">
      <c r="B49" s="15"/>
      <c r="C49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1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OUTUBRO/2017 - ASSOCIAÇÃO BRASILEIRA DAS EMPRESAS AÉREAS</v>
      </c>
      <c r="B1" s="8"/>
      <c r="C1" s="8"/>
      <c r="G1" s="214"/>
      <c r="H1" s="216">
        <v>43009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OUTUBRO/2017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8408966</v>
      </c>
      <c r="C7" s="64">
        <f t="shared" ref="C7:C12" si="0">B7/$B$15*100</f>
        <v>22.234669762522245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10712433</v>
      </c>
      <c r="C8" s="64">
        <f t="shared" si="0"/>
        <v>28.325410057329929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3507929</v>
      </c>
      <c r="C9" s="64">
        <f t="shared" si="0"/>
        <v>9.2755331470450582</v>
      </c>
      <c r="E9" s="15"/>
      <c r="F9" s="15"/>
      <c r="G9" s="15"/>
    </row>
    <row r="10" spans="1:9" ht="18" x14ac:dyDescent="0.35">
      <c r="A10" s="49" t="s">
        <v>98</v>
      </c>
      <c r="B10" s="156">
        <v>130</v>
      </c>
      <c r="C10" s="64">
        <f t="shared" si="0"/>
        <v>3.4374108173679041E-4</v>
      </c>
      <c r="E10" s="15"/>
      <c r="F10" s="15"/>
      <c r="G10" s="15"/>
    </row>
    <row r="11" spans="1:9" ht="18" x14ac:dyDescent="0.35">
      <c r="A11" s="49" t="s">
        <v>99</v>
      </c>
      <c r="B11" s="156">
        <v>1790</v>
      </c>
      <c r="C11" s="64">
        <f t="shared" si="0"/>
        <v>4.7330502792988834E-3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22631248</v>
      </c>
      <c r="C13" s="148">
        <f>SUM(C7:C12)</f>
        <v>59.840689758258272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15187915</v>
      </c>
      <c r="C14" s="119">
        <f>B14/$B$15*100</f>
        <v>40.159310241741728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37819163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OUTUBRO/2017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209767</v>
      </c>
      <c r="C20" s="64">
        <f t="shared" ref="C20:C25" si="1">B20/$B$28*100</f>
        <v>0.95521143206396975</v>
      </c>
      <c r="E20" s="15"/>
      <c r="F20" s="15"/>
      <c r="G20" s="15"/>
    </row>
    <row r="21" spans="1:7" ht="18" x14ac:dyDescent="0.35">
      <c r="A21" s="59" t="s">
        <v>93</v>
      </c>
      <c r="B21" s="155">
        <v>10336749</v>
      </c>
      <c r="C21" s="64">
        <f t="shared" si="1"/>
        <v>47.070229422053075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7890990</v>
      </c>
      <c r="C22" s="64">
        <f t="shared" si="1"/>
        <v>35.933029782103304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18437506</v>
      </c>
      <c r="C26" s="148">
        <f>SUM(C20:C25)</f>
        <v>83.958470636220341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3522763</v>
      </c>
      <c r="C27" s="119">
        <f>B27/$B$28*100</f>
        <v>16.041529363779652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21960269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2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NOVEMBRO/2017 - ASSOCIAÇÃO BRASILEIRA DAS EMPRESAS AÉREAS</v>
      </c>
      <c r="B1" s="8"/>
      <c r="C1" s="8"/>
      <c r="G1" s="214"/>
      <c r="H1" s="216">
        <v>43040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NOVEMBRO/2017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9306187</v>
      </c>
      <c r="C7" s="64">
        <f t="shared" ref="C7:C12" si="0">B7/$B$15*100</f>
        <v>23.21165128649227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11404536</v>
      </c>
      <c r="C8" s="64">
        <f t="shared" si="0"/>
        <v>28.445389364757812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3094960</v>
      </c>
      <c r="C9" s="64">
        <f t="shared" si="0"/>
        <v>7.7195023338389941</v>
      </c>
      <c r="E9" s="15"/>
      <c r="F9" s="15"/>
      <c r="G9" s="15"/>
    </row>
    <row r="10" spans="1:9" ht="18" x14ac:dyDescent="0.35">
      <c r="A10" s="49" t="s">
        <v>98</v>
      </c>
      <c r="B10" s="156">
        <v>4</v>
      </c>
      <c r="C10" s="64">
        <f t="shared" si="0"/>
        <v>9.9768686300811568E-6</v>
      </c>
      <c r="E10" s="15"/>
      <c r="F10" s="15"/>
      <c r="G10" s="15"/>
    </row>
    <row r="11" spans="1:9" ht="18" x14ac:dyDescent="0.35">
      <c r="A11" s="49" t="s">
        <v>99</v>
      </c>
      <c r="B11" s="156">
        <v>1503</v>
      </c>
      <c r="C11" s="64">
        <f t="shared" si="0"/>
        <v>3.7488083877529948E-3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23807190</v>
      </c>
      <c r="C13" s="148">
        <f>SUM(C7:C12)</f>
        <v>59.380301770345469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16285550</v>
      </c>
      <c r="C14" s="119">
        <f>B14/$B$15*100</f>
        <v>40.619698229654546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40092740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NOVEMBRO/2017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273143</v>
      </c>
      <c r="C20" s="64">
        <f t="shared" ref="C20:C25" si="1">B20/$B$28*100</f>
        <v>1.380621640887747</v>
      </c>
      <c r="E20" s="15"/>
      <c r="F20" s="15"/>
      <c r="G20" s="15"/>
    </row>
    <row r="21" spans="1:7" ht="18" x14ac:dyDescent="0.35">
      <c r="A21" s="59" t="s">
        <v>93</v>
      </c>
      <c r="B21" s="155">
        <v>9479045</v>
      </c>
      <c r="C21" s="64">
        <f t="shared" si="1"/>
        <v>47.912539080074517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6296098</v>
      </c>
      <c r="C22" s="64">
        <f t="shared" si="1"/>
        <v>31.824096359599412</v>
      </c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16048286</v>
      </c>
      <c r="C26" s="148">
        <f>SUM(C20:C25)</f>
        <v>81.117257080561672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3735773</v>
      </c>
      <c r="C27" s="119">
        <f>B27/$B$28*100</f>
        <v>18.882742919438321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19784059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3">
    <tabColor rgb="FFFFFF66"/>
    <pageSetUpPr fitToPage="1"/>
  </sheetPr>
  <dimension ref="A1:I49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10.8867187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DEZEMBRO/2017 - ASSOCIAÇÃO BRASILEIRA DAS EMPRESAS AÉREAS</v>
      </c>
      <c r="B1" s="8"/>
      <c r="C1" s="8"/>
      <c r="G1" s="214"/>
      <c r="H1" s="216">
        <v>43070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DEZEMBRO/2017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D6" s="44"/>
      <c r="F6" s="15"/>
      <c r="G6" s="15"/>
    </row>
    <row r="7" spans="1:9" ht="18" x14ac:dyDescent="0.35">
      <c r="A7" s="59" t="s">
        <v>6</v>
      </c>
      <c r="B7" s="155">
        <v>9957472</v>
      </c>
      <c r="C7" s="64">
        <f t="shared" ref="C7:C12" si="0">B7/$B$15*100</f>
        <v>23.415500434684152</v>
      </c>
      <c r="D7" s="44"/>
      <c r="E7" s="15"/>
      <c r="F7" s="15"/>
      <c r="G7" s="15"/>
    </row>
    <row r="8" spans="1:9" ht="18" x14ac:dyDescent="0.35">
      <c r="A8" s="59" t="s">
        <v>93</v>
      </c>
      <c r="B8" s="155">
        <v>12089479</v>
      </c>
      <c r="C8" s="64">
        <f t="shared" si="0"/>
        <v>28.4290230270901</v>
      </c>
      <c r="D8" s="44"/>
      <c r="E8" s="15"/>
      <c r="F8" s="15"/>
      <c r="G8" s="15"/>
    </row>
    <row r="9" spans="1:9" ht="18" x14ac:dyDescent="0.35">
      <c r="A9" s="59" t="s">
        <v>94</v>
      </c>
      <c r="B9" s="155">
        <v>3289680</v>
      </c>
      <c r="C9" s="64">
        <f t="shared" si="0"/>
        <v>7.7358493671859447</v>
      </c>
      <c r="E9" s="15"/>
      <c r="F9" s="15"/>
      <c r="G9" s="15"/>
    </row>
    <row r="10" spans="1:9" ht="18" x14ac:dyDescent="0.35">
      <c r="A10" s="49" t="s">
        <v>98</v>
      </c>
      <c r="B10" s="156">
        <v>23</v>
      </c>
      <c r="C10" s="64">
        <f t="shared" si="0"/>
        <v>5.4085666522359841E-5</v>
      </c>
      <c r="E10" s="15"/>
      <c r="F10" s="15"/>
      <c r="G10" s="15"/>
    </row>
    <row r="11" spans="1:9" ht="18" x14ac:dyDescent="0.35">
      <c r="A11" s="49" t="s">
        <v>99</v>
      </c>
      <c r="B11" s="156">
        <v>924</v>
      </c>
      <c r="C11" s="64">
        <f t="shared" si="0"/>
        <v>2.1728328637678476E-3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25337578</v>
      </c>
      <c r="C13" s="148">
        <f>SUM(C7:C12)</f>
        <v>59.582599747490484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17187552</v>
      </c>
      <c r="C14" s="119">
        <f>B14/$B$15*100</f>
        <v>40.417400252509516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42525130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DEZEMBRO/2017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251375</v>
      </c>
      <c r="C20" s="64">
        <f t="shared" ref="C20:C25" si="1">B20/$B$28*100</f>
        <v>1.0820101495242254</v>
      </c>
      <c r="E20" s="15"/>
      <c r="F20" s="15"/>
      <c r="G20" s="15"/>
    </row>
    <row r="21" spans="1:7" ht="18" x14ac:dyDescent="0.35">
      <c r="A21" s="59" t="s">
        <v>93</v>
      </c>
      <c r="B21" s="155">
        <v>11239532</v>
      </c>
      <c r="C21" s="64">
        <f t="shared" si="1"/>
        <v>48.379065936956003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7561837</v>
      </c>
      <c r="C22" s="64">
        <f t="shared" si="1"/>
        <v>32.548918480548267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19052744</v>
      </c>
      <c r="C26" s="148">
        <f>SUM(C20:C25)</f>
        <v>82.009994567028485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4179478</v>
      </c>
      <c r="C27" s="119">
        <f>B27/$B$28*100</f>
        <v>17.9900054329715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23232222</v>
      </c>
      <c r="C28" s="86">
        <f>SUM(C26+C27)</f>
        <v>99.999999999999986</v>
      </c>
      <c r="E28" s="15"/>
    </row>
    <row r="29" spans="1:7" x14ac:dyDescent="0.3">
      <c r="B29" s="15"/>
      <c r="C29" s="46"/>
      <c r="D29" s="15"/>
      <c r="G29" s="4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2">
    <tabColor rgb="FFFFFF00"/>
    <pageSetUpPr fitToPage="1"/>
  </sheetPr>
  <dimension ref="A1:N98"/>
  <sheetViews>
    <sheetView topLeftCell="A4" zoomScale="60" zoomScaleNormal="60" zoomScalePageLayoutView="56" workbookViewId="0">
      <selection activeCell="C69" sqref="C69"/>
    </sheetView>
  </sheetViews>
  <sheetFormatPr defaultColWidth="8.88671875" defaultRowHeight="14.4" x14ac:dyDescent="0.3"/>
  <cols>
    <col min="1" max="1" width="22.6640625" customWidth="1"/>
    <col min="2" max="2" width="62" customWidth="1"/>
    <col min="3" max="3" width="31.10937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334" t="str">
        <f>"DADOS COMPARATIVOS - "&amp;UPPER(TEXT($H$2,"mmmmmmmmmm"))&amp;"/"&amp;TEXT($H$2,"aaaa")&amp;" A "&amp;UPPER(TEXT($H$1,"mmmmmmmmmm"))&amp;"/"&amp;TEXT($H$1,"aaaa")&amp;" - ASSOCIAÇÃO BRASILEIRA DAS EMPRESAS AÉREAS"</f>
        <v>DADOS COMPARATIVOS - JANEIRO/2017 A DEZEMBRO/2017 - ASSOCIAÇÃO BRASILEIRA DAS EMPRESAS AÉREAS</v>
      </c>
      <c r="B1" s="334"/>
      <c r="C1" s="334"/>
      <c r="D1" s="334"/>
      <c r="E1" s="334"/>
      <c r="F1" s="334"/>
      <c r="G1" s="334"/>
      <c r="H1" s="14">
        <v>43070</v>
      </c>
      <c r="I1" s="12"/>
      <c r="J1" s="12"/>
      <c r="K1" s="12"/>
      <c r="L1" s="12"/>
      <c r="M1" s="12"/>
      <c r="N1" s="12"/>
    </row>
    <row r="2" spans="1:14" ht="15" thickBot="1" x14ac:dyDescent="0.35">
      <c r="A2" s="334" t="s">
        <v>107</v>
      </c>
      <c r="B2" s="334"/>
      <c r="C2" s="334"/>
      <c r="D2" s="334"/>
      <c r="E2" s="334"/>
      <c r="F2" s="334"/>
      <c r="G2" s="334"/>
      <c r="H2" s="14">
        <v>42736</v>
      </c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331" t="str">
        <f>""&amp;UPPER(TEXT($H$2,"mmmmmmmmmm"))&amp;"/"&amp;TEXT($H$2,"aaaa")&amp;" A "&amp;UPPER(TEXT($H$1,"mmmmmmmmmm"))&amp;"/"&amp;TEXT($H$1,"aaaa")&amp;""</f>
        <v>JANEIRO/2017 A DEZEMBRO/2017</v>
      </c>
      <c r="C4" s="33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17'!B7+'Fev 17'!B7+'Mar 17'!B7+'Abr 17'!B7+'Mai 17'!B7+'Jun 17'!B7+'Jul 17'!B7+'Ago 17'!B7+'Set 17'!B7+'Out 17'!B7+'Nov 17'!B7+'Dez 17'!B7)</f>
        <v>97899711</v>
      </c>
      <c r="C7" s="63">
        <f t="shared" ref="C7:C12" si="0">B7/$B$15*100</f>
        <v>22.966545285418711</v>
      </c>
    </row>
    <row r="8" spans="1:14" ht="18.75" customHeight="1" x14ac:dyDescent="0.35">
      <c r="A8" s="59" t="s">
        <v>7</v>
      </c>
      <c r="B8" s="170">
        <f>SUM('Jan 17'!B8+'Fev 17'!B8+'Mar 17'!B8+'Abr 17'!B8+'Mai 17'!B8+'Jun 17'!B8+'Jul 17'!B8+'Ago 17'!B8+'Set 17'!B8+'Out 17'!B8+'Nov 17'!B8+'Dez 17'!B8)</f>
        <v>117743430</v>
      </c>
      <c r="C8" s="63">
        <f t="shared" si="0"/>
        <v>27.621734421213233</v>
      </c>
    </row>
    <row r="9" spans="1:14" ht="18.75" customHeight="1" x14ac:dyDescent="0.35">
      <c r="A9" s="59" t="s">
        <v>8</v>
      </c>
      <c r="B9" s="170">
        <f>SUM('Jan 17'!B9+'Fev 17'!B9+'Mar 17'!B9+'Abr 17'!B9+'Mai 17'!B9+'Jun 17'!B9+'Jul 17'!B9+'Ago 17'!B9+'Set 17'!B9+'Out 17'!B9+'Nov 17'!B9+'Dez 17'!B9)</f>
        <v>39304225</v>
      </c>
      <c r="C9" s="63">
        <f t="shared" si="0"/>
        <v>9.2204793471840407</v>
      </c>
    </row>
    <row r="10" spans="1:14" ht="18.75" customHeight="1" x14ac:dyDescent="0.35">
      <c r="A10" s="49" t="s">
        <v>98</v>
      </c>
      <c r="B10" s="170">
        <f>SUM('Jan 17'!B10+'Fev 17'!B10+'Mar 17'!B10+'Abr 17'!B10+'Mai 17'!B10+'Jun 17'!B10+'Jul 17'!B10+'Ago 17'!B10+'Set 17'!B10+'Out 17'!B10+'Nov 17'!B10+'Dez 17'!B10)</f>
        <v>279</v>
      </c>
      <c r="C10" s="63">
        <f t="shared" si="0"/>
        <v>6.5451328396994149E-5</v>
      </c>
    </row>
    <row r="11" spans="1:14" ht="18.75" customHeight="1" x14ac:dyDescent="0.35">
      <c r="A11" s="49" t="s">
        <v>99</v>
      </c>
      <c r="B11" s="170">
        <f>SUM('Jan 17'!B11+'Fev 17'!B11+'Mar 17'!B11+'Abr 17'!B11+'Mai 17'!B11+'Jun 17'!B11+'Jul 17'!B11+'Ago 17'!B11+'Set 17'!B11+'Out 17'!B11+'Nov 17'!B11+'Dez 17'!B11)</f>
        <v>18613</v>
      </c>
      <c r="C11" s="63">
        <f t="shared" si="0"/>
        <v>4.3664715966066385E-3</v>
      </c>
    </row>
    <row r="12" spans="1:14" ht="18.75" customHeight="1" thickBot="1" x14ac:dyDescent="0.4">
      <c r="A12" s="49" t="s">
        <v>106</v>
      </c>
      <c r="B12" s="171">
        <f>SUM('Jan 17'!B12+'Fev 17'!B12+'Mar 17'!B12+'Abr 17'!B12+'Mai 17'!B12+'Jun 17'!B12+'Jul 17'!B12+'Ago 17'!B12+'Set 17'!B12+'Out 17'!B12+'Nov 17'!B12+'Dez 17'!B12)</f>
        <v>0</v>
      </c>
      <c r="C12" s="160">
        <f t="shared" si="0"/>
        <v>0</v>
      </c>
    </row>
    <row r="13" spans="1:14" ht="60" customHeight="1" thickBot="1" x14ac:dyDescent="0.35">
      <c r="A13" s="162" t="s">
        <v>108</v>
      </c>
      <c r="B13" s="172">
        <f>SUM(B7:B12)</f>
        <v>254966258</v>
      </c>
      <c r="C13" s="163">
        <f>SUM(C7:C12)</f>
        <v>59.813190976740984</v>
      </c>
    </row>
    <row r="14" spans="1:14" ht="18.75" customHeight="1" thickBot="1" x14ac:dyDescent="0.35">
      <c r="A14" s="164" t="s">
        <v>109</v>
      </c>
      <c r="B14" s="173">
        <f>SUM('Jan 17'!B14+'Fev 17'!B14+'Mar 17'!B14+'Abr 17'!B14+'Mai 17'!B14+'Jun 17'!B14+'Jul 17'!B14+'Ago 17'!B14+'Set 17'!B14+'Out 17'!B14+'Nov 17'!B14+'Dez 17'!B14)</f>
        <v>171304693</v>
      </c>
      <c r="C14" s="165">
        <f>B14/$B$15*100</f>
        <v>40.186809023259009</v>
      </c>
    </row>
    <row r="15" spans="1:14" ht="60" customHeight="1" thickBot="1" x14ac:dyDescent="0.35">
      <c r="A15" s="166" t="s">
        <v>110</v>
      </c>
      <c r="B15" s="174">
        <f>SUM(B13+B14)</f>
        <v>426270951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331" t="str">
        <f>""&amp;UPPER(TEXT($H$2,"mmmmmmmmmm"))&amp;"/"&amp;TEXT($H$2,"aaaa")&amp;" A "&amp;UPPER(TEXT($H$1,"mmmmmmmmmm"))&amp;"/"&amp;TEXT($H$1,"aaaa")&amp;""</f>
        <v>JANEIRO/2017 A DEZEMBRO/2017</v>
      </c>
      <c r="C17" s="332"/>
    </row>
    <row r="18" spans="1:3" ht="18.75" customHeight="1" x14ac:dyDescent="0.3">
      <c r="A18" s="268"/>
      <c r="B18" s="275" t="s">
        <v>121</v>
      </c>
      <c r="C18" s="240" t="s">
        <v>4</v>
      </c>
    </row>
    <row r="19" spans="1:3" ht="18.75" customHeight="1" thickBot="1" x14ac:dyDescent="0.35">
      <c r="A19" s="268"/>
      <c r="B19" s="283"/>
      <c r="C19" s="290"/>
    </row>
    <row r="20" spans="1:3" ht="18.75" customHeight="1" x14ac:dyDescent="0.35">
      <c r="A20" s="59" t="s">
        <v>6</v>
      </c>
      <c r="B20" s="170">
        <f>SUM('Jan 17'!B20+'Fev 17'!B20+'Mar 17'!B20+'Abr 17'!B20+'Mai 17'!B20+'Jun 17'!B20+'Jul 17'!B20+'Ago 17'!B20+'Set 17'!B20+'Out 17'!B20+'Nov 17'!B20+'Dez 17'!B20)</f>
        <v>2502915</v>
      </c>
      <c r="C20" s="63">
        <f t="shared" ref="C20:C25" si="1">B20/$B$28*100</f>
        <v>1.1047305714934426</v>
      </c>
    </row>
    <row r="21" spans="1:3" ht="18.75" customHeight="1" x14ac:dyDescent="0.35">
      <c r="A21" s="59" t="s">
        <v>7</v>
      </c>
      <c r="B21" s="170">
        <f>SUM('Jan 17'!B21+'Fev 17'!B21+'Mar 17'!B21+'Abr 17'!B21+'Mai 17'!B21+'Jun 17'!B21+'Jul 17'!B21+'Ago 17'!B21+'Set 17'!B21+'Out 17'!B21+'Nov 17'!B21+'Dez 17'!B21)</f>
        <v>117718816</v>
      </c>
      <c r="C21" s="63">
        <f t="shared" si="1"/>
        <v>51.958446401580325</v>
      </c>
    </row>
    <row r="22" spans="1:3" ht="18.75" customHeight="1" x14ac:dyDescent="0.35">
      <c r="A22" s="59" t="s">
        <v>8</v>
      </c>
      <c r="B22" s="170">
        <f>SUM('Jan 17'!B22+'Fev 17'!B22+'Mar 17'!B22+'Abr 17'!B22+'Mai 17'!B22+'Jun 17'!B22+'Jul 17'!B22+'Ago 17'!B22+'Set 17'!B22+'Out 17'!B22+'Nov 17'!B22+'Dez 17'!B22)</f>
        <v>73891042</v>
      </c>
      <c r="C22" s="63">
        <f t="shared" si="1"/>
        <v>32.613849474275383</v>
      </c>
    </row>
    <row r="23" spans="1:3" ht="18.75" customHeight="1" x14ac:dyDescent="0.35">
      <c r="A23" s="49" t="s">
        <v>98</v>
      </c>
      <c r="B23" s="170">
        <f>SUM('Jan 17'!B23+'Fev 17'!B23+'Mar 17'!B23+'Abr 17'!B23+'Mai 17'!B23+'Jun 17'!B23+'Jul 17'!B23+'Ago 17'!B23+'Set 17'!B23+'Out 17'!B23+'Nov 17'!B23+'Dez 17'!B23)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17'!B24+'Fev 17'!B24+'Mar 17'!B24+'Abr 17'!B24+'Mai 17'!B24+'Jun 17'!B24+'Jul 17'!B24+'Ago 17'!B24+'Set 17'!B24+'Out 17'!B24+'Nov 17'!B24+'Dez 17'!B24)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17'!B25+'Fev 17'!B25+'Mar 17'!B25+'Abr 17'!B25+'Mai 17'!B25+'Jun 17'!B25+'Jul 17'!B25+'Ago 17'!B25+'Set 17'!B25+'Out 17'!B25+'Nov 17'!B25+'Dez 17'!B25)</f>
        <v>0</v>
      </c>
      <c r="C25" s="160">
        <f t="shared" si="1"/>
        <v>0</v>
      </c>
    </row>
    <row r="26" spans="1:3" ht="60" customHeight="1" thickBot="1" x14ac:dyDescent="0.35">
      <c r="A26" s="168" t="s">
        <v>108</v>
      </c>
      <c r="B26" s="172">
        <f>SUM(B20:B25)</f>
        <v>194112773</v>
      </c>
      <c r="C26" s="163">
        <f>SUM(C20:C25)</f>
        <v>85.677026447349149</v>
      </c>
    </row>
    <row r="27" spans="1:3" ht="18.75" customHeight="1" thickBot="1" x14ac:dyDescent="0.35">
      <c r="A27" s="164" t="s">
        <v>109</v>
      </c>
      <c r="B27" s="173">
        <f>SUM('Jan 17'!B27+'Fev 17'!B27+'Mar 17'!B27+'Abr 17'!B27+'Mai 17'!B27+'Jun 17'!B27+'Jul 17'!B27+'Ago 17'!B27+'Set 17'!B27+'Out 17'!B27+'Nov 17'!B27+'Dez 17'!B27)</f>
        <v>32450614</v>
      </c>
      <c r="C27" s="165">
        <f>B27/$B$28*100</f>
        <v>14.322973552650852</v>
      </c>
    </row>
    <row r="28" spans="1:3" ht="60" customHeight="1" thickBot="1" x14ac:dyDescent="0.35">
      <c r="A28" s="166" t="s">
        <v>111</v>
      </c>
      <c r="B28" s="174">
        <f>SUM(B26+B27)</f>
        <v>226563387</v>
      </c>
      <c r="C28" s="167">
        <f>SUM(C26+C27)</f>
        <v>100</v>
      </c>
    </row>
    <row r="29" spans="1:3" ht="18.75" customHeight="1" thickBot="1" x14ac:dyDescent="0.35"/>
    <row r="30" spans="1:3" ht="18.75" customHeight="1" thickBot="1" x14ac:dyDescent="0.35">
      <c r="A30" s="307" t="s">
        <v>112</v>
      </c>
      <c r="B30" s="308"/>
      <c r="C30" s="309"/>
    </row>
    <row r="31" spans="1:3" ht="18.75" customHeight="1" thickBot="1" x14ac:dyDescent="0.35">
      <c r="A31" s="275"/>
      <c r="B31" s="331" t="str">
        <f>""&amp;UPPER(TEXT($H$2,"mmmmmmmmmm"))&amp;"/"&amp;TEXT($H$2,"aaaa")&amp;" A "&amp;UPPER(TEXT($H$1,"mmmmmmmmmm"))&amp;"/"&amp;TEXT($H$1,"aaaa")&amp;""</f>
        <v>JANEIRO/2017 A DEZEMBRO/2017</v>
      </c>
      <c r="C31" s="332"/>
    </row>
    <row r="32" spans="1:3" ht="18.75" customHeight="1" x14ac:dyDescent="0.3">
      <c r="A32" s="289"/>
      <c r="B32" s="275" t="s">
        <v>121</v>
      </c>
      <c r="C32" s="314" t="s">
        <v>67</v>
      </c>
    </row>
    <row r="33" spans="1:3" ht="18.75" customHeight="1" thickBot="1" x14ac:dyDescent="0.35">
      <c r="A33" s="289"/>
      <c r="B33" s="283"/>
      <c r="C33" s="315"/>
    </row>
    <row r="34" spans="1:3" ht="18.75" customHeight="1" x14ac:dyDescent="0.35">
      <c r="A34" s="3" t="s">
        <v>54</v>
      </c>
      <c r="B34" s="155">
        <f>'Jan 17'!B13</f>
        <v>16603242</v>
      </c>
      <c r="C34" s="4">
        <f>('Jan 17'!B13-'Jan 16'!B13)/'Jan 16'!B13*100</f>
        <v>-5.8717687510052325</v>
      </c>
    </row>
    <row r="35" spans="1:3" ht="18.75" customHeight="1" x14ac:dyDescent="0.35">
      <c r="A35" s="3" t="s">
        <v>55</v>
      </c>
      <c r="B35" s="155">
        <f>'Fev 17'!B13</f>
        <v>19409762</v>
      </c>
      <c r="C35" s="4">
        <f>('Fev 17'!B13-'Fev 16'!B13)/'Fev 16'!B13*100</f>
        <v>5.8267701938872705</v>
      </c>
    </row>
    <row r="36" spans="1:3" ht="18.75" customHeight="1" x14ac:dyDescent="0.35">
      <c r="A36" s="3" t="s">
        <v>56</v>
      </c>
      <c r="B36" s="155">
        <f>'Mar 17'!B13</f>
        <v>21707364</v>
      </c>
      <c r="C36" s="4">
        <f>('Mar 17'!B13-'Mar 16'!B13)/'Mar 16'!B13*100</f>
        <v>5.4201369045005832</v>
      </c>
    </row>
    <row r="37" spans="1:3" ht="18.75" customHeight="1" x14ac:dyDescent="0.35">
      <c r="A37" s="3" t="s">
        <v>57</v>
      </c>
      <c r="B37" s="155">
        <f>'Abr 17'!B13</f>
        <v>17494387</v>
      </c>
      <c r="C37" s="4">
        <f>('Abr 17'!B13-'Abr 16'!B13)/'Abr 16'!B13*100</f>
        <v>-15.710803969801296</v>
      </c>
    </row>
    <row r="38" spans="1:3" ht="18.75" customHeight="1" x14ac:dyDescent="0.35">
      <c r="A38" s="3" t="s">
        <v>58</v>
      </c>
      <c r="B38" s="155">
        <f>'Mai 17'!B13</f>
        <v>22776323</v>
      </c>
      <c r="C38" s="4">
        <f>('Mai 17'!B13-'Mai 16'!B13)/'Mai 16'!B13*100</f>
        <v>13.641416819339803</v>
      </c>
    </row>
    <row r="39" spans="1:3" ht="18.75" customHeight="1" x14ac:dyDescent="0.35">
      <c r="A39" s="3" t="s">
        <v>59</v>
      </c>
      <c r="B39" s="155">
        <f>'Jun 17'!B13</f>
        <v>20672323</v>
      </c>
      <c r="C39" s="4">
        <f>('Jun 17'!B13-'Jun 16'!B13)/'Jun 16'!B13*100</f>
        <v>1.9025890158592791</v>
      </c>
    </row>
    <row r="40" spans="1:3" ht="18" x14ac:dyDescent="0.35">
      <c r="A40" s="3" t="s">
        <v>60</v>
      </c>
      <c r="B40" s="155">
        <f>'Jul 17'!B13</f>
        <v>21360304</v>
      </c>
      <c r="C40" s="4">
        <f>('Jul 17'!B13-'Jul 16'!B13)/'Jul 16'!B13*100</f>
        <v>2.8191146293103571</v>
      </c>
    </row>
    <row r="41" spans="1:3" ht="18" x14ac:dyDescent="0.35">
      <c r="A41" s="3" t="s">
        <v>61</v>
      </c>
      <c r="B41" s="155">
        <f>'Ago 17'!B13</f>
        <v>22086795</v>
      </c>
      <c r="C41" s="4">
        <f>('Ago 17'!B13-'Ago 16'!B13)/'Ago 16'!B13*100</f>
        <v>5.0364361448916117</v>
      </c>
    </row>
    <row r="42" spans="1:3" ht="18" x14ac:dyDescent="0.35">
      <c r="A42" s="3" t="s">
        <v>62</v>
      </c>
      <c r="B42" s="155">
        <f>'Set 17'!B13</f>
        <v>21079742</v>
      </c>
      <c r="C42" s="4">
        <f>('Set 17'!B13-'Set 16'!B13)/'Set 16'!B13*100</f>
        <v>-1.2032402171849319</v>
      </c>
    </row>
    <row r="43" spans="1:3" ht="18" x14ac:dyDescent="0.35">
      <c r="A43" s="3" t="s">
        <v>63</v>
      </c>
      <c r="B43" s="155">
        <f>'Out 17'!B13</f>
        <v>22631248</v>
      </c>
      <c r="C43" s="4">
        <f>('Out 17'!B13-'Out 16'!B13)/'Out 16'!B13*100</f>
        <v>10.633167637158865</v>
      </c>
    </row>
    <row r="44" spans="1:3" ht="18" x14ac:dyDescent="0.35">
      <c r="A44" s="3" t="s">
        <v>64</v>
      </c>
      <c r="B44" s="155">
        <f>'Nov 17'!B13</f>
        <v>23807190</v>
      </c>
      <c r="C44" s="4">
        <f>('Nov 17'!B13-'Nov 16'!B13)/'Nov 16'!B13*100</f>
        <v>3.0666175963750901</v>
      </c>
    </row>
    <row r="45" spans="1:3" ht="18" x14ac:dyDescent="0.35">
      <c r="A45" s="3" t="s">
        <v>65</v>
      </c>
      <c r="B45" s="155">
        <f>'Dez 17'!B13</f>
        <v>25337578</v>
      </c>
      <c r="C45" s="4">
        <f>('Dez 17'!B13-'Dez 16'!B13)/'Dez 16'!B13*100</f>
        <v>4.7323413342464464</v>
      </c>
    </row>
    <row r="46" spans="1:3" ht="18.600000000000001" thickBot="1" x14ac:dyDescent="0.35">
      <c r="A46" s="101"/>
      <c r="B46" s="169">
        <f>SUM(B34:B45)</f>
        <v>254966258</v>
      </c>
      <c r="C46" s="52">
        <f>(B13-'2016'!B13)/'2016'!B13*100</f>
        <v>2.5849208462454381</v>
      </c>
    </row>
    <row r="47" spans="1:3" ht="18.600000000000001" thickBot="1" x14ac:dyDescent="0.35">
      <c r="A47" s="297" t="s">
        <v>113</v>
      </c>
      <c r="B47" s="310"/>
      <c r="C47" s="298"/>
    </row>
    <row r="48" spans="1:3" ht="18.600000000000001" thickBot="1" x14ac:dyDescent="0.35">
      <c r="A48" s="282"/>
      <c r="B48" s="331" t="str">
        <f>""&amp;UPPER(TEXT($H$2,"mmmmmmmmmm"))&amp;"/"&amp;TEXT($H$2,"aaaa")&amp;" A "&amp;UPPER(TEXT($H$1,"mmmmmmmmmm"))&amp;"/"&amp;TEXT($H$1,"aaaa")&amp;""</f>
        <v>JANEIRO/2017 A DEZEMBRO/2017</v>
      </c>
      <c r="C48" s="332"/>
    </row>
    <row r="49" spans="1:3" ht="18" customHeight="1" x14ac:dyDescent="0.3">
      <c r="A49" s="311"/>
      <c r="B49" s="275" t="s">
        <v>121</v>
      </c>
      <c r="C49" s="316" t="s">
        <v>67</v>
      </c>
    </row>
    <row r="50" spans="1:3" ht="18.600000000000001" customHeight="1" thickBot="1" x14ac:dyDescent="0.35">
      <c r="A50" s="311"/>
      <c r="B50" s="283"/>
      <c r="C50" s="315"/>
    </row>
    <row r="51" spans="1:3" ht="18" x14ac:dyDescent="0.35">
      <c r="A51" s="3" t="s">
        <v>54</v>
      </c>
      <c r="B51" s="155">
        <f>'Jan 17'!B26</f>
        <v>13784790</v>
      </c>
      <c r="C51" s="4">
        <f>('Jan 17'!B26-'Jan 16'!B26)/'Jan 16'!B26*100</f>
        <v>-2.6347707866806576</v>
      </c>
    </row>
    <row r="52" spans="1:3" ht="18" x14ac:dyDescent="0.35">
      <c r="A52" s="3" t="s">
        <v>55</v>
      </c>
      <c r="B52" s="155">
        <f>'Fev 17'!B26</f>
        <v>14573623</v>
      </c>
      <c r="C52" s="4">
        <f>('Fev 17'!B26-'Fev 16'!B26)/'Fev 16'!B26*100</f>
        <v>8.2211192732437866</v>
      </c>
    </row>
    <row r="53" spans="1:3" ht="18" x14ac:dyDescent="0.35">
      <c r="A53" s="3" t="s">
        <v>56</v>
      </c>
      <c r="B53" s="155">
        <f>'Mar 17'!B26</f>
        <v>16390586</v>
      </c>
      <c r="C53" s="4">
        <f>('Mar 17'!B26-'Mar 16'!B26)/'Mar 16'!B26*100</f>
        <v>21.262945040922375</v>
      </c>
    </row>
    <row r="54" spans="1:3" ht="18" x14ac:dyDescent="0.35">
      <c r="A54" s="3" t="s">
        <v>57</v>
      </c>
      <c r="B54" s="155">
        <f>'Abr 17'!B26</f>
        <v>12544794</v>
      </c>
      <c r="C54" s="4">
        <f>('Abr 17'!B26-'Abr 16'!B26)/'Abr 16'!B26*100</f>
        <v>-2.9002759008769305</v>
      </c>
    </row>
    <row r="55" spans="1:3" ht="18" x14ac:dyDescent="0.35">
      <c r="A55" s="3" t="s">
        <v>58</v>
      </c>
      <c r="B55" s="155">
        <f>'Mai 17'!B26</f>
        <v>16299586</v>
      </c>
      <c r="C55" s="4">
        <f>('Mai 17'!B26-'Mai 16'!B26)/'Mai 16'!B26*100</f>
        <v>28.847579323311688</v>
      </c>
    </row>
    <row r="56" spans="1:3" ht="18" x14ac:dyDescent="0.35">
      <c r="A56" s="3" t="s">
        <v>59</v>
      </c>
      <c r="B56" s="155">
        <f>'Jun 17'!B26</f>
        <v>16586016</v>
      </c>
      <c r="C56" s="4">
        <f>('Jun 17'!B26-'Jun 16'!B26)/'Jun 16'!B26*100</f>
        <v>44.786638508983643</v>
      </c>
    </row>
    <row r="57" spans="1:3" ht="18" x14ac:dyDescent="0.35">
      <c r="A57" s="3" t="s">
        <v>60</v>
      </c>
      <c r="B57" s="155">
        <f>'Jul 17'!B26</f>
        <v>16681617</v>
      </c>
      <c r="C57" s="4">
        <f>('Jul 17'!B26-'Jul 16'!B26)/'Jul 16'!B26*100</f>
        <v>42.704832802162954</v>
      </c>
    </row>
    <row r="58" spans="1:3" ht="18" x14ac:dyDescent="0.35">
      <c r="A58" s="3" t="s">
        <v>61</v>
      </c>
      <c r="B58" s="155">
        <f>'Ago 17'!B26</f>
        <v>16935928</v>
      </c>
      <c r="C58" s="4">
        <f>('Ago 17'!B26-'Ago 16'!B26)/'Ago 16'!B26*100</f>
        <v>54.365032562082149</v>
      </c>
    </row>
    <row r="59" spans="1:3" ht="18" x14ac:dyDescent="0.35">
      <c r="A59" s="3" t="s">
        <v>62</v>
      </c>
      <c r="B59" s="155">
        <f>'Set 17'!B26</f>
        <v>16777297</v>
      </c>
      <c r="C59" s="4">
        <f>('Set 17'!B26-'Set 16'!B26)/'Set 16'!B26*100</f>
        <v>36.1855821820429</v>
      </c>
    </row>
    <row r="60" spans="1:3" ht="18" x14ac:dyDescent="0.35">
      <c r="A60" s="3" t="s">
        <v>63</v>
      </c>
      <c r="B60" s="155">
        <f>'Out 17'!B26</f>
        <v>18437506</v>
      </c>
      <c r="C60" s="4">
        <f>('Out 17'!B26-'Out 16'!B26)/'Out 16'!B26*100</f>
        <v>18.091306919831286</v>
      </c>
    </row>
    <row r="61" spans="1:3" ht="18" x14ac:dyDescent="0.35">
      <c r="A61" s="3" t="s">
        <v>64</v>
      </c>
      <c r="B61" s="155">
        <f>'Nov 17'!B26</f>
        <v>16048286</v>
      </c>
      <c r="C61" s="4">
        <f>('Nov 17'!B26-'Nov 16'!B26)/'Nov 16'!B26*100</f>
        <v>-0.40875247988522884</v>
      </c>
    </row>
    <row r="62" spans="1:3" ht="18" x14ac:dyDescent="0.35">
      <c r="A62" s="3" t="s">
        <v>65</v>
      </c>
      <c r="B62" s="155">
        <f>'Dez 17'!B26</f>
        <v>19052744</v>
      </c>
      <c r="C62" s="4">
        <f>('Dez 17'!B26-'Dez 16'!B26)/'Dez 16'!B26*100</f>
        <v>13.710638733170191</v>
      </c>
    </row>
    <row r="63" spans="1:3" ht="18.600000000000001" thickBot="1" x14ac:dyDescent="0.35">
      <c r="A63" s="5"/>
      <c r="B63" s="169">
        <f>SUM(B51:B62)</f>
        <v>194112773</v>
      </c>
      <c r="C63" s="53">
        <f>(B26-'2016'!B26)/'2016'!B26*100</f>
        <v>20.097666697337711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thickBot="1" x14ac:dyDescent="0.35">
      <c r="A66" s="275"/>
      <c r="B66" s="331" t="str">
        <f>""&amp;UPPER(TEXT($H$2,"mmmmmmmmmm"))&amp;"/"&amp;TEXT($H$2,"aaaa")&amp;" A "&amp;UPPER(TEXT($H$1,"mmmmmmmmmm"))&amp;"/"&amp;TEXT($H$1,"aaaa")&amp;""</f>
        <v>JANEIRO/2017 A DEZEMBRO/2017</v>
      </c>
      <c r="C66" s="332"/>
    </row>
    <row r="67" spans="1:3" ht="18.75" customHeight="1" x14ac:dyDescent="0.3">
      <c r="A67" s="289"/>
      <c r="B67" s="275" t="s">
        <v>121</v>
      </c>
      <c r="C67" s="314" t="s">
        <v>67</v>
      </c>
    </row>
    <row r="68" spans="1:3" ht="18.75" customHeight="1" thickBot="1" x14ac:dyDescent="0.35">
      <c r="A68" s="289"/>
      <c r="B68" s="283"/>
      <c r="C68" s="315"/>
    </row>
    <row r="69" spans="1:3" ht="18.75" customHeight="1" x14ac:dyDescent="0.35">
      <c r="A69" s="3" t="s">
        <v>54</v>
      </c>
      <c r="B69" s="155">
        <f>'Jan 17'!B15</f>
        <v>28153088</v>
      </c>
      <c r="C69" s="4">
        <f>('Jan 17'!B15-'Jan 16'!B15)/'Jan 16'!B15*100</f>
        <v>-7.0928342078409274</v>
      </c>
    </row>
    <row r="70" spans="1:3" ht="18.75" customHeight="1" x14ac:dyDescent="0.35">
      <c r="A70" s="3" t="s">
        <v>55</v>
      </c>
      <c r="B70" s="155">
        <f>'Fev 17'!B15</f>
        <v>30648581</v>
      </c>
      <c r="C70" s="4">
        <f>('Fev 17'!B15-'Fev 16'!B15)/'Fev 16'!B15*100</f>
        <v>-4.1465958955745348E-2</v>
      </c>
    </row>
    <row r="71" spans="1:3" ht="18.75" customHeight="1" x14ac:dyDescent="0.35">
      <c r="A71" s="3" t="s">
        <v>56</v>
      </c>
      <c r="B71" s="155">
        <f>'Mar 17'!B15</f>
        <v>35496517</v>
      </c>
      <c r="C71" s="4">
        <f>('Mar 17'!B15-'Mar 16'!B15)/'Mar 16'!B15*100</f>
        <v>1.3535828537910488</v>
      </c>
    </row>
    <row r="72" spans="1:3" ht="18.75" customHeight="1" x14ac:dyDescent="0.35">
      <c r="A72" s="3" t="s">
        <v>57</v>
      </c>
      <c r="B72" s="155">
        <f>'Abr 17'!B15</f>
        <v>30092919</v>
      </c>
      <c r="C72" s="4">
        <f>('Abr 17'!B15-'Abr 16'!B15)/'Abr 16'!B15*100</f>
        <v>-13.186985230583465</v>
      </c>
    </row>
    <row r="73" spans="1:3" ht="18.75" customHeight="1" x14ac:dyDescent="0.35">
      <c r="A73" s="3" t="s">
        <v>58</v>
      </c>
      <c r="B73" s="155">
        <f>'Mai 17'!B15</f>
        <v>37428656</v>
      </c>
      <c r="C73" s="4">
        <f>('Mai 17'!B15-'Mai 16'!B15)/'Mai 16'!B15*100</f>
        <v>10.373630070454109</v>
      </c>
    </row>
    <row r="74" spans="1:3" ht="18.75" customHeight="1" x14ac:dyDescent="0.35">
      <c r="A74" s="3" t="s">
        <v>59</v>
      </c>
      <c r="B74" s="155">
        <f>'Jun 17'!B15</f>
        <v>34796183</v>
      </c>
      <c r="C74" s="4">
        <f>('Jun 17'!B15-'Jun 16'!B15)/'Jun 16'!B15*100</f>
        <v>-0.52066846923166998</v>
      </c>
    </row>
    <row r="75" spans="1:3" ht="18" x14ac:dyDescent="0.35">
      <c r="A75" s="3" t="s">
        <v>60</v>
      </c>
      <c r="B75" s="155">
        <f>'Jul 17'!B15</f>
        <v>35592751</v>
      </c>
      <c r="C75" s="4">
        <f>('Jul 17'!B15-'Jul 16'!B15)/'Jul 16'!B15*100</f>
        <v>-1.1620819071694606</v>
      </c>
    </row>
    <row r="76" spans="1:3" ht="18" x14ac:dyDescent="0.35">
      <c r="A76" s="3" t="s">
        <v>61</v>
      </c>
      <c r="B76" s="155">
        <f>'Ago 17'!B15</f>
        <v>37865265</v>
      </c>
      <c r="C76" s="4">
        <f>('Ago 17'!B15-'Ago 16'!B15)/'Ago 16'!B15*100</f>
        <v>7.7544591721595726</v>
      </c>
    </row>
    <row r="77" spans="1:3" ht="18" x14ac:dyDescent="0.35">
      <c r="A77" s="3" t="s">
        <v>62</v>
      </c>
      <c r="B77" s="155">
        <f>'Set 17'!B15</f>
        <v>35759958</v>
      </c>
      <c r="C77" s="4">
        <f>('Set 17'!B15-'Set 16'!B15)/'Set 16'!B15*100</f>
        <v>0.83550036390773996</v>
      </c>
    </row>
    <row r="78" spans="1:3" ht="18" x14ac:dyDescent="0.35">
      <c r="A78" s="3" t="s">
        <v>63</v>
      </c>
      <c r="B78" s="155">
        <f>'Out 17'!B15</f>
        <v>37819163</v>
      </c>
      <c r="C78" s="4">
        <f>('Out 17'!B15-'Out 16'!B15)/'Out 16'!B15*100</f>
        <v>5.7218803346073726</v>
      </c>
    </row>
    <row r="79" spans="1:3" ht="18" x14ac:dyDescent="0.35">
      <c r="A79" s="3" t="s">
        <v>64</v>
      </c>
      <c r="B79" s="155">
        <f>'Nov 17'!B15</f>
        <v>40092740</v>
      </c>
      <c r="C79" s="4">
        <f>('Nov 17'!B15-'Nov 16'!B15)/'Nov 16'!B15*100</f>
        <v>7.7327711226040901</v>
      </c>
    </row>
    <row r="80" spans="1:3" ht="18" x14ac:dyDescent="0.35">
      <c r="A80" s="3" t="s">
        <v>65</v>
      </c>
      <c r="B80" s="155">
        <f>'Dez 17'!B15</f>
        <v>42525130</v>
      </c>
      <c r="C80" s="4">
        <f>('Dez 17'!B15-'Dez 16'!B15)/'Dez 16'!B15*100</f>
        <v>7.8780026681617583</v>
      </c>
    </row>
    <row r="81" spans="1:3" ht="18.600000000000001" thickBot="1" x14ac:dyDescent="0.35">
      <c r="A81" s="101"/>
      <c r="B81" s="169">
        <f>SUM(B69:B80)</f>
        <v>426270951</v>
      </c>
      <c r="C81" s="52">
        <f>(B15-'2016'!B15)/'2016'!B15*100</f>
        <v>1.8418818325167581</v>
      </c>
    </row>
    <row r="82" spans="1:3" ht="18.600000000000001" thickBot="1" x14ac:dyDescent="0.35">
      <c r="A82" s="284" t="s">
        <v>115</v>
      </c>
      <c r="B82" s="320"/>
      <c r="C82" s="285"/>
    </row>
    <row r="83" spans="1:3" ht="18.600000000000001" thickBot="1" x14ac:dyDescent="0.35">
      <c r="A83" s="282"/>
      <c r="B83" s="331" t="str">
        <f>""&amp;UPPER(TEXT($H$2,"mmmmmmmmmm"))&amp;"/"&amp;TEXT($H$2,"aaaa")&amp;" A "&amp;UPPER(TEXT($H$1,"mmmmmmmmmm"))&amp;"/"&amp;TEXT($H$1,"aaaa")&amp;""</f>
        <v>JANEIRO/2017 A DEZEMBRO/2017</v>
      </c>
      <c r="C83" s="332"/>
    </row>
    <row r="84" spans="1:3" ht="18" customHeight="1" x14ac:dyDescent="0.3">
      <c r="A84" s="311"/>
      <c r="B84" s="275" t="s">
        <v>121</v>
      </c>
      <c r="C84" s="316" t="s">
        <v>67</v>
      </c>
    </row>
    <row r="85" spans="1:3" ht="18.600000000000001" customHeight="1" thickBot="1" x14ac:dyDescent="0.35">
      <c r="A85" s="311"/>
      <c r="B85" s="283"/>
      <c r="C85" s="315"/>
    </row>
    <row r="86" spans="1:3" ht="18" x14ac:dyDescent="0.35">
      <c r="A86" s="3" t="s">
        <v>54</v>
      </c>
      <c r="B86" s="155">
        <f>'Jan 17'!B28</f>
        <v>16154665</v>
      </c>
      <c r="C86" s="4">
        <f>('Jan 17'!B28-'Jan 16'!B28)/'Jan 16'!B28*100</f>
        <v>1.572619452789193</v>
      </c>
    </row>
    <row r="87" spans="1:3" ht="18" x14ac:dyDescent="0.35">
      <c r="A87" s="3" t="s">
        <v>55</v>
      </c>
      <c r="B87" s="155">
        <f>'Fev 17'!B28</f>
        <v>16367543</v>
      </c>
      <c r="C87" s="4">
        <f>('Fev 17'!B28-'Fev 16'!B28)/'Fev 16'!B28*100</f>
        <v>10.538246740708919</v>
      </c>
    </row>
    <row r="88" spans="1:3" ht="18" x14ac:dyDescent="0.35">
      <c r="A88" s="3" t="s">
        <v>56</v>
      </c>
      <c r="B88" s="155">
        <f>'Mar 17'!B28</f>
        <v>18203678</v>
      </c>
      <c r="C88" s="4">
        <f>('Mar 17'!B28-'Mar 16'!B28)/'Mar 16'!B28*100</f>
        <v>22.553006594039285</v>
      </c>
    </row>
    <row r="89" spans="1:3" ht="18" x14ac:dyDescent="0.35">
      <c r="A89" s="3" t="s">
        <v>57</v>
      </c>
      <c r="B89" s="155">
        <f>'Abr 17'!B28</f>
        <v>14616802</v>
      </c>
      <c r="C89" s="4">
        <f>('Abr 17'!B28-'Abr 16'!B28)/'Abr 16'!B28*100</f>
        <v>-0.25412103050619278</v>
      </c>
    </row>
    <row r="90" spans="1:3" ht="18" x14ac:dyDescent="0.35">
      <c r="A90" s="3" t="s">
        <v>58</v>
      </c>
      <c r="B90" s="155">
        <f>'Mai 17'!B28</f>
        <v>18426858</v>
      </c>
      <c r="C90" s="4">
        <f>('Mai 17'!B28-'Mai 16'!B28)/'Mai 16'!B28*100</f>
        <v>28.152150259710574</v>
      </c>
    </row>
    <row r="91" spans="1:3" ht="18" x14ac:dyDescent="0.35">
      <c r="A91" s="3" t="s">
        <v>59</v>
      </c>
      <c r="B91" s="155">
        <f>'Jun 17'!B28</f>
        <v>18937523</v>
      </c>
      <c r="C91" s="4">
        <f>('Jun 17'!B28-'Jun 16'!B28)/'Jun 16'!B28*100</f>
        <v>43.845169842675539</v>
      </c>
    </row>
    <row r="92" spans="1:3" ht="18" x14ac:dyDescent="0.35">
      <c r="A92" s="3" t="s">
        <v>60</v>
      </c>
      <c r="B92" s="155">
        <f>'Jul 17'!B28</f>
        <v>19553755</v>
      </c>
      <c r="C92" s="4">
        <f>('Jul 17'!B28-'Jul 16'!B28)/'Jul 16'!B28*100</f>
        <v>47.442410666114917</v>
      </c>
    </row>
    <row r="93" spans="1:3" ht="18" x14ac:dyDescent="0.35">
      <c r="A93" s="3" t="s">
        <v>61</v>
      </c>
      <c r="B93" s="155">
        <f>'Ago 17'!B28</f>
        <v>20028907</v>
      </c>
      <c r="C93" s="4">
        <f>('Ago 17'!B28-'Ago 16'!B28)/'Ago 16'!B28*100</f>
        <v>54.398119739924802</v>
      </c>
    </row>
    <row r="94" spans="1:3" ht="18" x14ac:dyDescent="0.35">
      <c r="A94" s="3" t="s">
        <v>62</v>
      </c>
      <c r="B94" s="155">
        <f>'Set 17'!B28</f>
        <v>19297106</v>
      </c>
      <c r="C94" s="4">
        <f>('Set 17'!B28-'Set 16'!B28)/'Set 16'!B28*100</f>
        <v>35.327366722175576</v>
      </c>
    </row>
    <row r="95" spans="1:3" ht="18" x14ac:dyDescent="0.35">
      <c r="A95" s="3" t="s">
        <v>63</v>
      </c>
      <c r="B95" s="155">
        <f>'Out 17'!B28</f>
        <v>21960269</v>
      </c>
      <c r="C95" s="4">
        <f>('Out 17'!B28-'Out 16'!B28)/'Out 16'!B28*100</f>
        <v>22.846562774579823</v>
      </c>
    </row>
    <row r="96" spans="1:3" ht="18" x14ac:dyDescent="0.35">
      <c r="A96" s="3" t="s">
        <v>64</v>
      </c>
      <c r="B96" s="155">
        <f>'Nov 17'!B28</f>
        <v>19784059</v>
      </c>
      <c r="C96" s="4">
        <f>('Nov 17'!B28-'Nov 16'!B28)/'Nov 16'!B28*100</f>
        <v>7.4772756373743618</v>
      </c>
    </row>
    <row r="97" spans="1:3" ht="18" x14ac:dyDescent="0.35">
      <c r="A97" s="3" t="s">
        <v>65</v>
      </c>
      <c r="B97" s="155">
        <f>'Dez 17'!B28</f>
        <v>23232222</v>
      </c>
      <c r="C97" s="4">
        <f>('Dez 17'!B28-'Dez 16'!B28)/'Dez 16'!B28*100</f>
        <v>21.423577492636493</v>
      </c>
    </row>
    <row r="98" spans="1:3" ht="18.600000000000001" thickBot="1" x14ac:dyDescent="0.35">
      <c r="A98" s="5"/>
      <c r="B98" s="169">
        <f>SUM(B86:B97)</f>
        <v>226563387</v>
      </c>
      <c r="C98" s="53">
        <f>(B28-'2016'!B28)/'2016'!B28*100</f>
        <v>23.35057052297655</v>
      </c>
    </row>
  </sheetData>
  <mergeCells count="32">
    <mergeCell ref="A83:A85"/>
    <mergeCell ref="B83:C83"/>
    <mergeCell ref="B84:B85"/>
    <mergeCell ref="C84:C85"/>
    <mergeCell ref="A66:A68"/>
    <mergeCell ref="B66:C66"/>
    <mergeCell ref="B67:B68"/>
    <mergeCell ref="C67:C68"/>
    <mergeCell ref="A82:C82"/>
    <mergeCell ref="A48:A50"/>
    <mergeCell ref="B48:C48"/>
    <mergeCell ref="B49:B50"/>
    <mergeCell ref="C49:C50"/>
    <mergeCell ref="A65:C65"/>
    <mergeCell ref="A31:A33"/>
    <mergeCell ref="B31:C31"/>
    <mergeCell ref="B32:B33"/>
    <mergeCell ref="C32:C33"/>
    <mergeCell ref="A47:C47"/>
    <mergeCell ref="A17:A19"/>
    <mergeCell ref="B17:C17"/>
    <mergeCell ref="B18:B19"/>
    <mergeCell ref="C18:C19"/>
    <mergeCell ref="A30:C30"/>
    <mergeCell ref="A16:C16"/>
    <mergeCell ref="A1:G1"/>
    <mergeCell ref="A2:G2"/>
    <mergeCell ref="A3:C3"/>
    <mergeCell ref="A4:A6"/>
    <mergeCell ref="B4:C4"/>
    <mergeCell ref="B5:B6"/>
    <mergeCell ref="C5:C6"/>
  </mergeCells>
  <conditionalFormatting sqref="C34:C45">
    <cfRule type="cellIs" dxfId="53" priority="15" operator="lessThan">
      <formula>0</formula>
    </cfRule>
    <cfRule type="cellIs" dxfId="52" priority="16" operator="greaterThan">
      <formula>0</formula>
    </cfRule>
  </conditionalFormatting>
  <conditionalFormatting sqref="C51:C62">
    <cfRule type="cellIs" dxfId="51" priority="13" operator="lessThan">
      <formula>0</formula>
    </cfRule>
    <cfRule type="cellIs" dxfId="50" priority="14" operator="greaterThan">
      <formula>0</formula>
    </cfRule>
  </conditionalFormatting>
  <conditionalFormatting sqref="C46">
    <cfRule type="cellIs" dxfId="49" priority="11" operator="lessThan">
      <formula>0</formula>
    </cfRule>
    <cfRule type="cellIs" dxfId="48" priority="12" operator="greaterThan">
      <formula>0</formula>
    </cfRule>
  </conditionalFormatting>
  <conditionalFormatting sqref="C63">
    <cfRule type="cellIs" dxfId="47" priority="9" operator="lessThan">
      <formula>0</formula>
    </cfRule>
    <cfRule type="cellIs" dxfId="46" priority="10" operator="greaterThan">
      <formula>0</formula>
    </cfRule>
  </conditionalFormatting>
  <conditionalFormatting sqref="C69:C80">
    <cfRule type="cellIs" dxfId="45" priority="7" operator="lessThan">
      <formula>0</formula>
    </cfRule>
    <cfRule type="cellIs" dxfId="44" priority="8" operator="greaterThan">
      <formula>0</formula>
    </cfRule>
  </conditionalFormatting>
  <conditionalFormatting sqref="C86:C97">
    <cfRule type="cellIs" dxfId="43" priority="5" operator="lessThan">
      <formula>0</formula>
    </cfRule>
    <cfRule type="cellIs" dxfId="42" priority="6" operator="greaterThan">
      <formula>0</formula>
    </cfRule>
  </conditionalFormatting>
  <conditionalFormatting sqref="C81">
    <cfRule type="cellIs" dxfId="41" priority="3" operator="lessThan">
      <formula>0</formula>
    </cfRule>
    <cfRule type="cellIs" dxfId="40" priority="4" operator="greaterThan">
      <formula>0</formula>
    </cfRule>
  </conditionalFormatting>
  <conditionalFormatting sqref="C98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4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JANEIRO/2018 - ASSOCIAÇÃO BRASILEIRA DAS EMPRESAS AÉREAS</v>
      </c>
      <c r="B1" s="8"/>
      <c r="C1" s="8"/>
      <c r="G1" s="214"/>
      <c r="H1" s="216">
        <v>43101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JANEIRO/2018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7480460</v>
      </c>
      <c r="C7" s="64">
        <f t="shared" ref="C7:C12" si="0">B7/$B$15*100</f>
        <v>23.097017719232564</v>
      </c>
      <c r="E7" s="15"/>
      <c r="F7" s="15"/>
      <c r="G7" s="15"/>
    </row>
    <row r="8" spans="1:9" ht="18" x14ac:dyDescent="0.35">
      <c r="A8" s="59" t="s">
        <v>93</v>
      </c>
      <c r="B8" s="155">
        <v>8563180</v>
      </c>
      <c r="C8" s="64">
        <f t="shared" si="0"/>
        <v>26.440074566668081</v>
      </c>
      <c r="E8" s="15"/>
      <c r="F8" s="15"/>
      <c r="G8" s="15"/>
    </row>
    <row r="9" spans="1:9" ht="18" x14ac:dyDescent="0.35">
      <c r="A9" s="59" t="s">
        <v>94</v>
      </c>
      <c r="B9" s="155">
        <v>2563152</v>
      </c>
      <c r="C9" s="64">
        <f t="shared" si="0"/>
        <v>7.9141078437805144</v>
      </c>
      <c r="E9" s="15"/>
      <c r="F9" s="15"/>
      <c r="G9" s="15"/>
    </row>
    <row r="10" spans="1:9" ht="18" x14ac:dyDescent="0.35">
      <c r="A10" s="49" t="s">
        <v>98</v>
      </c>
      <c r="B10" s="156">
        <v>25</v>
      </c>
      <c r="C10" s="64">
        <f t="shared" si="0"/>
        <v>7.719116778658187E-5</v>
      </c>
      <c r="E10" s="15"/>
      <c r="F10" s="15"/>
      <c r="G10" s="15"/>
    </row>
    <row r="11" spans="1:9" ht="18" x14ac:dyDescent="0.35">
      <c r="A11" s="49" t="s">
        <v>99</v>
      </c>
      <c r="B11" s="156">
        <v>538</v>
      </c>
      <c r="C11" s="64">
        <f t="shared" si="0"/>
        <v>1.6611539307672418E-3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0</v>
      </c>
      <c r="C12" s="149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18607355</v>
      </c>
      <c r="C13" s="148">
        <f>SUM(C7:C12)</f>
        <v>57.452938474779707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13779770</v>
      </c>
      <c r="C14" s="119">
        <f>B14/$B$15*100</f>
        <v>42.547061525220286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32387125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JANEIRO/2018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155223</v>
      </c>
      <c r="C20" s="64">
        <f t="shared" ref="C20:C25" si="1">B20/$B$28*100</f>
        <v>0.71493662210719833</v>
      </c>
      <c r="E20" s="15"/>
      <c r="F20" s="15"/>
      <c r="G20" s="15"/>
    </row>
    <row r="21" spans="1:7" ht="18" x14ac:dyDescent="0.35">
      <c r="A21" s="59" t="s">
        <v>93</v>
      </c>
      <c r="B21" s="155">
        <v>10047540</v>
      </c>
      <c r="C21" s="64">
        <f t="shared" si="1"/>
        <v>46.277641252178867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7381293</v>
      </c>
      <c r="C22" s="64">
        <f t="shared" si="1"/>
        <v>33.997259969228196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17584056</v>
      </c>
      <c r="C26" s="148">
        <f>SUM(C20:C25)</f>
        <v>80.989837843514266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4127379</v>
      </c>
      <c r="C27" s="119">
        <f>B27/$B$28*100</f>
        <v>19.010162156485741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21711435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B44" s="15"/>
      <c r="C44" s="15"/>
      <c r="D44" s="15"/>
    </row>
    <row r="45" spans="1:4" x14ac:dyDescent="0.3"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5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FEVEREIRO/2018 - ASSOCIAÇÃO BRASILEIRA DAS EMPRESAS AÉREAS</v>
      </c>
      <c r="B1" s="8"/>
      <c r="C1" s="8"/>
      <c r="G1" s="214"/>
      <c r="H1" s="216">
        <v>43132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FEVEREIRO/2018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7484692</v>
      </c>
      <c r="C7" s="64">
        <f t="shared" ref="C7:C12" si="0">B7/$B$15*100</f>
        <v>23.496523219067619</v>
      </c>
      <c r="E7" s="15"/>
      <c r="F7" s="15"/>
      <c r="G7" s="15"/>
    </row>
    <row r="8" spans="1:9" ht="18" x14ac:dyDescent="0.35">
      <c r="A8" s="59" t="s">
        <v>93</v>
      </c>
      <c r="B8" s="155">
        <v>7932073</v>
      </c>
      <c r="C8" s="64">
        <f t="shared" si="0"/>
        <v>24.900976208485179</v>
      </c>
      <c r="E8" s="15"/>
      <c r="F8" s="15"/>
      <c r="G8" s="15"/>
    </row>
    <row r="9" spans="1:9" ht="18" x14ac:dyDescent="0.35">
      <c r="A9" s="59" t="s">
        <v>94</v>
      </c>
      <c r="B9" s="155">
        <v>2982813</v>
      </c>
      <c r="C9" s="64">
        <f t="shared" si="0"/>
        <v>9.363876952136005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509</v>
      </c>
      <c r="C11" s="64">
        <f t="shared" si="0"/>
        <v>1.5978921134637762E-3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16837</v>
      </c>
      <c r="C12" s="149">
        <f t="shared" si="0"/>
        <v>5.2856010833771311E-2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18416924</v>
      </c>
      <c r="C13" s="148">
        <f>SUM(C7:C12)</f>
        <v>57.815830282636043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13437542</v>
      </c>
      <c r="C14" s="119">
        <f>B14/$B$15*100</f>
        <v>42.184169717363964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31854466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FEVEREIRO/2018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147378</v>
      </c>
      <c r="C20" s="64">
        <f t="shared" ref="C20:C25" si="1">B20/$B$28*100</f>
        <v>0.66048576613243148</v>
      </c>
      <c r="E20" s="15"/>
      <c r="F20" s="15"/>
      <c r="G20" s="15"/>
    </row>
    <row r="21" spans="1:7" ht="18" x14ac:dyDescent="0.35">
      <c r="A21" s="59" t="s">
        <v>93</v>
      </c>
      <c r="B21" s="155">
        <v>10138665</v>
      </c>
      <c r="C21" s="64">
        <f t="shared" si="1"/>
        <v>45.437201753891813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7355534</v>
      </c>
      <c r="C22" s="64">
        <f t="shared" si="1"/>
        <v>32.964387556508754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17641577</v>
      </c>
      <c r="C26" s="148">
        <f>SUM(C20:C25)</f>
        <v>79.062075076533006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4672000</v>
      </c>
      <c r="C27" s="119">
        <f>B27/$B$28*100</f>
        <v>20.937924923467001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22313577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6">
    <tabColor theme="1" tint="0.499984740745262"/>
    <pageSetUpPr fitToPage="1"/>
  </sheetPr>
  <dimension ref="A1:I46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MARÇO/2018 - ASSOCIAÇÃO BRASILEIRA DAS EMPRESAS AÉREAS</v>
      </c>
      <c r="B1" s="8"/>
      <c r="C1" s="8"/>
      <c r="G1" s="214"/>
      <c r="H1" s="216">
        <v>43160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MARÇO/2018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9344399</v>
      </c>
      <c r="C7" s="64">
        <f t="shared" ref="C7:C12" si="0">B7/$B$15*100</f>
        <v>23.011342452567483</v>
      </c>
      <c r="E7" s="15"/>
      <c r="F7" s="15"/>
      <c r="G7" s="15"/>
    </row>
    <row r="8" spans="1:9" ht="18" x14ac:dyDescent="0.35">
      <c r="A8" s="59" t="s">
        <v>93</v>
      </c>
      <c r="B8" s="155">
        <v>10613670</v>
      </c>
      <c r="C8" s="64">
        <f t="shared" si="0"/>
        <v>26.137025511061964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3563809</v>
      </c>
      <c r="C9" s="64">
        <f t="shared" si="0"/>
        <v>8.7761694823329002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404</v>
      </c>
      <c r="C11" s="64">
        <f t="shared" si="0"/>
        <v>9.9488285451394603E-4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112172</v>
      </c>
      <c r="C12" s="149">
        <f t="shared" si="0"/>
        <v>0.27623267216964942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23634454</v>
      </c>
      <c r="C13" s="148">
        <f>SUM(C7:C12)</f>
        <v>58.201765000986505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16973342</v>
      </c>
      <c r="C14" s="119">
        <f>B14/$B$15*100</f>
        <v>41.798234999013488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40607796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MARÇO/2018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209931</v>
      </c>
      <c r="C20" s="64">
        <f t="shared" ref="C20:C25" si="1">B20/$B$28*100</f>
        <v>0.81165119292786969</v>
      </c>
      <c r="E20" s="15"/>
      <c r="F20" s="15"/>
      <c r="G20" s="15"/>
    </row>
    <row r="21" spans="1:7" ht="18" x14ac:dyDescent="0.35">
      <c r="A21" s="59" t="s">
        <v>93</v>
      </c>
      <c r="B21" s="155">
        <v>11986044</v>
      </c>
      <c r="C21" s="64">
        <f t="shared" si="1"/>
        <v>46.341354593108861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8636308</v>
      </c>
      <c r="C22" s="64">
        <f t="shared" si="1"/>
        <v>33.390350594683518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20832283</v>
      </c>
      <c r="C26" s="148">
        <f>SUM(C20:C25)</f>
        <v>80.54335638072024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5032399</v>
      </c>
      <c r="C27" s="119">
        <f>B27/$B$28*100</f>
        <v>19.456643619279756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25864682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B46" s="15"/>
      <c r="C46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7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ABRIL/2018 - ASSOCIAÇÃO BRASILEIRA DAS EMPRESAS AÉREAS</v>
      </c>
      <c r="B1" s="8"/>
      <c r="C1" s="8"/>
      <c r="G1" s="214"/>
      <c r="H1" s="216">
        <v>43191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ABRIL/2018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8495230</v>
      </c>
      <c r="C7" s="64">
        <f t="shared" ref="C7:C12" si="0">B7/$B$15*100</f>
        <v>21.992027115810657</v>
      </c>
      <c r="E7" s="15"/>
      <c r="F7" s="15"/>
      <c r="G7" s="15"/>
    </row>
    <row r="8" spans="1:9" ht="18" x14ac:dyDescent="0.35">
      <c r="A8" s="59" t="s">
        <v>93</v>
      </c>
      <c r="B8" s="155">
        <v>10073818</v>
      </c>
      <c r="C8" s="64">
        <f t="shared" si="0"/>
        <v>26.07859688504508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3469646</v>
      </c>
      <c r="C9" s="64">
        <f t="shared" si="0"/>
        <v>8.9820462676424278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1780</v>
      </c>
      <c r="C11" s="64">
        <f t="shared" si="0"/>
        <v>4.6079750949818863E-3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92898</v>
      </c>
      <c r="C12" s="149">
        <f t="shared" si="0"/>
        <v>0.240489702457094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22133372</v>
      </c>
      <c r="C13" s="148">
        <f>SUM(C7:C12)</f>
        <v>57.297767946050243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16495309</v>
      </c>
      <c r="C14" s="119">
        <f>B14/$B$15*100</f>
        <v>42.702232053949757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38628681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ABRIL/2018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168898</v>
      </c>
      <c r="C20" s="64">
        <f t="shared" ref="C20:C25" si="1">B20/$B$28*100</f>
        <v>0.69153928313099944</v>
      </c>
      <c r="E20" s="15"/>
      <c r="F20" s="15"/>
      <c r="G20" s="15"/>
    </row>
    <row r="21" spans="1:7" ht="18" x14ac:dyDescent="0.35">
      <c r="A21" s="59" t="s">
        <v>93</v>
      </c>
      <c r="B21" s="155">
        <v>11447505</v>
      </c>
      <c r="C21" s="64">
        <f t="shared" si="1"/>
        <v>46.870888946811277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7625590</v>
      </c>
      <c r="C22" s="64">
        <f t="shared" si="1"/>
        <v>31.2223652266511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19241993</v>
      </c>
      <c r="C26" s="148">
        <f>SUM(C20:C25)</f>
        <v>78.784793456593377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5181493</v>
      </c>
      <c r="C27" s="119">
        <f>B27/$B$28*100</f>
        <v>21.215206543406619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24423486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theme="3" tint="0.39997558519241921"/>
    <pageSetUpPr fitToPage="1"/>
  </sheetPr>
  <dimension ref="A1:I51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88671875" bestFit="1" customWidth="1"/>
    <col min="6" max="7" width="14" bestFit="1" customWidth="1"/>
  </cols>
  <sheetData>
    <row r="1" spans="1:9" x14ac:dyDescent="0.3">
      <c r="A1" s="8" t="s">
        <v>29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1"/>
      <c r="G3" s="214"/>
      <c r="H3" s="214"/>
      <c r="I3" s="214"/>
    </row>
    <row r="4" spans="1:9" ht="18.600000000000001" thickBot="1" x14ac:dyDescent="0.35">
      <c r="A4" s="240"/>
      <c r="B4" s="255" t="s">
        <v>27</v>
      </c>
      <c r="C4" s="256"/>
    </row>
    <row r="5" spans="1:9" ht="18.75" customHeight="1" x14ac:dyDescent="0.3">
      <c r="A5" s="263"/>
      <c r="B5" s="253" t="s">
        <v>121</v>
      </c>
      <c r="C5" s="257" t="s">
        <v>4</v>
      </c>
    </row>
    <row r="6" spans="1:9" ht="18" customHeight="1" thickBot="1" x14ac:dyDescent="0.35">
      <c r="A6" s="263"/>
      <c r="B6" s="252"/>
      <c r="C6" s="258"/>
    </row>
    <row r="7" spans="1:9" ht="18" x14ac:dyDescent="0.35">
      <c r="A7" s="59" t="s">
        <v>6</v>
      </c>
      <c r="B7" s="106">
        <v>7770011</v>
      </c>
      <c r="C7" s="60">
        <f t="shared" ref="C7:C12" si="0">B7/$B$15*100</f>
        <v>18.244931637958139</v>
      </c>
      <c r="E7" s="15"/>
      <c r="F7" s="15"/>
      <c r="G7" s="15"/>
    </row>
    <row r="8" spans="1:9" ht="18" x14ac:dyDescent="0.35">
      <c r="A8" s="59" t="s">
        <v>7</v>
      </c>
      <c r="B8" s="106">
        <v>13879883</v>
      </c>
      <c r="C8" s="60">
        <f t="shared" si="0"/>
        <v>32.591654822349334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8218785</v>
      </c>
      <c r="C9" s="60">
        <f t="shared" si="0"/>
        <v>19.298707617283398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26385</v>
      </c>
      <c r="C11" s="60">
        <f t="shared" si="0"/>
        <v>6.1955191732357334E-2</v>
      </c>
      <c r="E11" s="15"/>
      <c r="F11" s="15"/>
      <c r="G11" s="15"/>
    </row>
    <row r="12" spans="1:9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02">
        <f>SUM(B7:B12)</f>
        <v>29895064</v>
      </c>
      <c r="C13" s="103">
        <f>SUM(C7:C12)</f>
        <v>70.197249269323223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12692166</v>
      </c>
      <c r="C14" s="119">
        <f>B14/$B$15*100</f>
        <v>29.802750730676781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42587230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27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143476</v>
      </c>
      <c r="C20" s="10">
        <f t="shared" ref="C20:C25" si="1">B20/$B$28*100</f>
        <v>1.0719180059976188</v>
      </c>
      <c r="E20" s="15"/>
      <c r="F20" s="15"/>
      <c r="G20" s="15"/>
    </row>
    <row r="21" spans="1:7" ht="18" x14ac:dyDescent="0.35">
      <c r="A21" s="59" t="s">
        <v>7</v>
      </c>
      <c r="B21" s="106">
        <v>10435641</v>
      </c>
      <c r="C21" s="10">
        <f t="shared" si="1"/>
        <v>77.965314700904656</v>
      </c>
      <c r="D21" s="15"/>
      <c r="E21" s="15"/>
      <c r="F21" s="15"/>
      <c r="G21" s="15"/>
    </row>
    <row r="22" spans="1:7" ht="18" x14ac:dyDescent="0.35">
      <c r="A22" s="59" t="s">
        <v>8</v>
      </c>
      <c r="B22" s="106">
        <v>2805862</v>
      </c>
      <c r="C22" s="10">
        <f t="shared" si="1"/>
        <v>20.962767293097734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13384979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13384979</v>
      </c>
      <c r="C28" s="86">
        <f>SUM(C26+C27)</f>
        <v>100</v>
      </c>
      <c r="E28" s="15"/>
    </row>
    <row r="29" spans="1:7" x14ac:dyDescent="0.3">
      <c r="A29" t="s">
        <v>100</v>
      </c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  <row r="51" spans="1:4" x14ac:dyDescent="0.3">
      <c r="A51" s="15"/>
      <c r="B51" s="15"/>
      <c r="C51" s="15"/>
      <c r="D51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8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MAIO/2018 - ASSOCIAÇÃO BRASILEIRA DAS EMPRESAS AÉREAS</v>
      </c>
      <c r="B1" s="8"/>
      <c r="C1" s="8"/>
      <c r="G1" s="214"/>
      <c r="H1" s="216">
        <v>43221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MAIO/2018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8928479</v>
      </c>
      <c r="C7" s="64">
        <f t="shared" ref="C7:C12" si="0">B7/$B$15*100</f>
        <v>22.370365886440954</v>
      </c>
      <c r="E7" s="15"/>
      <c r="F7" s="15"/>
      <c r="G7" s="15"/>
    </row>
    <row r="8" spans="1:9" ht="18" x14ac:dyDescent="0.35">
      <c r="A8" s="59" t="s">
        <v>93</v>
      </c>
      <c r="B8" s="155">
        <v>10490826</v>
      </c>
      <c r="C8" s="64">
        <f t="shared" si="0"/>
        <v>26.284837100584301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2621743</v>
      </c>
      <c r="C9" s="64">
        <f t="shared" si="0"/>
        <v>6.5687952192322303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956</v>
      </c>
      <c r="C11" s="64">
        <f t="shared" si="0"/>
        <v>2.3952646119722691E-3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111052</v>
      </c>
      <c r="C12" s="149">
        <f t="shared" si="0"/>
        <v>0.27824155406772427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22153056</v>
      </c>
      <c r="C13" s="148">
        <f>SUM(C7:C12)</f>
        <v>55.50463502493718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17759027</v>
      </c>
      <c r="C14" s="119">
        <f>B14/$B$15*100</f>
        <v>44.495364975062813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39912083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MAIO/2018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167415</v>
      </c>
      <c r="C20" s="64">
        <f t="shared" ref="C20:C25" si="1">B20/$B$28*100</f>
        <v>0.69067674067742135</v>
      </c>
      <c r="E20" s="15"/>
      <c r="F20" s="15"/>
      <c r="G20" s="15"/>
    </row>
    <row r="21" spans="1:7" ht="18" x14ac:dyDescent="0.35">
      <c r="A21" s="59" t="s">
        <v>93</v>
      </c>
      <c r="B21" s="155">
        <v>11220245</v>
      </c>
      <c r="C21" s="64">
        <f t="shared" si="1"/>
        <v>46.289533471923868</v>
      </c>
      <c r="E21" s="15"/>
      <c r="F21" s="15"/>
      <c r="G21" s="15"/>
    </row>
    <row r="22" spans="1:7" ht="18" x14ac:dyDescent="0.35">
      <c r="A22" s="59" t="s">
        <v>94</v>
      </c>
      <c r="B22" s="155">
        <v>7862787</v>
      </c>
      <c r="C22" s="64">
        <f t="shared" si="1"/>
        <v>32.438216992508437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19250447</v>
      </c>
      <c r="C26" s="148">
        <f>SUM(C20:C25)</f>
        <v>79.418427205109722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4988823</v>
      </c>
      <c r="C27" s="119">
        <f>B27/$B$28*100</f>
        <v>20.581572794890274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24239270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9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JUNHO/2018 - ASSOCIAÇÃO BRASILEIRA DAS EMPRESAS AÉREAS</v>
      </c>
      <c r="B1" s="8"/>
      <c r="C1" s="8"/>
      <c r="G1" s="214"/>
      <c r="H1" s="216">
        <v>43252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JUNHO/2018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9042806</v>
      </c>
      <c r="C7" s="64">
        <f t="shared" ref="C7:C12" si="0">B7/$B$15*100</f>
        <v>21.943940437776806</v>
      </c>
      <c r="E7" s="15"/>
      <c r="F7" s="15"/>
      <c r="G7" s="15"/>
    </row>
    <row r="8" spans="1:9" ht="18" x14ac:dyDescent="0.35">
      <c r="A8" s="59" t="s">
        <v>93</v>
      </c>
      <c r="B8" s="155">
        <v>11721074</v>
      </c>
      <c r="C8" s="64">
        <f t="shared" si="0"/>
        <v>28.443223234333942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2793012</v>
      </c>
      <c r="C9" s="64">
        <f t="shared" si="0"/>
        <v>6.7777290555603953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404</v>
      </c>
      <c r="C11" s="64">
        <f t="shared" si="0"/>
        <v>9.8037621694657944E-4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112324</v>
      </c>
      <c r="C12" s="149">
        <f t="shared" si="0"/>
        <v>0.27257370839680101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23669620</v>
      </c>
      <c r="C13" s="148">
        <f>SUM(C7:C12)</f>
        <v>57.43844681228488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17539050</v>
      </c>
      <c r="C14" s="119">
        <f>B14/$B$15*100</f>
        <v>42.561553187715113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41208670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JUNHO/2018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172144</v>
      </c>
      <c r="C20" s="64">
        <f t="shared" ref="C20:C25" si="1">B20/$B$28*100</f>
        <v>0.77880001261324494</v>
      </c>
      <c r="E20" s="15"/>
      <c r="F20" s="15"/>
      <c r="G20" s="15"/>
    </row>
    <row r="21" spans="1:7" ht="18" x14ac:dyDescent="0.35">
      <c r="A21" s="59" t="s">
        <v>93</v>
      </c>
      <c r="B21" s="155">
        <v>10739159</v>
      </c>
      <c r="C21" s="64">
        <f t="shared" si="1"/>
        <v>48.585237735010473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6795682</v>
      </c>
      <c r="C22" s="64">
        <f t="shared" si="1"/>
        <v>30.744476875845812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17706985</v>
      </c>
      <c r="C26" s="148">
        <f>SUM(C20:C25)</f>
        <v>80.108514623469532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4396764</v>
      </c>
      <c r="C27" s="119">
        <f>B27/$B$28*100</f>
        <v>19.891485376530472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22103749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0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JULHO/2018 - ASSOCIAÇÃO BRASILEIRA DAS EMPRESAS AÉREAS</v>
      </c>
      <c r="B1" s="8"/>
      <c r="C1" s="8"/>
      <c r="G1" s="214"/>
      <c r="H1" s="216">
        <v>43282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JULHO/2018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8066157</v>
      </c>
      <c r="C7" s="64">
        <f t="shared" ref="C7:C12" si="0">B7/$B$15*100</f>
        <v>21.616730605760235</v>
      </c>
      <c r="F7" s="15"/>
      <c r="G7" s="15"/>
    </row>
    <row r="8" spans="1:9" ht="18" x14ac:dyDescent="0.35">
      <c r="A8" s="59" t="s">
        <v>93</v>
      </c>
      <c r="B8" s="155">
        <v>10458750</v>
      </c>
      <c r="C8" s="64">
        <f t="shared" si="0"/>
        <v>28.02871072593738</v>
      </c>
      <c r="D8" s="15"/>
      <c r="F8" s="15"/>
      <c r="G8" s="15"/>
    </row>
    <row r="9" spans="1:9" ht="18" x14ac:dyDescent="0.35">
      <c r="A9" s="59" t="s">
        <v>94</v>
      </c>
      <c r="B9" s="155">
        <v>2415220</v>
      </c>
      <c r="C9" s="64">
        <f t="shared" si="0"/>
        <v>6.4726188807934477</v>
      </c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F10" s="15"/>
      <c r="G10" s="15"/>
    </row>
    <row r="11" spans="1:9" ht="18" x14ac:dyDescent="0.35">
      <c r="A11" s="49" t="s">
        <v>99</v>
      </c>
      <c r="B11" s="156">
        <v>58</v>
      </c>
      <c r="C11" s="64">
        <f t="shared" si="0"/>
        <v>1.5543590028486846E-4</v>
      </c>
      <c r="F11" s="15"/>
      <c r="G11" s="15"/>
    </row>
    <row r="12" spans="1:9" ht="18.600000000000001" thickBot="1" x14ac:dyDescent="0.4">
      <c r="A12" s="49" t="s">
        <v>106</v>
      </c>
      <c r="B12" s="156">
        <v>131266</v>
      </c>
      <c r="C12" s="149">
        <f t="shared" si="0"/>
        <v>0.35178360149644039</v>
      </c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21071451</v>
      </c>
      <c r="C13" s="148">
        <f>SUM(C7:C12)</f>
        <v>56.469999249887785</v>
      </c>
      <c r="F13" s="15"/>
      <c r="G13" s="15"/>
    </row>
    <row r="14" spans="1:9" ht="18.600000000000001" thickBot="1" x14ac:dyDescent="0.35">
      <c r="A14" s="123" t="s">
        <v>109</v>
      </c>
      <c r="B14" s="128">
        <v>16242966</v>
      </c>
      <c r="C14" s="119">
        <f>B14/$B$15*100</f>
        <v>43.530000750112215</v>
      </c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37314417</v>
      </c>
      <c r="C15" s="86">
        <f>SUM(C13+C14)</f>
        <v>100</v>
      </c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JULHO/2018</v>
      </c>
      <c r="C17" s="330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F18" s="15"/>
      <c r="G18" s="15"/>
    </row>
    <row r="19" spans="1:7" ht="15.75" customHeight="1" thickBot="1" x14ac:dyDescent="0.35">
      <c r="A19" s="221"/>
      <c r="B19" s="300"/>
      <c r="C19" s="302"/>
    </row>
    <row r="20" spans="1:7" ht="18" x14ac:dyDescent="0.35">
      <c r="A20" s="59" t="s">
        <v>6</v>
      </c>
      <c r="B20" s="155">
        <v>165527</v>
      </c>
      <c r="C20" s="64">
        <f t="shared" ref="C20:C25" si="1">B20/$B$28*100</f>
        <v>0.69477979765520059</v>
      </c>
      <c r="F20" s="15"/>
      <c r="G20" s="15"/>
    </row>
    <row r="21" spans="1:7" ht="18" x14ac:dyDescent="0.35">
      <c r="A21" s="59" t="s">
        <v>93</v>
      </c>
      <c r="B21" s="155">
        <v>12000059</v>
      </c>
      <c r="C21" s="64">
        <f t="shared" si="1"/>
        <v>50.368813328764908</v>
      </c>
      <c r="D21" s="15"/>
      <c r="F21" s="15"/>
      <c r="G21" s="15"/>
    </row>
    <row r="22" spans="1:7" ht="18" x14ac:dyDescent="0.35">
      <c r="A22" s="59" t="s">
        <v>94</v>
      </c>
      <c r="B22" s="155">
        <v>6888614</v>
      </c>
      <c r="C22" s="64">
        <f t="shared" si="1"/>
        <v>28.91413389383473</v>
      </c>
      <c r="D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</row>
    <row r="24" spans="1:7" ht="18" x14ac:dyDescent="0.35">
      <c r="A24" s="49" t="s">
        <v>99</v>
      </c>
      <c r="B24" s="156">
        <v>0</v>
      </c>
      <c r="C24" s="64">
        <f t="shared" si="1"/>
        <v>0</v>
      </c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</row>
    <row r="26" spans="1:7" ht="60" customHeight="1" thickBot="1" x14ac:dyDescent="0.35">
      <c r="A26" s="124" t="s">
        <v>108</v>
      </c>
      <c r="B26" s="147">
        <f>SUM(B20:B25)</f>
        <v>19054200</v>
      </c>
      <c r="C26" s="148">
        <f>SUM(C20:C25)</f>
        <v>79.977727020254832</v>
      </c>
    </row>
    <row r="27" spans="1:7" ht="18.600000000000001" thickBot="1" x14ac:dyDescent="0.35">
      <c r="A27" s="123" t="s">
        <v>109</v>
      </c>
      <c r="B27" s="128">
        <v>4770183</v>
      </c>
      <c r="C27" s="119">
        <f>B27/$B$28*100</f>
        <v>20.022272979745161</v>
      </c>
      <c r="G27" s="50"/>
    </row>
    <row r="28" spans="1:7" ht="60" customHeight="1" thickBot="1" x14ac:dyDescent="0.35">
      <c r="A28" s="97" t="s">
        <v>111</v>
      </c>
      <c r="B28" s="120">
        <f>SUM(B26+B27)</f>
        <v>23824383</v>
      </c>
      <c r="C28" s="86">
        <f>SUM(C26+C27)</f>
        <v>100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1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AGOSTO/2018 - ASSOCIAÇÃO BRASILEIRA DAS EMPRESAS AÉREAS</v>
      </c>
      <c r="B1" s="8"/>
      <c r="C1" s="8"/>
      <c r="G1" s="214"/>
      <c r="H1" s="216">
        <v>43313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AGOSTO/2018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9139000</v>
      </c>
      <c r="C7" s="64">
        <f t="shared" ref="C7:C12" si="0">B7/$B$15*100</f>
        <v>21.666664611980597</v>
      </c>
      <c r="E7" s="15"/>
      <c r="F7" s="15"/>
      <c r="G7" s="15"/>
    </row>
    <row r="8" spans="1:9" ht="18" x14ac:dyDescent="0.35">
      <c r="A8" s="59" t="s">
        <v>93</v>
      </c>
      <c r="B8" s="155">
        <v>11899997</v>
      </c>
      <c r="C8" s="64">
        <f t="shared" si="0"/>
        <v>28.21241316145916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2997877</v>
      </c>
      <c r="C9" s="64">
        <f t="shared" si="0"/>
        <v>7.1073416683412356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48</v>
      </c>
      <c r="C11" s="64">
        <f t="shared" si="0"/>
        <v>1.1379799774319604E-4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137104</v>
      </c>
      <c r="C12" s="149">
        <f t="shared" si="0"/>
        <v>0.32504501422048226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24174026</v>
      </c>
      <c r="C13" s="148">
        <f>SUM(C7:C12)</f>
        <v>57.311578253999222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18005978</v>
      </c>
      <c r="C14" s="119">
        <f>B14/$B$15*100</f>
        <v>42.688421746000785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42180004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AGOSTO/2018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196457</v>
      </c>
      <c r="C20" s="64">
        <f t="shared" ref="C20:C25" si="1">B20/$B$28*100</f>
        <v>0.85569513093498373</v>
      </c>
      <c r="E20" s="15"/>
      <c r="F20" s="15"/>
      <c r="G20" s="15"/>
    </row>
    <row r="21" spans="1:7" ht="18" x14ac:dyDescent="0.35">
      <c r="A21" s="59" t="s">
        <v>93</v>
      </c>
      <c r="B21" s="155">
        <v>11617317</v>
      </c>
      <c r="C21" s="64">
        <f t="shared" si="1"/>
        <v>50.600801149504534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6443454</v>
      </c>
      <c r="C22" s="64">
        <f t="shared" si="1"/>
        <v>28.065338543312507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18257228</v>
      </c>
      <c r="C26" s="148">
        <f>SUM(C20:C25)</f>
        <v>79.521834823752016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4701533</v>
      </c>
      <c r="C27" s="119">
        <f>B27/$B$28*100</f>
        <v>20.47816517624797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22958761</v>
      </c>
      <c r="C28" s="86">
        <f>SUM(C26+C27)</f>
        <v>99.999999999999986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2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SETEMBRO/2018 - ASSOCIAÇÃO BRASILEIRA DAS EMPRESAS AÉREAS</v>
      </c>
      <c r="B1" s="8"/>
      <c r="C1" s="8"/>
      <c r="G1" s="214"/>
      <c r="H1" s="216">
        <v>43344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SETEMBRO/2018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8425378</v>
      </c>
      <c r="C7" s="64">
        <f t="shared" ref="C7:C12" si="0">B7/$B$15*100</f>
        <v>21.629531475563589</v>
      </c>
      <c r="E7" s="15"/>
      <c r="F7" s="15"/>
      <c r="G7" s="15"/>
    </row>
    <row r="8" spans="1:9" ht="18" x14ac:dyDescent="0.35">
      <c r="A8" s="59" t="s">
        <v>93</v>
      </c>
      <c r="B8" s="155">
        <v>10750319</v>
      </c>
      <c r="C8" s="64">
        <f t="shared" si="0"/>
        <v>27.598092712617678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2808464</v>
      </c>
      <c r="C9" s="64">
        <f t="shared" si="0"/>
        <v>7.2098558053997372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37</v>
      </c>
      <c r="C11" s="64">
        <f t="shared" si="0"/>
        <v>9.4985965566868661E-5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136464</v>
      </c>
      <c r="C12" s="149">
        <f t="shared" si="0"/>
        <v>0.35032877851668015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22120662</v>
      </c>
      <c r="C13" s="148">
        <f>SUM(C7:C12)</f>
        <v>56.787903758063258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16832461</v>
      </c>
      <c r="C14" s="119">
        <f>B14/$B$15*100</f>
        <v>43.212096241936749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38953123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SETEMBRO/2018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152494</v>
      </c>
      <c r="C20" s="64">
        <f t="shared" ref="C20:C25" si="1">B20/$B$28*100</f>
        <v>0.65893671085173189</v>
      </c>
      <c r="E20" s="15"/>
      <c r="F20" s="15"/>
      <c r="G20" s="15"/>
    </row>
    <row r="21" spans="1:7" ht="18" x14ac:dyDescent="0.35">
      <c r="A21" s="59" t="s">
        <v>93</v>
      </c>
      <c r="B21" s="155">
        <v>11191566</v>
      </c>
      <c r="C21" s="64">
        <f t="shared" si="1"/>
        <v>48.359500631631889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6469304</v>
      </c>
      <c r="C22" s="64">
        <f t="shared" si="1"/>
        <v>27.954292623053711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17813364</v>
      </c>
      <c r="C26" s="148">
        <f>SUM(C20:C25)</f>
        <v>76.972729965537326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5329071</v>
      </c>
      <c r="C27" s="119">
        <f>B27/$B$28*100</f>
        <v>23.027270034462667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23142435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3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OUTUBRO/2018 - ASSOCIAÇÃO BRASILEIRA DAS EMPRESAS AÉREAS</v>
      </c>
      <c r="B1" s="8"/>
      <c r="C1" s="8"/>
      <c r="G1" s="214"/>
      <c r="H1" s="216">
        <v>43374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OUTUBRO/2018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61">
        <v>8675330</v>
      </c>
      <c r="C7" s="64">
        <f t="shared" ref="C7:C12" si="0">B7/$B$15*100</f>
        <v>20.831288302899758</v>
      </c>
      <c r="E7" s="211"/>
      <c r="F7" s="211"/>
      <c r="G7" s="15"/>
    </row>
    <row r="8" spans="1:9" ht="18" x14ac:dyDescent="0.35">
      <c r="A8" s="59" t="s">
        <v>93</v>
      </c>
      <c r="B8" s="155">
        <v>11332211</v>
      </c>
      <c r="C8" s="64">
        <f t="shared" si="0"/>
        <v>27.211017269693716</v>
      </c>
      <c r="D8" s="15"/>
      <c r="E8" s="211"/>
      <c r="F8" s="211"/>
      <c r="G8" s="15"/>
    </row>
    <row r="9" spans="1:9" ht="18" x14ac:dyDescent="0.35">
      <c r="A9" s="59" t="s">
        <v>94</v>
      </c>
      <c r="B9" s="155">
        <v>3380455</v>
      </c>
      <c r="C9" s="64">
        <f t="shared" si="0"/>
        <v>8.1171820207391541</v>
      </c>
      <c r="E9" s="211"/>
      <c r="F9" s="211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211"/>
      <c r="F10" s="211"/>
      <c r="G10" s="15"/>
    </row>
    <row r="11" spans="1:9" ht="18" x14ac:dyDescent="0.35">
      <c r="A11" s="49" t="s">
        <v>99</v>
      </c>
      <c r="B11" s="156">
        <v>258</v>
      </c>
      <c r="C11" s="64">
        <f t="shared" si="0"/>
        <v>6.1951215482847774E-4</v>
      </c>
      <c r="E11" s="211"/>
      <c r="F11" s="211"/>
      <c r="G11" s="15"/>
    </row>
    <row r="12" spans="1:9" ht="18.600000000000001" thickBot="1" x14ac:dyDescent="0.4">
      <c r="A12" s="49" t="s">
        <v>106</v>
      </c>
      <c r="B12" s="156">
        <v>147831</v>
      </c>
      <c r="C12" s="149">
        <f t="shared" si="0"/>
        <v>0.35497326108701044</v>
      </c>
      <c r="E12" s="211"/>
      <c r="F12" s="211"/>
      <c r="G12" s="15"/>
    </row>
    <row r="13" spans="1:9" ht="60" customHeight="1" thickBot="1" x14ac:dyDescent="0.35">
      <c r="A13" s="124" t="s">
        <v>108</v>
      </c>
      <c r="B13" s="147">
        <f>SUM(B7:B12)</f>
        <v>23536085</v>
      </c>
      <c r="C13" s="148">
        <f>SUM(C7:C12)</f>
        <v>56.515080366574466</v>
      </c>
      <c r="E13" s="211"/>
      <c r="F13" s="211"/>
      <c r="G13" s="15"/>
    </row>
    <row r="14" spans="1:9" ht="18.600000000000001" thickBot="1" x14ac:dyDescent="0.35">
      <c r="A14" s="123" t="s">
        <v>109</v>
      </c>
      <c r="B14" s="128">
        <v>18109587</v>
      </c>
      <c r="C14" s="119">
        <f>B14/$B$15*100</f>
        <v>43.484919633425534</v>
      </c>
      <c r="E14" s="211"/>
      <c r="F14" s="211"/>
      <c r="G14" s="15"/>
    </row>
    <row r="15" spans="1:9" ht="60" customHeight="1" thickBot="1" x14ac:dyDescent="0.35">
      <c r="A15" s="97" t="s">
        <v>110</v>
      </c>
      <c r="B15" s="120">
        <f>SUM(B13+B14)</f>
        <v>41645672</v>
      </c>
      <c r="C15" s="86">
        <f>SUM(C13+C14)</f>
        <v>100</v>
      </c>
      <c r="E15" s="211"/>
      <c r="F15" s="211"/>
      <c r="G15" s="15"/>
    </row>
    <row r="16" spans="1:9" ht="18.600000000000001" thickBot="1" x14ac:dyDescent="0.35">
      <c r="A16" s="234" t="s">
        <v>5</v>
      </c>
      <c r="B16" s="235"/>
      <c r="C16" s="236"/>
      <c r="E16" s="211"/>
      <c r="F16" s="211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OUTUBRO/2018</v>
      </c>
      <c r="C17" s="330"/>
      <c r="E17" s="211"/>
      <c r="F17" s="211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211"/>
      <c r="F18" s="211"/>
      <c r="G18" s="15"/>
    </row>
    <row r="19" spans="1:7" ht="15.75" customHeight="1" thickBot="1" x14ac:dyDescent="0.35">
      <c r="A19" s="221"/>
      <c r="B19" s="300"/>
      <c r="C19" s="302"/>
      <c r="E19" s="211"/>
      <c r="F19" s="211"/>
      <c r="G19" s="15"/>
    </row>
    <row r="20" spans="1:7" ht="18" x14ac:dyDescent="0.35">
      <c r="A20" s="59" t="s">
        <v>6</v>
      </c>
      <c r="B20" s="161">
        <v>151702</v>
      </c>
      <c r="C20" s="64">
        <f t="shared" ref="C20:C25" si="1">B20/$B$28*100</f>
        <v>0.61716182774642447</v>
      </c>
      <c r="E20" s="211"/>
      <c r="F20" s="211"/>
      <c r="G20" s="15"/>
    </row>
    <row r="21" spans="1:7" ht="18" x14ac:dyDescent="0.35">
      <c r="A21" s="59" t="s">
        <v>93</v>
      </c>
      <c r="B21" s="155">
        <v>12751779</v>
      </c>
      <c r="C21" s="64">
        <f t="shared" si="1"/>
        <v>51.877438891105413</v>
      </c>
      <c r="D21" s="15"/>
      <c r="E21" s="211"/>
      <c r="F21" s="211"/>
      <c r="G21" s="15"/>
    </row>
    <row r="22" spans="1:7" ht="18" x14ac:dyDescent="0.35">
      <c r="A22" s="59" t="s">
        <v>94</v>
      </c>
      <c r="B22" s="155">
        <v>6461972</v>
      </c>
      <c r="C22" s="64">
        <f t="shared" si="1"/>
        <v>26.28892467051336</v>
      </c>
      <c r="D22" s="15"/>
      <c r="E22" s="211"/>
      <c r="F22" s="211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211"/>
      <c r="F23" s="211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211"/>
      <c r="F24" s="211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211"/>
      <c r="F25" s="211"/>
      <c r="G25" s="15"/>
    </row>
    <row r="26" spans="1:7" ht="60" customHeight="1" thickBot="1" x14ac:dyDescent="0.35">
      <c r="A26" s="124" t="s">
        <v>108</v>
      </c>
      <c r="B26" s="147">
        <f>SUM(B20:B25)</f>
        <v>19365453</v>
      </c>
      <c r="C26" s="148">
        <f>SUM(C20:C25)</f>
        <v>78.783525389365195</v>
      </c>
      <c r="E26" s="211"/>
      <c r="F26" s="211"/>
      <c r="G26" s="15"/>
    </row>
    <row r="27" spans="1:7" ht="18.600000000000001" thickBot="1" x14ac:dyDescent="0.35">
      <c r="A27" s="123" t="s">
        <v>109</v>
      </c>
      <c r="B27" s="128">
        <v>5215134</v>
      </c>
      <c r="C27" s="119">
        <f>B27/$B$28*100</f>
        <v>21.216474610634808</v>
      </c>
      <c r="E27" s="211"/>
      <c r="F27" s="211"/>
      <c r="G27" s="15"/>
    </row>
    <row r="28" spans="1:7" ht="60" customHeight="1" thickBot="1" x14ac:dyDescent="0.35">
      <c r="A28" s="97" t="s">
        <v>111</v>
      </c>
      <c r="B28" s="120">
        <f>SUM(B26+B27)</f>
        <v>24580587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4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NOVEMBRO/2018 - ASSOCIAÇÃO BRASILEIRA DAS EMPRESAS AÉREAS</v>
      </c>
      <c r="B1" s="8"/>
      <c r="C1" s="8"/>
      <c r="G1" s="214"/>
      <c r="H1" s="216">
        <v>43405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NOVEMBRO/2018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61">
        <v>9288199</v>
      </c>
      <c r="C7" s="64">
        <f t="shared" ref="C7:C12" si="0">B7/$B$15*100</f>
        <v>21.549951208549803</v>
      </c>
      <c r="E7" s="15"/>
      <c r="F7" s="15"/>
      <c r="G7" s="15"/>
    </row>
    <row r="8" spans="1:9" ht="18" x14ac:dyDescent="0.35">
      <c r="A8" s="59" t="s">
        <v>93</v>
      </c>
      <c r="B8" s="155">
        <v>11819340</v>
      </c>
      <c r="C8" s="64">
        <f t="shared" si="0"/>
        <v>27.422560640363219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3006109</v>
      </c>
      <c r="C9" s="64">
        <f t="shared" si="0"/>
        <v>6.9746031795380814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244</v>
      </c>
      <c r="C11" s="64">
        <f t="shared" si="0"/>
        <v>5.661149265736179E-4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110020</v>
      </c>
      <c r="C12" s="149">
        <f t="shared" si="0"/>
        <v>0.25526214844930101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24223912</v>
      </c>
      <c r="C13" s="148">
        <f>SUM(C7:C12)</f>
        <v>56.202943291826976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18876877</v>
      </c>
      <c r="C14" s="119">
        <f>B14/$B$15*100</f>
        <v>43.797056708173024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43100789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NOVEMBRO/2018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61">
        <v>190915</v>
      </c>
      <c r="C20" s="64">
        <f t="shared" ref="C20:C25" si="1">B20/$B$28*100</f>
        <v>0.81052414970533659</v>
      </c>
      <c r="E20" s="15"/>
      <c r="F20" s="15"/>
      <c r="G20" s="15"/>
    </row>
    <row r="21" spans="1:7" ht="18" x14ac:dyDescent="0.35">
      <c r="A21" s="59" t="s">
        <v>93</v>
      </c>
      <c r="B21" s="155">
        <v>12330039</v>
      </c>
      <c r="C21" s="64">
        <f t="shared" si="1"/>
        <v>52.34682647413058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6038796</v>
      </c>
      <c r="C22" s="64">
        <f t="shared" si="1"/>
        <v>25.637534992766355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18559750</v>
      </c>
      <c r="C26" s="148">
        <f>SUM(C20:C25)</f>
        <v>78.794885616602272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4994761</v>
      </c>
      <c r="C27" s="119">
        <f>B27/$B$28*100</f>
        <v>21.205114383397728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23554511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5">
    <tabColor theme="1" tint="0.499984740745262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DEZEMBRO/2018 - ASSOCIAÇÃO BRASILEIRA DAS EMPRESAS AÉREAS</v>
      </c>
      <c r="B1" s="8"/>
      <c r="C1" s="8"/>
      <c r="G1" s="214"/>
      <c r="H1" s="216">
        <v>43435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DEZEMBRO/2018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61">
        <v>9572484</v>
      </c>
      <c r="C7" s="64">
        <f t="shared" ref="C7:C12" si="0">B7/$B$15*100</f>
        <v>22.188602579524108</v>
      </c>
      <c r="E7" s="15"/>
      <c r="F7" s="15"/>
      <c r="G7" s="15"/>
    </row>
    <row r="8" spans="1:9" ht="18" x14ac:dyDescent="0.35">
      <c r="A8" s="59" t="s">
        <v>93</v>
      </c>
      <c r="B8" s="155">
        <v>11628406</v>
      </c>
      <c r="C8" s="64">
        <f t="shared" si="0"/>
        <v>26.9541405728496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3237667</v>
      </c>
      <c r="C9" s="64">
        <f t="shared" si="0"/>
        <v>7.5047716295833009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642</v>
      </c>
      <c r="C11" s="64">
        <f t="shared" si="0"/>
        <v>1.4881281448007096E-3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115698</v>
      </c>
      <c r="C12" s="149">
        <f t="shared" si="0"/>
        <v>0.26818294407656157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24554897</v>
      </c>
      <c r="C13" s="148">
        <f>SUM(C7:C12)</f>
        <v>56.917185854178378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18586549</v>
      </c>
      <c r="C14" s="119">
        <f>B14/$B$15*100</f>
        <v>43.082814145821629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43141446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DEZEMBRO/2018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61">
        <v>160393</v>
      </c>
      <c r="C20" s="64">
        <f t="shared" ref="C20:C25" si="1">B20/$B$28*100</f>
        <v>0.69814120931343604</v>
      </c>
      <c r="E20" s="15"/>
      <c r="F20" s="15"/>
      <c r="G20" s="15"/>
    </row>
    <row r="21" spans="1:7" ht="18" x14ac:dyDescent="0.35">
      <c r="A21" s="59" t="s">
        <v>93</v>
      </c>
      <c r="B21" s="155">
        <v>11757074</v>
      </c>
      <c r="C21" s="64">
        <f t="shared" si="1"/>
        <v>51.174913246510492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6244608</v>
      </c>
      <c r="C22" s="64">
        <f t="shared" si="1"/>
        <v>27.180850665604844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18162075</v>
      </c>
      <c r="C26" s="148">
        <f>SUM(C20:C25)</f>
        <v>79.05390512142877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4812217</v>
      </c>
      <c r="C27" s="119">
        <f>B27/$B$28*100</f>
        <v>20.94609487857123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22974292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16:C16"/>
    <mergeCell ref="A17:A19"/>
    <mergeCell ref="B17:C17"/>
    <mergeCell ref="B18:B19"/>
    <mergeCell ref="C18:C19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1">
    <tabColor theme="1" tint="0.249977111117893"/>
    <pageSetUpPr fitToPage="1"/>
  </sheetPr>
  <dimension ref="A1:N98"/>
  <sheetViews>
    <sheetView topLeftCell="A70" zoomScale="60" zoomScaleNormal="60" zoomScalePageLayoutView="56" workbookViewId="0">
      <selection activeCell="B15" sqref="B15"/>
    </sheetView>
  </sheetViews>
  <sheetFormatPr defaultColWidth="8.88671875" defaultRowHeight="14.4" x14ac:dyDescent="0.3"/>
  <cols>
    <col min="1" max="1" width="22.6640625" customWidth="1"/>
    <col min="2" max="2" width="62" customWidth="1"/>
    <col min="3" max="3" width="31.109375" customWidth="1"/>
    <col min="6" max="6" width="22.6640625" customWidth="1"/>
    <col min="7" max="7" width="44" customWidth="1"/>
    <col min="8" max="8" width="22.6640625" customWidth="1"/>
  </cols>
  <sheetData>
    <row r="1" spans="1:14" x14ac:dyDescent="0.3">
      <c r="A1" s="334" t="str">
        <f>"DADOS COMPARATIVOS - "&amp;UPPER(TEXT($H$2,"mmmmmmmmmm"))&amp;"/"&amp;TEXT($H$2,"aaaa")&amp;" A "&amp;UPPER(TEXT($H$1,"mmmmmmmmmm"))&amp;"/"&amp;TEXT($H$1,"aaaa")&amp;" - ASSOCIAÇÃO BRASILEIRA DAS EMPRESAS AÉREAS"</f>
        <v>DADOS COMPARATIVOS - JANEIRO/2018 A DEZEMBRO/2018 - ASSOCIAÇÃO BRASILEIRA DAS EMPRESAS AÉREAS</v>
      </c>
      <c r="B1" s="334"/>
      <c r="C1" s="334"/>
      <c r="D1" s="334"/>
      <c r="E1" s="334"/>
      <c r="F1" s="334"/>
      <c r="G1" s="334"/>
      <c r="H1" s="14">
        <v>43435</v>
      </c>
      <c r="I1" s="12"/>
      <c r="J1" s="12"/>
      <c r="K1" s="12"/>
      <c r="L1" s="12"/>
      <c r="M1" s="12"/>
      <c r="N1" s="12"/>
    </row>
    <row r="2" spans="1:14" ht="15" thickBot="1" x14ac:dyDescent="0.35">
      <c r="A2" s="334" t="s">
        <v>89</v>
      </c>
      <c r="B2" s="334"/>
      <c r="C2" s="334"/>
      <c r="D2" s="334"/>
      <c r="E2" s="334"/>
      <c r="F2" s="334"/>
      <c r="G2" s="334"/>
      <c r="H2" s="14">
        <v>43101</v>
      </c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331" t="str">
        <f>""&amp;UPPER(TEXT($H$2,"mmmmmmmmmm"))&amp;"/"&amp;TEXT($H$2,"aaaa")&amp;" A "&amp;UPPER(TEXT($H$1,"mmmmmmmmmm"))&amp;"/"&amp;TEXT($H$1,"aaaa")&amp;""</f>
        <v>JANEIRO/2018 A DEZEMBRO/2018</v>
      </c>
      <c r="C4" s="33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18'!B7+'Fev 18'!B7+'Mar 18'!B7+'Abr 18'!B7+'Mai 18'!B7+'Jun 18'!B7+'Jul 18'!B7+'Ago 18'!B7+'Set 18'!B7+'Out 18'!B7+'Nov 18'!B7+'Dez 18'!B7)</f>
        <v>103942614</v>
      </c>
      <c r="C7" s="63">
        <f t="shared" ref="C7:C12" si="0">B7/$B$15*100</f>
        <v>22.071575627437028</v>
      </c>
    </row>
    <row r="8" spans="1:14" ht="18.75" customHeight="1" x14ac:dyDescent="0.35">
      <c r="A8" s="59" t="s">
        <v>7</v>
      </c>
      <c r="B8" s="170">
        <f>SUM('Jan 18'!B8+'Fev 18'!B8+'Mar 18'!B8+'Abr 18'!B8+'Mai 18'!B8+'Jun 18'!B8+'Jul 18'!B8+'Ago 18'!B8+'Set 18'!B8+'Out 18'!B8+'Nov 18'!B8+'Dez 18'!B8)</f>
        <v>127283664</v>
      </c>
      <c r="C8" s="63">
        <f t="shared" si="0"/>
        <v>27.027904225241862</v>
      </c>
    </row>
    <row r="9" spans="1:14" ht="18.75" customHeight="1" x14ac:dyDescent="0.35">
      <c r="A9" s="59" t="s">
        <v>8</v>
      </c>
      <c r="B9" s="170">
        <f>SUM('Jan 18'!B9+'Fev 18'!B9+'Mar 18'!B9+'Abr 18'!B9+'Mai 18'!B9+'Jun 18'!B9+'Jul 18'!B9+'Ago 18'!B9+'Set 18'!B9+'Out 18'!B9+'Nov 18'!B9+'Dez 18'!B9)</f>
        <v>35839967</v>
      </c>
      <c r="C9" s="63">
        <f t="shared" si="0"/>
        <v>7.6103968496053733</v>
      </c>
    </row>
    <row r="10" spans="1:14" ht="18.75" customHeight="1" x14ac:dyDescent="0.35">
      <c r="A10" s="49" t="s">
        <v>98</v>
      </c>
      <c r="B10" s="170">
        <f>SUM('Jan 18'!B10+'Fev 18'!B10+'Mar 18'!B10+'Abr 18'!B10+'Mai 18'!B10+'Jun 18'!B10+'Jul 18'!B10+'Ago 18'!B10+'Set 18'!B10+'Out 18'!B10+'Nov 18'!B10+'Dez 18'!B10)</f>
        <v>25</v>
      </c>
      <c r="C10" s="63">
        <f t="shared" si="0"/>
        <v>5.3085964403966758E-6</v>
      </c>
    </row>
    <row r="11" spans="1:14" ht="18.75" customHeight="1" x14ac:dyDescent="0.35">
      <c r="A11" s="49" t="s">
        <v>99</v>
      </c>
      <c r="B11" s="170">
        <f>SUM('Jan 18'!B11+'Fev 18'!B11+'Mar 18'!B11+'Abr 18'!B11+'Mai 18'!B11+'Jun 18'!B11+'Jul 18'!B11+'Ago 18'!B11+'Set 18'!B11+'Out 18'!B11+'Nov 18'!B11+'Dez 18'!B11)</f>
        <v>5878</v>
      </c>
      <c r="C11" s="63">
        <f t="shared" si="0"/>
        <v>1.2481571950660663E-3</v>
      </c>
    </row>
    <row r="12" spans="1:14" ht="18.75" customHeight="1" thickBot="1" x14ac:dyDescent="0.4">
      <c r="A12" s="49" t="s">
        <v>106</v>
      </c>
      <c r="B12" s="171">
        <f>SUM('Jan 18'!B12+'Fev 18'!B12+'Mar 18'!B12+'Abr 18'!B12+'Mai 18'!B12+'Jun 18'!B12+'Jul 18'!B12+'Ago 18'!B12+'Set 18'!B12+'Out 18'!B12+'Nov 18'!B12+'Dez 18'!B12)</f>
        <v>1223666</v>
      </c>
      <c r="C12" s="160">
        <f t="shared" si="0"/>
        <v>0.25983795887337757</v>
      </c>
    </row>
    <row r="13" spans="1:14" ht="60" customHeight="1" thickBot="1" x14ac:dyDescent="0.35">
      <c r="A13" s="162" t="s">
        <v>108</v>
      </c>
      <c r="B13" s="172">
        <f>SUM(B7:B12)</f>
        <v>268295814</v>
      </c>
      <c r="C13" s="163">
        <f>SUM(C7:C12)</f>
        <v>56.970968126949145</v>
      </c>
    </row>
    <row r="14" spans="1:14" ht="18.75" customHeight="1" thickBot="1" x14ac:dyDescent="0.35">
      <c r="A14" s="175" t="s">
        <v>109</v>
      </c>
      <c r="B14" s="176">
        <f>SUM('Jan 18'!B14+'Fev 18'!B14+'Mar 18'!B14+'Abr 18'!B14+'Mai 18'!B14+'Jun 18'!B14+'Jul 18'!B14+'Ago 18'!B14+'Set 18'!B14+'Out 18'!B14+'Nov 18'!B14+'Dez 18'!B14)</f>
        <v>202638458</v>
      </c>
      <c r="C14" s="177">
        <f>B14/$B$15*100</f>
        <v>43.029031873050855</v>
      </c>
    </row>
    <row r="15" spans="1:14" ht="60" customHeight="1" thickBot="1" x14ac:dyDescent="0.35">
      <c r="A15" s="166" t="s">
        <v>110</v>
      </c>
      <c r="B15" s="174">
        <f>SUM(B13+B14)</f>
        <v>470934272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331" t="str">
        <f>""&amp;UPPER(TEXT($H$2,"mmmmmmmmmm"))&amp;"/"&amp;TEXT($H$2,"aaaa")&amp;" A "&amp;UPPER(TEXT($H$1,"mmmmmmmmmm"))&amp;"/"&amp;TEXT($H$1,"aaaa")&amp;""</f>
        <v>JANEIRO/2018 A DEZEMBRO/2018</v>
      </c>
      <c r="C17" s="332"/>
    </row>
    <row r="18" spans="1:3" ht="18.75" customHeight="1" x14ac:dyDescent="0.3">
      <c r="A18" s="268"/>
      <c r="B18" s="276" t="s">
        <v>121</v>
      </c>
      <c r="C18" s="240" t="s">
        <v>4</v>
      </c>
    </row>
    <row r="19" spans="1:3" ht="18.75" customHeight="1" thickBot="1" x14ac:dyDescent="0.35">
      <c r="A19" s="268"/>
      <c r="B19" s="333"/>
      <c r="C19" s="290"/>
    </row>
    <row r="20" spans="1:3" ht="18.75" customHeight="1" x14ac:dyDescent="0.35">
      <c r="A20" s="59" t="s">
        <v>6</v>
      </c>
      <c r="B20" s="170">
        <f>SUM('Jan 18'!B20+'Fev 18'!B20+'Mar 18'!B20+'Abr 18'!B20+'Mai 18'!B20+'Jun 18'!B20+'Jul 18'!B20+'Ago 18'!B20+'Set 18'!B20+'Out 18'!B20+'Nov 18'!B20+'Dez 18'!B20)</f>
        <v>2038477</v>
      </c>
      <c r="C20" s="63">
        <f t="shared" ref="C20:C25" si="1">B20/$B$28*100</f>
        <v>0.72365669625822271</v>
      </c>
    </row>
    <row r="21" spans="1:3" ht="18.75" customHeight="1" x14ac:dyDescent="0.35">
      <c r="A21" s="59" t="s">
        <v>7</v>
      </c>
      <c r="B21" s="170">
        <f>SUM('Jan 18'!B21+'Fev 18'!B21+'Mar 18'!B21+'Abr 18'!B21+'Mai 18'!B21+'Jun 18'!B21+'Jul 18'!B21+'Ago 18'!B21+'Set 18'!B21+'Out 18'!B21+'Nov 18'!B21+'Dez 18'!B21)</f>
        <v>137226992</v>
      </c>
      <c r="C21" s="63">
        <f t="shared" si="1"/>
        <v>48.715404524148944</v>
      </c>
    </row>
    <row r="22" spans="1:3" ht="18.75" customHeight="1" x14ac:dyDescent="0.35">
      <c r="A22" s="59" t="s">
        <v>8</v>
      </c>
      <c r="B22" s="170">
        <f>SUM('Jan 18'!B22+'Fev 18'!B22+'Mar 18'!B22+'Abr 18'!B22+'Mai 18'!B22+'Jun 18'!B22+'Jul 18'!B22+'Ago 18'!B22+'Set 18'!B22+'Out 18'!B22+'Nov 18'!B22+'Dez 18'!B22)</f>
        <v>84203942</v>
      </c>
      <c r="C22" s="63">
        <f t="shared" si="1"/>
        <v>29.892290410752249</v>
      </c>
    </row>
    <row r="23" spans="1:3" ht="18.75" customHeight="1" x14ac:dyDescent="0.35">
      <c r="A23" s="49" t="s">
        <v>98</v>
      </c>
      <c r="B23" s="170">
        <f>SUM('Jan 18'!B23+'Fev 18'!B23+'Mar 18'!B23+'Abr 18'!B23+'Mai 18'!B23+'Jun 18'!B23+'Jul 18'!B23+'Ago 18'!B23+'Set 18'!B23+'Out 18'!B23+'Nov 18'!B23+'Dez 18'!B23)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18'!B24+'Fev 18'!B24+'Mar 18'!B24+'Abr 18'!B24+'Mai 18'!B24+'Jun 18'!B24+'Jul 18'!B24+'Ago 18'!B24+'Set 18'!B24+'Out 18'!B24+'Nov 18'!B24+'Dez 18'!B24)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18'!B25+'Fev 18'!B25+'Mar 18'!B25+'Abr 18'!B25+'Mai 18'!B25+'Jun 18'!B25+'Jul 18'!B25+'Ago 18'!B25+'Set 18'!B25+'Out 18'!B25+'Nov 18'!B25+'Dez 18'!B25)</f>
        <v>0</v>
      </c>
      <c r="C25" s="160">
        <f t="shared" si="1"/>
        <v>0</v>
      </c>
    </row>
    <row r="26" spans="1:3" ht="60" customHeight="1" thickBot="1" x14ac:dyDescent="0.35">
      <c r="A26" s="168" t="s">
        <v>108</v>
      </c>
      <c r="B26" s="172">
        <f>SUM(B20:B25)</f>
        <v>223469411</v>
      </c>
      <c r="C26" s="163">
        <f>SUM(C20:C25)</f>
        <v>79.331351631159421</v>
      </c>
    </row>
    <row r="27" spans="1:3" ht="18.75" customHeight="1" thickBot="1" x14ac:dyDescent="0.35">
      <c r="A27" s="175" t="s">
        <v>109</v>
      </c>
      <c r="B27" s="176">
        <f>SUM('Jan 18'!B27+'Fev 18'!B27+'Mar 18'!B27+'Abr 18'!B27+'Mai 18'!B27+'Jun 18'!B27+'Jul 18'!B27+'Ago 18'!B27+'Set 18'!B27+'Out 18'!B27+'Nov 18'!B27+'Dez 18'!B27)</f>
        <v>58221757</v>
      </c>
      <c r="C27" s="177">
        <f>B27/$B$28*100</f>
        <v>20.668648368840589</v>
      </c>
    </row>
    <row r="28" spans="1:3" ht="60" customHeight="1" thickBot="1" x14ac:dyDescent="0.35">
      <c r="A28" s="166" t="s">
        <v>111</v>
      </c>
      <c r="B28" s="174">
        <f>SUM(B26+B27)</f>
        <v>281691168</v>
      </c>
      <c r="C28" s="167">
        <f>SUM(C26+C27)</f>
        <v>100.00000000000001</v>
      </c>
    </row>
    <row r="29" spans="1:3" ht="18.75" customHeight="1" thickBot="1" x14ac:dyDescent="0.35"/>
    <row r="30" spans="1:3" ht="18.75" customHeight="1" thickBot="1" x14ac:dyDescent="0.35">
      <c r="A30" s="307" t="s">
        <v>112</v>
      </c>
      <c r="B30" s="308"/>
      <c r="C30" s="309"/>
    </row>
    <row r="31" spans="1:3" ht="18.75" customHeight="1" x14ac:dyDescent="0.3">
      <c r="A31" s="275"/>
      <c r="B31" s="331" t="str">
        <f>""&amp;UPPER(TEXT($H$2,"mmmmmmmmmm"))&amp;"/"&amp;TEXT($H$2,"aaaa")&amp;" A "&amp;UPPER(TEXT($H$1,"mmmmmmmmmm"))&amp;"/"&amp;TEXT($H$1,"aaaa")&amp;""</f>
        <v>JANEIRO/2018 A DEZEMBRO/2018</v>
      </c>
      <c r="C31" s="332"/>
    </row>
    <row r="32" spans="1:3" ht="18.75" customHeight="1" x14ac:dyDescent="0.3">
      <c r="A32" s="289"/>
      <c r="B32" s="336" t="s">
        <v>121</v>
      </c>
      <c r="C32" s="314" t="s">
        <v>67</v>
      </c>
    </row>
    <row r="33" spans="1:3" ht="18.75" customHeight="1" x14ac:dyDescent="0.3">
      <c r="A33" s="289"/>
      <c r="B33" s="337"/>
      <c r="C33" s="315"/>
    </row>
    <row r="34" spans="1:3" ht="18.75" customHeight="1" x14ac:dyDescent="0.35">
      <c r="A34" s="3" t="s">
        <v>54</v>
      </c>
      <c r="B34" s="155">
        <f>'Jan 18'!B13</f>
        <v>18607355</v>
      </c>
      <c r="C34" s="4">
        <f>('Jan 18'!B13-'Jan 17'!B13)/'Jan 17'!B13*100</f>
        <v>12.070612474358922</v>
      </c>
    </row>
    <row r="35" spans="1:3" ht="18.75" customHeight="1" x14ac:dyDescent="0.35">
      <c r="A35" s="3" t="s">
        <v>55</v>
      </c>
      <c r="B35" s="155">
        <f>'Fev 18'!B13</f>
        <v>18416924</v>
      </c>
      <c r="C35" s="4">
        <f>('Fev 18'!B13-'Fev 17'!B13)/'Fev 17'!B13*100</f>
        <v>-5.1151477282410776</v>
      </c>
    </row>
    <row r="36" spans="1:3" ht="18.75" customHeight="1" x14ac:dyDescent="0.35">
      <c r="A36" s="3" t="s">
        <v>56</v>
      </c>
      <c r="B36" s="155">
        <f>'Mar 18'!B13</f>
        <v>23634454</v>
      </c>
      <c r="C36" s="4">
        <f>('Mar 18'!B13-'Mar 17'!B13)/'Mar 17'!B13*100</f>
        <v>8.8775864264311419</v>
      </c>
    </row>
    <row r="37" spans="1:3" ht="18.75" customHeight="1" x14ac:dyDescent="0.35">
      <c r="A37" s="3" t="s">
        <v>57</v>
      </c>
      <c r="B37" s="155">
        <f>'Abr 18'!B13</f>
        <v>22133372</v>
      </c>
      <c r="C37" s="4">
        <f>('Abr 18'!B13-'Abr 17'!B13)/'Abr 17'!B13*100</f>
        <v>26.516990849693677</v>
      </c>
    </row>
    <row r="38" spans="1:3" ht="18.75" customHeight="1" x14ac:dyDescent="0.35">
      <c r="A38" s="3" t="s">
        <v>58</v>
      </c>
      <c r="B38" s="155">
        <f>'Mai 18'!B13</f>
        <v>22153056</v>
      </c>
      <c r="C38" s="4">
        <f>('Mai 18'!B13-'Mai 17'!B13)/'Mai 17'!B13*100</f>
        <v>-2.7364689199393601</v>
      </c>
    </row>
    <row r="39" spans="1:3" ht="18.75" customHeight="1" x14ac:dyDescent="0.35">
      <c r="A39" s="3" t="s">
        <v>59</v>
      </c>
      <c r="B39" s="155">
        <f>'Jun 18'!B13</f>
        <v>23669620</v>
      </c>
      <c r="C39" s="4">
        <f>('Jun 18'!B13-'Jun 17'!B13)/'Jun 17'!B13*100</f>
        <v>14.499081694882573</v>
      </c>
    </row>
    <row r="40" spans="1:3" ht="18" x14ac:dyDescent="0.35">
      <c r="A40" s="3" t="s">
        <v>60</v>
      </c>
      <c r="B40" s="155">
        <f>'Jul 18'!B13</f>
        <v>21071451</v>
      </c>
      <c r="C40" s="4">
        <f>('Jul 18'!B13-'Jul 17'!B13)/'Jul 17'!B13*100</f>
        <v>-1.3522888063765384</v>
      </c>
    </row>
    <row r="41" spans="1:3" ht="18" x14ac:dyDescent="0.35">
      <c r="A41" s="3" t="s">
        <v>61</v>
      </c>
      <c r="B41" s="155">
        <f>'Ago 18'!B13</f>
        <v>24174026</v>
      </c>
      <c r="C41" s="4">
        <f>('Ago 18'!B13-'Ago 17'!B13)/'Ago 17'!B13*100</f>
        <v>9.4501307229047935</v>
      </c>
    </row>
    <row r="42" spans="1:3" ht="18" x14ac:dyDescent="0.35">
      <c r="A42" s="3" t="s">
        <v>62</v>
      </c>
      <c r="B42" s="155">
        <f>'Set 18'!B13</f>
        <v>22120662</v>
      </c>
      <c r="C42" s="4">
        <f>('Set 18'!B13-'Set 17'!B13)/'Set 17'!B13*100</f>
        <v>4.9380111008948786</v>
      </c>
    </row>
    <row r="43" spans="1:3" ht="18" x14ac:dyDescent="0.35">
      <c r="A43" s="3" t="s">
        <v>63</v>
      </c>
      <c r="B43" s="155">
        <f>'Out 18'!B13</f>
        <v>23536085</v>
      </c>
      <c r="C43" s="4">
        <f>('Out 18'!B13-'Out 17'!B13)/'Out 17'!B13*100</f>
        <v>3.9981754430864798</v>
      </c>
    </row>
    <row r="44" spans="1:3" ht="18" x14ac:dyDescent="0.35">
      <c r="A44" s="3" t="s">
        <v>64</v>
      </c>
      <c r="B44" s="155">
        <f>'Nov 18'!B13</f>
        <v>24223912</v>
      </c>
      <c r="C44" s="4">
        <f>('Nov 18'!B13-'Nov 17'!B13)/'Nov 17'!B13*100</f>
        <v>1.7504039745975901</v>
      </c>
    </row>
    <row r="45" spans="1:3" ht="18" x14ac:dyDescent="0.35">
      <c r="A45" s="3" t="s">
        <v>65</v>
      </c>
      <c r="B45" s="155">
        <f>'Dez 18'!B13</f>
        <v>24554897</v>
      </c>
      <c r="C45" s="4">
        <f>('Dez 18'!B13-'Dez 17'!B13)/'Dez 17'!B13*100</f>
        <v>-3.0890126909525448</v>
      </c>
    </row>
    <row r="46" spans="1:3" ht="18.600000000000001" thickBot="1" x14ac:dyDescent="0.35">
      <c r="A46" s="101"/>
      <c r="B46" s="169">
        <f>SUM(B34:B45)</f>
        <v>268295814</v>
      </c>
      <c r="C46" s="52">
        <f>(B13-'2017'!B13)/'2017'!B13*100</f>
        <v>5.2279686357557162</v>
      </c>
    </row>
    <row r="47" spans="1:3" ht="18.600000000000001" thickBot="1" x14ac:dyDescent="0.35">
      <c r="A47" s="297" t="s">
        <v>113</v>
      </c>
      <c r="B47" s="310"/>
      <c r="C47" s="298"/>
    </row>
    <row r="48" spans="1:3" ht="18" x14ac:dyDescent="0.3">
      <c r="A48" s="282"/>
      <c r="B48" s="331" t="str">
        <f>""&amp;UPPER(TEXT($H$2,"mmmmmmmmmm"))&amp;"/"&amp;TEXT($H$2,"aaaa")&amp;" A "&amp;UPPER(TEXT($H$1,"mmmmmmmmmm"))&amp;"/"&amp;TEXT($H$1,"aaaa")&amp;""</f>
        <v>JANEIRO/2018 A DEZEMBRO/2018</v>
      </c>
      <c r="C48" s="332"/>
    </row>
    <row r="49" spans="1:3" ht="18" customHeight="1" x14ac:dyDescent="0.3">
      <c r="A49" s="311"/>
      <c r="B49" s="269" t="s">
        <v>121</v>
      </c>
      <c r="C49" s="316" t="s">
        <v>67</v>
      </c>
    </row>
    <row r="50" spans="1:3" ht="18.600000000000001" customHeight="1" thickBot="1" x14ac:dyDescent="0.35">
      <c r="A50" s="311"/>
      <c r="B50" s="270"/>
      <c r="C50" s="315"/>
    </row>
    <row r="51" spans="1:3" ht="18" x14ac:dyDescent="0.35">
      <c r="A51" s="3" t="s">
        <v>54</v>
      </c>
      <c r="B51" s="155">
        <f>'Jan 18'!B26</f>
        <v>17584056</v>
      </c>
      <c r="C51" s="4">
        <f>('Jan 18'!B26-'Jan 17'!B26)/'Jan 17'!B26*100</f>
        <v>27.561290378743529</v>
      </c>
    </row>
    <row r="52" spans="1:3" ht="18" x14ac:dyDescent="0.35">
      <c r="A52" s="3" t="s">
        <v>55</v>
      </c>
      <c r="B52" s="155">
        <f>'Fev 18'!B26</f>
        <v>17641577</v>
      </c>
      <c r="C52" s="4">
        <f>('Fev 18'!B26-'Fev 17'!B26)/'Fev 17'!B26*100</f>
        <v>21.051415972541626</v>
      </c>
    </row>
    <row r="53" spans="1:3" ht="18" x14ac:dyDescent="0.35">
      <c r="A53" s="3" t="s">
        <v>56</v>
      </c>
      <c r="B53" s="155">
        <f>'Mar 18'!B26</f>
        <v>20832283</v>
      </c>
      <c r="C53" s="4">
        <f>('Mar 18'!B26-'Mar 17'!B26)/'Mar 17'!B26*100</f>
        <v>27.099073822009778</v>
      </c>
    </row>
    <row r="54" spans="1:3" ht="18" x14ac:dyDescent="0.35">
      <c r="A54" s="3" t="s">
        <v>57</v>
      </c>
      <c r="B54" s="155">
        <f>'Abr 18'!B26</f>
        <v>19241993</v>
      </c>
      <c r="C54" s="4">
        <f>('Abr 18'!B26-'Abr 17'!B26)/'Abr 17'!B26*100</f>
        <v>53.386281193617044</v>
      </c>
    </row>
    <row r="55" spans="1:3" ht="18" x14ac:dyDescent="0.35">
      <c r="A55" s="3" t="s">
        <v>58</v>
      </c>
      <c r="B55" s="155">
        <f>'Mai 18'!B26</f>
        <v>19250447</v>
      </c>
      <c r="C55" s="4">
        <f>('Mai 18'!B26-'Mai 17'!B26)/'Mai 17'!B26*100</f>
        <v>18.103901534677018</v>
      </c>
    </row>
    <row r="56" spans="1:3" ht="18" x14ac:dyDescent="0.35">
      <c r="A56" s="3" t="s">
        <v>59</v>
      </c>
      <c r="B56" s="155">
        <f>'Jun 18'!B26</f>
        <v>17706985</v>
      </c>
      <c r="C56" s="4">
        <f>('Jun 18'!B26-'Jun 17'!B26)/'Jun 17'!B26*100</f>
        <v>6.7585187425358813</v>
      </c>
    </row>
    <row r="57" spans="1:3" ht="18" x14ac:dyDescent="0.35">
      <c r="A57" s="3" t="s">
        <v>60</v>
      </c>
      <c r="B57" s="155">
        <f>'Jul 18'!B26</f>
        <v>19054200</v>
      </c>
      <c r="C57" s="4">
        <f>('Jul 18'!B26-'Jul 17'!B26)/'Jul 17'!B26*100</f>
        <v>14.222739917838901</v>
      </c>
    </row>
    <row r="58" spans="1:3" ht="18" x14ac:dyDescent="0.35">
      <c r="A58" s="3" t="s">
        <v>61</v>
      </c>
      <c r="B58" s="155">
        <f>'Ago 18'!B26</f>
        <v>18257228</v>
      </c>
      <c r="C58" s="4">
        <f>('Ago 18'!B26-'Ago 17'!B26)/'Ago 17'!B26*100</f>
        <v>7.8017573055341281</v>
      </c>
    </row>
    <row r="59" spans="1:3" ht="18" x14ac:dyDescent="0.35">
      <c r="A59" s="3" t="s">
        <v>62</v>
      </c>
      <c r="B59" s="155">
        <f>'Set 18'!B26</f>
        <v>17813364</v>
      </c>
      <c r="C59" s="4">
        <f>('Set 18'!B26-'Set 17'!B26)/'Set 17'!B26*100</f>
        <v>6.1754107351142435</v>
      </c>
    </row>
    <row r="60" spans="1:3" ht="18" x14ac:dyDescent="0.35">
      <c r="A60" s="3" t="s">
        <v>63</v>
      </c>
      <c r="B60" s="155">
        <f>'Out 18'!B26</f>
        <v>19365453</v>
      </c>
      <c r="C60" s="4">
        <f>('Out 18'!B26-'Out 17'!B26)/'Out 17'!B26*100</f>
        <v>5.0329312435206806</v>
      </c>
    </row>
    <row r="61" spans="1:3" ht="18" x14ac:dyDescent="0.35">
      <c r="A61" s="3" t="s">
        <v>64</v>
      </c>
      <c r="B61" s="155">
        <f>'Nov 18'!B26</f>
        <v>18559750</v>
      </c>
      <c r="C61" s="4">
        <f>('Nov 18'!B26-'Nov 17'!B26)/'Nov 17'!B26*100</f>
        <v>15.64942200058</v>
      </c>
    </row>
    <row r="62" spans="1:3" ht="18" x14ac:dyDescent="0.35">
      <c r="A62" s="3" t="s">
        <v>65</v>
      </c>
      <c r="B62" s="155">
        <f>'Dez 18'!B26</f>
        <v>18162075</v>
      </c>
      <c r="C62" s="4">
        <f>('Dez 18'!B26-'Dez 17'!B26)/'Dez 17'!B26*100</f>
        <v>-4.6747544605648406</v>
      </c>
    </row>
    <row r="63" spans="1:3" ht="18.600000000000001" thickBot="1" x14ac:dyDescent="0.35">
      <c r="A63" s="5"/>
      <c r="B63" s="169">
        <f>SUM(B51:B62)</f>
        <v>223469411</v>
      </c>
      <c r="C63" s="53">
        <f>(B26-'2017'!B26)/'2017'!B26*100</f>
        <v>15.12349627811458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x14ac:dyDescent="0.3">
      <c r="A66" s="275"/>
      <c r="B66" s="331" t="str">
        <f>""&amp;UPPER(TEXT($H$2,"mmmmmmmmmm"))&amp;"/"&amp;TEXT($H$2,"aaaa")&amp;" A "&amp;UPPER(TEXT($H$1,"mmmmmmmmmm"))&amp;"/"&amp;TEXT($H$1,"aaaa")&amp;""</f>
        <v>JANEIRO/2018 A DEZEMBRO/2018</v>
      </c>
      <c r="C66" s="332"/>
    </row>
    <row r="67" spans="1:3" ht="18.75" customHeight="1" x14ac:dyDescent="0.3">
      <c r="A67" s="289"/>
      <c r="B67" s="336" t="s">
        <v>121</v>
      </c>
      <c r="C67" s="314" t="s">
        <v>67</v>
      </c>
    </row>
    <row r="68" spans="1:3" ht="18.75" customHeight="1" x14ac:dyDescent="0.3">
      <c r="A68" s="289"/>
      <c r="B68" s="337"/>
      <c r="C68" s="315"/>
    </row>
    <row r="69" spans="1:3" ht="18.75" customHeight="1" x14ac:dyDescent="0.35">
      <c r="A69" s="3" t="s">
        <v>54</v>
      </c>
      <c r="B69" s="155">
        <f>'Jan 18'!B15</f>
        <v>32387125</v>
      </c>
      <c r="C69" s="4">
        <f>('Jan 18'!B15-'Jan 17'!B15)/'Jan 17'!B15*100</f>
        <v>15.039334228628846</v>
      </c>
    </row>
    <row r="70" spans="1:3" ht="18.75" customHeight="1" x14ac:dyDescent="0.35">
      <c r="A70" s="3" t="s">
        <v>55</v>
      </c>
      <c r="B70" s="155">
        <f>'Fev 18'!B15</f>
        <v>31854466</v>
      </c>
      <c r="C70" s="4">
        <f>('Fev 18'!B15-'Fev 17'!B15)/'Fev 17'!B15*100</f>
        <v>3.9345540989320194</v>
      </c>
    </row>
    <row r="71" spans="1:3" ht="18.75" customHeight="1" x14ac:dyDescent="0.35">
      <c r="A71" s="3" t="s">
        <v>56</v>
      </c>
      <c r="B71" s="155">
        <f>'Mar 18'!B15</f>
        <v>40607796</v>
      </c>
      <c r="C71" s="4">
        <f>('Mar 18'!B15-'Mar 17'!B15)/'Mar 17'!B15*100</f>
        <v>14.399381775964104</v>
      </c>
    </row>
    <row r="72" spans="1:3" ht="18.75" customHeight="1" x14ac:dyDescent="0.35">
      <c r="A72" s="3" t="s">
        <v>57</v>
      </c>
      <c r="B72" s="155">
        <f>'Abr 18'!B15</f>
        <v>38628681</v>
      </c>
      <c r="C72" s="4">
        <f>('Abr 18'!B15-'Abr 17'!B15)/'Abr 17'!B15*100</f>
        <v>28.364686057872952</v>
      </c>
    </row>
    <row r="73" spans="1:3" ht="18.75" customHeight="1" x14ac:dyDescent="0.35">
      <c r="A73" s="3" t="s">
        <v>58</v>
      </c>
      <c r="B73" s="155">
        <f>'Mai 18'!B15</f>
        <v>39912083</v>
      </c>
      <c r="C73" s="4">
        <f>('Mai 18'!B15-'Mai 17'!B15)/'Mai 17'!B15*100</f>
        <v>6.6350953130670787</v>
      </c>
    </row>
    <row r="74" spans="1:3" ht="18.75" customHeight="1" x14ac:dyDescent="0.35">
      <c r="A74" s="3" t="s">
        <v>59</v>
      </c>
      <c r="B74" s="155">
        <f>'Jun 18'!B15</f>
        <v>41208670</v>
      </c>
      <c r="C74" s="4">
        <f>('Jun 18'!B15-'Jun 17'!B15)/'Jun 17'!B15*100</f>
        <v>18.428708114335414</v>
      </c>
    </row>
    <row r="75" spans="1:3" ht="18" x14ac:dyDescent="0.35">
      <c r="A75" s="3" t="s">
        <v>60</v>
      </c>
      <c r="B75" s="155">
        <f>'Jul 18'!B15</f>
        <v>37314417</v>
      </c>
      <c r="C75" s="4">
        <f>('Jul 18'!B15-'Jul 17'!B15)/'Jul 17'!B15*100</f>
        <v>4.8371254023045314</v>
      </c>
    </row>
    <row r="76" spans="1:3" ht="18" x14ac:dyDescent="0.35">
      <c r="A76" s="3" t="s">
        <v>61</v>
      </c>
      <c r="B76" s="155">
        <f>'Ago 18'!B15</f>
        <v>42180004</v>
      </c>
      <c r="C76" s="4">
        <f>('Ago 18'!B15-'Ago 17'!B15)/'Ago 17'!B15*100</f>
        <v>11.394979013087589</v>
      </c>
    </row>
    <row r="77" spans="1:3" ht="18" x14ac:dyDescent="0.35">
      <c r="A77" s="3" t="s">
        <v>62</v>
      </c>
      <c r="B77" s="155">
        <f>'Set 18'!B15</f>
        <v>38953123</v>
      </c>
      <c r="C77" s="4">
        <f>('Set 18'!B15-'Set 17'!B15)/'Set 17'!B15*100</f>
        <v>8.9294428142225453</v>
      </c>
    </row>
    <row r="78" spans="1:3" ht="18" x14ac:dyDescent="0.35">
      <c r="A78" s="3" t="s">
        <v>63</v>
      </c>
      <c r="B78" s="155">
        <f>'Out 18'!B15</f>
        <v>41645672</v>
      </c>
      <c r="C78" s="4">
        <f>('Out 18'!B15-'Out 17'!B15)/'Out 17'!B15*100</f>
        <v>10.11791033027357</v>
      </c>
    </row>
    <row r="79" spans="1:3" ht="18" x14ac:dyDescent="0.35">
      <c r="A79" s="3" t="s">
        <v>64</v>
      </c>
      <c r="B79" s="155">
        <f>'Nov 18'!B15</f>
        <v>43100789</v>
      </c>
      <c r="C79" s="4">
        <f>('Nov 18'!B15-'Nov 17'!B15)/'Nov 17'!B15*100</f>
        <v>7.5027274264617487</v>
      </c>
    </row>
    <row r="80" spans="1:3" ht="18" x14ac:dyDescent="0.35">
      <c r="A80" s="3" t="s">
        <v>65</v>
      </c>
      <c r="B80" s="155">
        <f>'Dez 18'!B15</f>
        <v>43141446</v>
      </c>
      <c r="C80" s="4">
        <f>('Dez 18'!B15-'Dez 17'!B15)/'Dez 17'!B15*100</f>
        <v>1.4492983325389013</v>
      </c>
    </row>
    <row r="81" spans="1:3" ht="18.600000000000001" thickBot="1" x14ac:dyDescent="0.35">
      <c r="A81" s="101"/>
      <c r="B81" s="169">
        <f>SUM(B69:B80)</f>
        <v>470934272</v>
      </c>
      <c r="C81" s="52">
        <f>(B15-'2017'!B15)/'2017'!B15*100</f>
        <v>10.477683476958298</v>
      </c>
    </row>
    <row r="82" spans="1:3" ht="18.600000000000001" thickBot="1" x14ac:dyDescent="0.35">
      <c r="A82" s="284" t="s">
        <v>115</v>
      </c>
      <c r="B82" s="320"/>
      <c r="C82" s="285"/>
    </row>
    <row r="83" spans="1:3" ht="18" x14ac:dyDescent="0.3">
      <c r="A83" s="282"/>
      <c r="B83" s="331" t="str">
        <f>""&amp;UPPER(TEXT($H$2,"mmmmmmmmmm"))&amp;"/"&amp;TEXT($H$2,"aaaa")&amp;" A "&amp;UPPER(TEXT($H$1,"mmmmmmmmmm"))&amp;"/"&amp;TEXT($H$1,"aaaa")&amp;""</f>
        <v>JANEIRO/2018 A DEZEMBRO/2018</v>
      </c>
      <c r="C83" s="332"/>
    </row>
    <row r="84" spans="1:3" ht="18" customHeight="1" x14ac:dyDescent="0.3">
      <c r="A84" s="311"/>
      <c r="B84" s="269" t="s">
        <v>121</v>
      </c>
      <c r="C84" s="316" t="s">
        <v>67</v>
      </c>
    </row>
    <row r="85" spans="1:3" ht="18.600000000000001" customHeight="1" thickBot="1" x14ac:dyDescent="0.35">
      <c r="A85" s="311"/>
      <c r="B85" s="270"/>
      <c r="C85" s="315"/>
    </row>
    <row r="86" spans="1:3" ht="18" x14ac:dyDescent="0.35">
      <c r="A86" s="3" t="s">
        <v>54</v>
      </c>
      <c r="B86" s="155">
        <f>'Jan 18'!B28</f>
        <v>21711435</v>
      </c>
      <c r="C86" s="4">
        <f>('Jan 18'!B28-'Jan 17'!B28)/'Jan 17'!B28*100</f>
        <v>34.397308764991415</v>
      </c>
    </row>
    <row r="87" spans="1:3" ht="18" x14ac:dyDescent="0.35">
      <c r="A87" s="3" t="s">
        <v>55</v>
      </c>
      <c r="B87" s="155">
        <f>'Fev 18'!B28</f>
        <v>22313577</v>
      </c>
      <c r="C87" s="4">
        <f>('Fev 18'!B28-'Fev 17'!B28)/'Fev 17'!B28*100</f>
        <v>36.328201489985396</v>
      </c>
    </row>
    <row r="88" spans="1:3" ht="18" x14ac:dyDescent="0.35">
      <c r="A88" s="3" t="s">
        <v>56</v>
      </c>
      <c r="B88" s="155">
        <f>'Mar 18'!B28</f>
        <v>25864682</v>
      </c>
      <c r="C88" s="4">
        <f>('Mar 18'!B28-'Mar 17'!B28)/'Mar 17'!B28*100</f>
        <v>42.084923717064207</v>
      </c>
    </row>
    <row r="89" spans="1:3" ht="18" x14ac:dyDescent="0.35">
      <c r="A89" s="3" t="s">
        <v>57</v>
      </c>
      <c r="B89" s="155">
        <f>'Abr 18'!B28</f>
        <v>24423486</v>
      </c>
      <c r="C89" s="4">
        <f>('Abr 18'!B28-'Abr 17'!B28)/'Abr 17'!B28*100</f>
        <v>67.09185771278834</v>
      </c>
    </row>
    <row r="90" spans="1:3" ht="18" x14ac:dyDescent="0.35">
      <c r="A90" s="3" t="s">
        <v>58</v>
      </c>
      <c r="B90" s="155">
        <f>'Mai 18'!B28</f>
        <v>24239270</v>
      </c>
      <c r="C90" s="4">
        <f>('Mai 18'!B28-'Mai 17'!B28)/'Mai 17'!B28*100</f>
        <v>31.543152934699993</v>
      </c>
    </row>
    <row r="91" spans="1:3" ht="18" x14ac:dyDescent="0.35">
      <c r="A91" s="3" t="s">
        <v>59</v>
      </c>
      <c r="B91" s="155">
        <f>'Jun 18'!B28</f>
        <v>22103749</v>
      </c>
      <c r="C91" s="4">
        <f>('Jun 18'!B28-'Jun 17'!B28)/'Jun 17'!B28*100</f>
        <v>16.719324908542685</v>
      </c>
    </row>
    <row r="92" spans="1:3" ht="18" x14ac:dyDescent="0.35">
      <c r="A92" s="3" t="s">
        <v>60</v>
      </c>
      <c r="B92" s="155">
        <f>'Jul 18'!B28</f>
        <v>23824383</v>
      </c>
      <c r="C92" s="4">
        <f>('Jul 18'!B28-'Jul 17'!B28)/'Jul 17'!B28*100</f>
        <v>21.840449570939189</v>
      </c>
    </row>
    <row r="93" spans="1:3" ht="18" x14ac:dyDescent="0.35">
      <c r="A93" s="3" t="s">
        <v>61</v>
      </c>
      <c r="B93" s="155">
        <f>'Ago 18'!B28</f>
        <v>22958761</v>
      </c>
      <c r="C93" s="4">
        <f>('Ago 18'!B28-'Ago 17'!B28)/'Ago 17'!B28*100</f>
        <v>14.628127236299015</v>
      </c>
    </row>
    <row r="94" spans="1:3" ht="18" x14ac:dyDescent="0.35">
      <c r="A94" s="3" t="s">
        <v>62</v>
      </c>
      <c r="B94" s="155">
        <f>'Set 18'!B28</f>
        <v>23142435</v>
      </c>
      <c r="C94" s="4">
        <f>('Set 18'!B28-'Set 17'!B28)/'Set 17'!B28*100</f>
        <v>19.92697246934333</v>
      </c>
    </row>
    <row r="95" spans="1:3" ht="18" x14ac:dyDescent="0.35">
      <c r="A95" s="3" t="s">
        <v>63</v>
      </c>
      <c r="B95" s="155">
        <f>'Out 18'!B28</f>
        <v>24580587</v>
      </c>
      <c r="C95" s="4">
        <f>('Out 18'!B28-'Out 17'!B28)/'Out 17'!B28*100</f>
        <v>11.932085167080604</v>
      </c>
    </row>
    <row r="96" spans="1:3" ht="18" x14ac:dyDescent="0.35">
      <c r="A96" s="3" t="s">
        <v>64</v>
      </c>
      <c r="B96" s="155">
        <f>'Nov 18'!B28</f>
        <v>23554511</v>
      </c>
      <c r="C96" s="4">
        <f>('Nov 18'!B28-'Nov 17'!B28)/'Nov 17'!B28*100</f>
        <v>19.058030508299638</v>
      </c>
    </row>
    <row r="97" spans="1:3" ht="18" x14ac:dyDescent="0.35">
      <c r="A97" s="3" t="s">
        <v>65</v>
      </c>
      <c r="B97" s="155">
        <f>'Dez 18'!B28</f>
        <v>22974292</v>
      </c>
      <c r="C97" s="4">
        <f>('Dez 18'!B28-'Dez 17'!B28)/'Dez 17'!B28*100</f>
        <v>-1.1102252724685568</v>
      </c>
    </row>
    <row r="98" spans="1:3" ht="18.600000000000001" thickBot="1" x14ac:dyDescent="0.35">
      <c r="A98" s="5"/>
      <c r="B98" s="169">
        <f>SUM(B86:B97)</f>
        <v>281691168</v>
      </c>
      <c r="C98" s="53">
        <f>(B28-'2017'!B28)/'2017'!B28*100</f>
        <v>24.332166697349027</v>
      </c>
    </row>
  </sheetData>
  <mergeCells count="32">
    <mergeCell ref="A83:A85"/>
    <mergeCell ref="B83:C83"/>
    <mergeCell ref="B84:B85"/>
    <mergeCell ref="C84:C85"/>
    <mergeCell ref="A66:A68"/>
    <mergeCell ref="B66:C66"/>
    <mergeCell ref="B67:B68"/>
    <mergeCell ref="C67:C68"/>
    <mergeCell ref="A82:C82"/>
    <mergeCell ref="A48:A50"/>
    <mergeCell ref="B48:C48"/>
    <mergeCell ref="B49:B50"/>
    <mergeCell ref="C49:C50"/>
    <mergeCell ref="A65:C65"/>
    <mergeCell ref="A31:A33"/>
    <mergeCell ref="B31:C31"/>
    <mergeCell ref="B32:B33"/>
    <mergeCell ref="C32:C33"/>
    <mergeCell ref="A47:C47"/>
    <mergeCell ref="A17:A19"/>
    <mergeCell ref="B17:C17"/>
    <mergeCell ref="B18:B19"/>
    <mergeCell ref="C18:C19"/>
    <mergeCell ref="A30:C30"/>
    <mergeCell ref="A16:C16"/>
    <mergeCell ref="A1:G1"/>
    <mergeCell ref="A2:G2"/>
    <mergeCell ref="A3:C3"/>
    <mergeCell ref="A4:A6"/>
    <mergeCell ref="B4:C4"/>
    <mergeCell ref="B5:B6"/>
    <mergeCell ref="C5:C6"/>
  </mergeCells>
  <conditionalFormatting sqref="C34:C45">
    <cfRule type="cellIs" dxfId="37" priority="15" operator="lessThan">
      <formula>0</formula>
    </cfRule>
    <cfRule type="cellIs" dxfId="36" priority="16" operator="greaterThan">
      <formula>0</formula>
    </cfRule>
  </conditionalFormatting>
  <conditionalFormatting sqref="C51:C62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C46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C63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C69:C80">
    <cfRule type="cellIs" dxfId="29" priority="7" operator="lessThan">
      <formula>0</formula>
    </cfRule>
    <cfRule type="cellIs" dxfId="28" priority="8" operator="greaterThan">
      <formula>0</formula>
    </cfRule>
  </conditionalFormatting>
  <conditionalFormatting sqref="C86:C97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C81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C98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6">
    <tabColor rgb="FFFF0000"/>
    <pageSetUpPr fitToPage="1"/>
  </sheetPr>
  <dimension ref="A1:I45"/>
  <sheetViews>
    <sheetView zoomScale="70" zoomScaleNormal="70" workbookViewId="0">
      <selection activeCell="E1" sqref="E1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21.77734375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JANEIRO/2019 - ASSOCIAÇÃO BRASILEIRA DAS EMPRESAS AÉREAS</v>
      </c>
      <c r="B1" s="8"/>
      <c r="C1" s="8"/>
      <c r="G1" s="214"/>
      <c r="H1" s="216">
        <v>43466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JANEIRO/2019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6559801</v>
      </c>
      <c r="C7" s="64">
        <f t="shared" ref="C7:C12" si="0">B7/$B$15*100</f>
        <v>19.517176811855165</v>
      </c>
      <c r="E7" s="15"/>
      <c r="F7" s="15"/>
      <c r="G7" s="15"/>
    </row>
    <row r="8" spans="1:9" ht="18" x14ac:dyDescent="0.35">
      <c r="A8" s="59" t="s">
        <v>93</v>
      </c>
      <c r="B8" s="155">
        <v>8820447</v>
      </c>
      <c r="C8" s="64">
        <f t="shared" si="0"/>
        <v>26.243208240402026</v>
      </c>
      <c r="E8" s="15"/>
      <c r="F8" s="15"/>
      <c r="G8" s="15"/>
    </row>
    <row r="9" spans="1:9" ht="18" x14ac:dyDescent="0.35">
      <c r="A9" s="59" t="s">
        <v>94</v>
      </c>
      <c r="B9" s="155">
        <v>2051992</v>
      </c>
      <c r="C9" s="64">
        <f t="shared" si="0"/>
        <v>6.105229515424675</v>
      </c>
      <c r="E9" s="15"/>
      <c r="F9" s="15"/>
      <c r="G9" s="15"/>
    </row>
    <row r="10" spans="1:9" ht="18" x14ac:dyDescent="0.35">
      <c r="A10" s="49" t="s">
        <v>98</v>
      </c>
      <c r="B10" s="156">
        <v>27</v>
      </c>
      <c r="C10" s="64">
        <f t="shared" si="0"/>
        <v>8.0332280494498141E-5</v>
      </c>
      <c r="E10" s="15"/>
      <c r="F10" s="15"/>
      <c r="G10" s="15"/>
    </row>
    <row r="11" spans="1:9" ht="18" x14ac:dyDescent="0.35">
      <c r="A11" s="49" t="s">
        <v>99</v>
      </c>
      <c r="B11" s="156">
        <v>30</v>
      </c>
      <c r="C11" s="64">
        <f t="shared" si="0"/>
        <v>8.9258089438331271E-5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96256</v>
      </c>
      <c r="C12" s="149">
        <f t="shared" si="0"/>
        <v>0.28638755523253384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17528553</v>
      </c>
      <c r="C13" s="148">
        <f>SUM(C7:C12)</f>
        <v>52.152171713284339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16081846</v>
      </c>
      <c r="C14" s="119">
        <f>B14/$B$15*100</f>
        <v>47.847828286715668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33610399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JANEIRO/2019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114628</v>
      </c>
      <c r="C20" s="64">
        <f t="shared" ref="C20:C25" si="1">B20/$B$28*100</f>
        <v>0.53270012340195305</v>
      </c>
      <c r="E20" s="15"/>
      <c r="F20" s="15"/>
      <c r="G20" s="15"/>
    </row>
    <row r="21" spans="1:7" ht="18" x14ac:dyDescent="0.35">
      <c r="A21" s="59" t="s">
        <v>93</v>
      </c>
      <c r="B21" s="155">
        <v>11035135</v>
      </c>
      <c r="C21" s="64">
        <f t="shared" si="1"/>
        <v>51.282564262285057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5957323</v>
      </c>
      <c r="C22" s="64">
        <f t="shared" si="1"/>
        <v>27.684917273661704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17107086</v>
      </c>
      <c r="C26" s="148">
        <f>SUM(C20:C25)</f>
        <v>79.500181659348712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4411212</v>
      </c>
      <c r="C27" s="119">
        <f>B27/$B$28*100</f>
        <v>20.499818340651291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21518298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theme="3" tint="0.39997558519241921"/>
    <pageSetUpPr fitToPage="1"/>
  </sheetPr>
  <dimension ref="A1:I41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5.6640625" customWidth="1"/>
    <col min="6" max="7" width="14" bestFit="1" customWidth="1"/>
  </cols>
  <sheetData>
    <row r="1" spans="1:9" x14ac:dyDescent="0.3">
      <c r="A1" s="8" t="s">
        <v>25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1"/>
      <c r="G3" s="214"/>
      <c r="H3" s="214"/>
      <c r="I3" s="214"/>
    </row>
    <row r="4" spans="1:9" ht="18.600000000000001" thickBot="1" x14ac:dyDescent="0.35">
      <c r="A4" s="240"/>
      <c r="B4" s="255" t="s">
        <v>23</v>
      </c>
      <c r="C4" s="256"/>
    </row>
    <row r="5" spans="1:9" ht="18.75" customHeight="1" x14ac:dyDescent="0.3">
      <c r="A5" s="263"/>
      <c r="B5" s="253" t="s">
        <v>121</v>
      </c>
      <c r="C5" s="257" t="s">
        <v>4</v>
      </c>
    </row>
    <row r="6" spans="1:9" ht="18" customHeight="1" thickBot="1" x14ac:dyDescent="0.35">
      <c r="A6" s="263"/>
      <c r="B6" s="252"/>
      <c r="C6" s="258"/>
    </row>
    <row r="7" spans="1:9" ht="18" x14ac:dyDescent="0.35">
      <c r="A7" s="59" t="s">
        <v>6</v>
      </c>
      <c r="B7" s="106">
        <v>8574222</v>
      </c>
      <c r="C7" s="60">
        <f t="shared" ref="C7:C12" si="0">B7/$B$15*100</f>
        <v>18.744079093506112</v>
      </c>
      <c r="E7" s="15"/>
      <c r="F7" s="15"/>
      <c r="G7" s="15"/>
    </row>
    <row r="8" spans="1:9" ht="18" x14ac:dyDescent="0.35">
      <c r="A8" s="59" t="s">
        <v>7</v>
      </c>
      <c r="B8" s="106">
        <v>14253422</v>
      </c>
      <c r="C8" s="60">
        <f t="shared" si="0"/>
        <v>31.159359918733166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9392634</v>
      </c>
      <c r="C9" s="60">
        <f t="shared" si="0"/>
        <v>20.533206930302796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43857</v>
      </c>
      <c r="C11" s="60">
        <f t="shared" si="0"/>
        <v>9.5875646420619576E-2</v>
      </c>
      <c r="E11" s="15"/>
      <c r="F11" s="15"/>
      <c r="G11" s="15"/>
    </row>
    <row r="12" spans="1:9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02">
        <f>SUM(B7:B12)</f>
        <v>32264135</v>
      </c>
      <c r="C13" s="103">
        <f>SUM(C7:C12)</f>
        <v>70.532521588962695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13479494</v>
      </c>
      <c r="C14" s="119">
        <f>B14/$B$15*100</f>
        <v>29.467478411037305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45743629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23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213328</v>
      </c>
      <c r="C20" s="10">
        <f t="shared" ref="C20:C25" si="1">B20/$B$28*100</f>
        <v>1.5391362964035042</v>
      </c>
      <c r="E20" s="15"/>
      <c r="F20" s="15"/>
      <c r="G20" s="15"/>
    </row>
    <row r="21" spans="1:7" ht="18" x14ac:dyDescent="0.35">
      <c r="A21" s="59" t="s">
        <v>7</v>
      </c>
      <c r="B21" s="106">
        <v>10705818</v>
      </c>
      <c r="C21" s="10">
        <f t="shared" si="1"/>
        <v>77.24121102944747</v>
      </c>
      <c r="D21" s="15"/>
      <c r="E21" s="15"/>
      <c r="F21" s="15"/>
      <c r="G21" s="15"/>
    </row>
    <row r="22" spans="1:7" ht="18" x14ac:dyDescent="0.35">
      <c r="A22" s="59" t="s">
        <v>8</v>
      </c>
      <c r="B22" s="106">
        <v>2941095</v>
      </c>
      <c r="C22" s="10">
        <f t="shared" si="1"/>
        <v>21.219652674149028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13860241</v>
      </c>
      <c r="C26" s="103">
        <f>SUM(C20:C25)</f>
        <v>100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13860241</v>
      </c>
      <c r="C28" s="86">
        <f>SUM(C26+C27)</f>
        <v>100</v>
      </c>
      <c r="E28" s="15"/>
    </row>
    <row r="29" spans="1:7" x14ac:dyDescent="0.3">
      <c r="A29" t="s">
        <v>100</v>
      </c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zoomScale="60" zoomScaleNormal="6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FEVEREIRO/2019 - ASSOCIAÇÃO BRASILEIRA DAS EMPRESAS AÉREAS</v>
      </c>
      <c r="B1" s="8"/>
      <c r="C1" s="8"/>
      <c r="G1" s="214"/>
      <c r="H1" s="216">
        <v>43497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FEVEREIRO/2019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7384876</v>
      </c>
      <c r="C7" s="64">
        <f t="shared" ref="C7:C12" si="0">B7/$B$15*100</f>
        <v>20.394951202361248</v>
      </c>
      <c r="E7" s="15"/>
      <c r="F7" s="15"/>
      <c r="G7" s="15"/>
    </row>
    <row r="8" spans="1:9" ht="18" x14ac:dyDescent="0.35">
      <c r="A8" s="59" t="s">
        <v>93</v>
      </c>
      <c r="B8" s="155">
        <v>9770668</v>
      </c>
      <c r="C8" s="64">
        <f t="shared" si="0"/>
        <v>26.983837924221415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2638603</v>
      </c>
      <c r="C9" s="64">
        <f t="shared" si="0"/>
        <v>7.2870796242758846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31</v>
      </c>
      <c r="C11" s="64">
        <f t="shared" si="0"/>
        <v>8.5613284132759796E-5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116212</v>
      </c>
      <c r="C12" s="149">
        <f t="shared" si="0"/>
        <v>0.32094487018181556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19910390</v>
      </c>
      <c r="C13" s="148">
        <f>SUM(C7:C12)</f>
        <v>54.986899234324497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16298944</v>
      </c>
      <c r="C14" s="119">
        <f>B14/$B$15*100</f>
        <v>45.013100765675503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36209334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FEVEREIRO/2019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137662</v>
      </c>
      <c r="C20" s="64">
        <f t="shared" ref="C20:C25" si="1">B20/$B$28*100</f>
        <v>0.65304284560115899</v>
      </c>
      <c r="E20" s="15"/>
      <c r="F20" s="15"/>
      <c r="G20" s="15"/>
    </row>
    <row r="21" spans="1:7" ht="18" x14ac:dyDescent="0.35">
      <c r="A21" s="59" t="s">
        <v>93</v>
      </c>
      <c r="B21" s="155">
        <v>11861834</v>
      </c>
      <c r="C21" s="64">
        <f t="shared" si="1"/>
        <v>56.270327537073264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5104351</v>
      </c>
      <c r="C22" s="64">
        <f t="shared" si="1"/>
        <v>24.214088869747073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17103847</v>
      </c>
      <c r="C26" s="148">
        <f>SUM(C20:C25)</f>
        <v>81.137459252421493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3976240</v>
      </c>
      <c r="C27" s="119">
        <f>B27/$B$28*100</f>
        <v>18.862540747578507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21080087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MARÇO/2019 - ASSOCIAÇÃO BRASILEIRA DAS EMPRESAS AÉREAS</v>
      </c>
      <c r="B1" s="8"/>
      <c r="C1" s="8"/>
      <c r="G1" s="214"/>
      <c r="H1" s="216">
        <v>43525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MARÇO/2019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7992343</v>
      </c>
      <c r="C7" s="64">
        <f t="shared" ref="C7:C12" si="0">B7/$B$15*100</f>
        <v>21.621656351777478</v>
      </c>
      <c r="E7" s="15"/>
      <c r="F7" s="15"/>
      <c r="G7" s="15"/>
    </row>
    <row r="8" spans="1:9" ht="18" x14ac:dyDescent="0.35">
      <c r="A8" s="59" t="s">
        <v>93</v>
      </c>
      <c r="B8" s="155">
        <v>10869136</v>
      </c>
      <c r="C8" s="64">
        <f t="shared" si="0"/>
        <v>29.404233956517285</v>
      </c>
      <c r="D8" s="15"/>
      <c r="E8" s="15"/>
      <c r="F8" s="15"/>
      <c r="G8" s="15"/>
    </row>
    <row r="9" spans="1:9" ht="18" x14ac:dyDescent="0.35">
      <c r="A9" s="59" t="s">
        <v>94</v>
      </c>
      <c r="B9" s="155">
        <v>3847175</v>
      </c>
      <c r="C9" s="64">
        <f t="shared" si="0"/>
        <v>10.407748488165424</v>
      </c>
      <c r="E9" s="15"/>
      <c r="F9" s="15"/>
      <c r="G9" s="15"/>
    </row>
    <row r="10" spans="1:9" ht="18" x14ac:dyDescent="0.35">
      <c r="A10" s="49" t="s">
        <v>98</v>
      </c>
      <c r="B10" s="156">
        <v>5</v>
      </c>
      <c r="C10" s="64">
        <f t="shared" si="0"/>
        <v>1.3526481753709442E-5</v>
      </c>
      <c r="E10" s="15"/>
      <c r="F10" s="15"/>
      <c r="G10" s="15"/>
    </row>
    <row r="11" spans="1:9" ht="18" x14ac:dyDescent="0.35">
      <c r="A11" s="49" t="s">
        <v>99</v>
      </c>
      <c r="B11" s="156">
        <v>0</v>
      </c>
      <c r="C11" s="64">
        <f t="shared" si="0"/>
        <v>0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145175</v>
      </c>
      <c r="C12" s="149">
        <f t="shared" si="0"/>
        <v>0.39274139771895361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22853834</v>
      </c>
      <c r="C13" s="148">
        <f>SUM(C7:C12)</f>
        <v>61.826393720660889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14110693</v>
      </c>
      <c r="C14" s="119">
        <f>B14/$B$15*100</f>
        <v>38.173606279339104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36964527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MARÇO/2019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178667</v>
      </c>
      <c r="C20" s="64">
        <f t="shared" ref="C20:C25" si="1">B20/$B$28*100</f>
        <v>0.85143166299114159</v>
      </c>
      <c r="E20" s="15"/>
      <c r="F20" s="15"/>
      <c r="G20" s="15"/>
    </row>
    <row r="21" spans="1:7" ht="18" x14ac:dyDescent="0.35">
      <c r="A21" s="59" t="s">
        <v>93</v>
      </c>
      <c r="B21" s="155">
        <v>12644227</v>
      </c>
      <c r="C21" s="64">
        <f t="shared" si="1"/>
        <v>60.255644421451592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5976755</v>
      </c>
      <c r="C22" s="64">
        <f t="shared" si="1"/>
        <v>28.482027732824868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18799649</v>
      </c>
      <c r="C26" s="148">
        <f>SUM(C20:C25)</f>
        <v>89.589103817267599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2184654</v>
      </c>
      <c r="C27" s="119">
        <f>B27/$B$28*100</f>
        <v>10.410896182732397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20984303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</row>
    <row r="47" spans="1:4" x14ac:dyDescent="0.3">
      <c r="A47" s="15"/>
      <c r="B47" s="15"/>
      <c r="C47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ABRIL/2019 - ASSOCIAÇÃO BRASILEIRA DAS EMPRESAS AÉREAS</v>
      </c>
      <c r="B1" s="8"/>
      <c r="C1" s="8"/>
      <c r="G1" s="214"/>
      <c r="H1" s="216">
        <v>43556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ABRIL/2019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8374180</v>
      </c>
      <c r="C7" s="64">
        <f t="shared" ref="C7:C12" si="0">B7/$B$15*100</f>
        <v>22.701100139329277</v>
      </c>
      <c r="E7" s="15"/>
      <c r="F7" s="15"/>
      <c r="G7" s="15"/>
    </row>
    <row r="8" spans="1:9" ht="18" x14ac:dyDescent="0.35">
      <c r="A8" s="59" t="s">
        <v>93</v>
      </c>
      <c r="B8" s="155">
        <v>11154762</v>
      </c>
      <c r="C8" s="64">
        <f t="shared" si="0"/>
        <v>30.238825675156843</v>
      </c>
      <c r="E8" s="15"/>
      <c r="F8" s="15"/>
      <c r="G8" s="15"/>
    </row>
    <row r="9" spans="1:9" ht="18" x14ac:dyDescent="0.35">
      <c r="A9" s="59" t="s">
        <v>94</v>
      </c>
      <c r="B9" s="155">
        <v>3479649</v>
      </c>
      <c r="C9" s="64">
        <f t="shared" si="0"/>
        <v>9.4327874966524465</v>
      </c>
      <c r="E9" s="15"/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56">
        <v>11</v>
      </c>
      <c r="C11" s="64">
        <f t="shared" si="0"/>
        <v>2.9819289952284527E-5</v>
      </c>
      <c r="E11" s="15"/>
      <c r="F11" s="15"/>
      <c r="G11" s="15"/>
    </row>
    <row r="12" spans="1:9" ht="18.600000000000001" thickBot="1" x14ac:dyDescent="0.4">
      <c r="A12" s="49" t="s">
        <v>106</v>
      </c>
      <c r="B12" s="156">
        <v>86156</v>
      </c>
      <c r="C12" s="149">
        <f t="shared" si="0"/>
        <v>0.23355552228445686</v>
      </c>
      <c r="E12" s="15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23094758</v>
      </c>
      <c r="C13" s="148">
        <f>SUM(C7:C12)</f>
        <v>62.606298652712965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13794115</v>
      </c>
      <c r="C14" s="119">
        <f>B14/$B$15*100</f>
        <v>37.393701347287028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36888873</v>
      </c>
      <c r="C15" s="86">
        <f>SUM(C13+C14)</f>
        <v>100</v>
      </c>
      <c r="E15" s="15"/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ABRIL/2019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155455</v>
      </c>
      <c r="C20" s="64">
        <f t="shared" ref="C20:C25" si="1">B20/$B$28*100</f>
        <v>0.86568030733363277</v>
      </c>
      <c r="E20" s="15"/>
      <c r="F20" s="15"/>
      <c r="G20" s="15"/>
    </row>
    <row r="21" spans="1:7" ht="18" x14ac:dyDescent="0.35">
      <c r="A21" s="59" t="s">
        <v>93</v>
      </c>
      <c r="B21" s="155">
        <v>9881195</v>
      </c>
      <c r="C21" s="64">
        <f t="shared" si="1"/>
        <v>55.025286574401314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6017144</v>
      </c>
      <c r="C22" s="64">
        <f t="shared" si="1"/>
        <v>33.507594269664693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16053794</v>
      </c>
      <c r="C26" s="148">
        <f>SUM(C20:C25)</f>
        <v>89.398561151399633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1903759</v>
      </c>
      <c r="C27" s="119">
        <f>B27/$B$28*100</f>
        <v>10.601438848600363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17957553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2"/>
  <sheetViews>
    <sheetView zoomScale="50" zoomScaleNormal="5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8" max="8" width="14.5546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MAIO/2019 - ASSOCIAÇÃO BRASILEIRA DAS EMPRESAS AÉREAS</v>
      </c>
      <c r="B1" s="8"/>
      <c r="C1" s="8"/>
      <c r="G1" s="214"/>
      <c r="H1" s="216">
        <v>43586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MAIO/2019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  <c r="G5" s="50"/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8209596</v>
      </c>
      <c r="C7" s="64">
        <f t="shared" ref="C7:C12" si="0">B7/$B$15*100</f>
        <v>20.974195870818143</v>
      </c>
      <c r="E7" s="15"/>
      <c r="F7" s="15"/>
      <c r="G7" s="15"/>
      <c r="I7" s="50"/>
    </row>
    <row r="8" spans="1:9" ht="18" x14ac:dyDescent="0.35">
      <c r="A8" s="59" t="s">
        <v>93</v>
      </c>
      <c r="B8" s="155">
        <v>12717159</v>
      </c>
      <c r="C8" s="64">
        <f t="shared" si="0"/>
        <v>32.490293528005246</v>
      </c>
      <c r="E8" s="15"/>
      <c r="F8" s="15"/>
      <c r="G8" s="15"/>
      <c r="I8" s="50"/>
    </row>
    <row r="9" spans="1:9" ht="18" x14ac:dyDescent="0.35">
      <c r="A9" s="59" t="s">
        <v>94</v>
      </c>
      <c r="B9" s="155">
        <v>3958022</v>
      </c>
      <c r="C9" s="64">
        <f t="shared" si="0"/>
        <v>10.112108889281199</v>
      </c>
      <c r="E9" s="15"/>
      <c r="F9" s="15"/>
      <c r="G9" s="15"/>
      <c r="I9" s="50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E10" s="15"/>
      <c r="F10" s="15"/>
      <c r="G10" s="15"/>
      <c r="I10" s="50"/>
    </row>
    <row r="11" spans="1:9" ht="18" x14ac:dyDescent="0.35">
      <c r="A11" s="49" t="s">
        <v>99</v>
      </c>
      <c r="B11" s="156">
        <v>45</v>
      </c>
      <c r="C11" s="64">
        <f t="shared" si="0"/>
        <v>1.1496775409981398E-4</v>
      </c>
      <c r="E11" s="15"/>
      <c r="F11" s="15"/>
      <c r="G11" s="15"/>
      <c r="I11" s="50"/>
    </row>
    <row r="12" spans="1:9" ht="18.600000000000001" thickBot="1" x14ac:dyDescent="0.4">
      <c r="A12" s="49" t="s">
        <v>106</v>
      </c>
      <c r="B12" s="156">
        <v>46345</v>
      </c>
      <c r="C12" s="149">
        <f t="shared" si="0"/>
        <v>0.11840401252790841</v>
      </c>
      <c r="E12" s="15"/>
      <c r="F12" s="15"/>
      <c r="G12" s="15"/>
      <c r="I12" s="50"/>
    </row>
    <row r="13" spans="1:9" ht="60" customHeight="1" thickBot="1" x14ac:dyDescent="0.35">
      <c r="A13" s="124" t="s">
        <v>108</v>
      </c>
      <c r="B13" s="147">
        <f>SUM(B7:B12)</f>
        <v>24931167</v>
      </c>
      <c r="C13" s="148">
        <f>SUM(C7:C12)</f>
        <v>63.695117268386603</v>
      </c>
      <c r="E13" s="15"/>
      <c r="F13" s="15"/>
      <c r="G13" s="15"/>
      <c r="H13" s="15"/>
      <c r="I13" s="50"/>
    </row>
    <row r="14" spans="1:9" ht="18.600000000000001" thickBot="1" x14ac:dyDescent="0.35">
      <c r="A14" s="123" t="s">
        <v>109</v>
      </c>
      <c r="B14" s="128">
        <v>14210243</v>
      </c>
      <c r="C14" s="119">
        <f>B14/$B$15*100</f>
        <v>36.304882731613397</v>
      </c>
      <c r="E14" s="15"/>
      <c r="F14" s="15"/>
      <c r="G14" s="15"/>
      <c r="I14" s="50"/>
    </row>
    <row r="15" spans="1:9" ht="60" customHeight="1" thickBot="1" x14ac:dyDescent="0.35">
      <c r="A15" s="97" t="s">
        <v>110</v>
      </c>
      <c r="B15" s="120">
        <f>SUM(B13+B14)</f>
        <v>39141410</v>
      </c>
      <c r="C15" s="86">
        <f>SUM(C13+C14)</f>
        <v>100</v>
      </c>
      <c r="E15" s="15"/>
      <c r="F15" s="15"/>
      <c r="G15" s="15"/>
      <c r="H15" s="15"/>
      <c r="I15" s="50"/>
    </row>
    <row r="16" spans="1:9" ht="18.600000000000001" thickBot="1" x14ac:dyDescent="0.35">
      <c r="A16" s="235" t="s">
        <v>5</v>
      </c>
      <c r="B16" s="235"/>
      <c r="C16" s="235"/>
      <c r="E16" s="1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MAIO/2019</v>
      </c>
      <c r="C17" s="330"/>
      <c r="E17" s="15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15"/>
      <c r="F18" s="15"/>
      <c r="G18" s="15"/>
    </row>
    <row r="19" spans="1:7" ht="15.75" customHeight="1" thickBot="1" x14ac:dyDescent="0.35">
      <c r="A19" s="221"/>
      <c r="B19" s="300"/>
      <c r="C19" s="302"/>
      <c r="E19" s="15"/>
      <c r="F19" s="15"/>
      <c r="G19" s="15"/>
    </row>
    <row r="20" spans="1:7" ht="18" x14ac:dyDescent="0.35">
      <c r="A20" s="59" t="s">
        <v>6</v>
      </c>
      <c r="B20" s="155">
        <v>176215</v>
      </c>
      <c r="C20" s="64">
        <f t="shared" ref="C20:C25" si="1">B20/$B$28*100</f>
        <v>0.96867930500482569</v>
      </c>
      <c r="E20" s="15"/>
      <c r="F20" s="15"/>
      <c r="G20" s="15"/>
    </row>
    <row r="21" spans="1:7" ht="18" x14ac:dyDescent="0.35">
      <c r="A21" s="59" t="s">
        <v>93</v>
      </c>
      <c r="B21" s="155">
        <v>9839612</v>
      </c>
      <c r="C21" s="64">
        <f t="shared" si="1"/>
        <v>54.089768258531578</v>
      </c>
      <c r="D21" s="15"/>
      <c r="E21" s="15"/>
      <c r="F21" s="15"/>
      <c r="G21" s="15"/>
    </row>
    <row r="22" spans="1:7" ht="18" x14ac:dyDescent="0.35">
      <c r="A22" s="59" t="s">
        <v>94</v>
      </c>
      <c r="B22" s="155">
        <v>6153029</v>
      </c>
      <c r="C22" s="64">
        <f t="shared" si="1"/>
        <v>33.824089069571471</v>
      </c>
      <c r="D22" s="15"/>
      <c r="E22" s="15"/>
      <c r="F22" s="15"/>
      <c r="G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15"/>
      <c r="F23" s="15"/>
      <c r="G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15"/>
      <c r="F24" s="15"/>
      <c r="G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15"/>
      <c r="F25" s="15"/>
      <c r="G25" s="15"/>
    </row>
    <row r="26" spans="1:7" ht="60" customHeight="1" thickBot="1" x14ac:dyDescent="0.35">
      <c r="A26" s="124" t="s">
        <v>108</v>
      </c>
      <c r="B26" s="147">
        <f>SUM(B20:B25)</f>
        <v>16168856</v>
      </c>
      <c r="C26" s="148">
        <f>SUM(C20:C25)</f>
        <v>88.882536633107875</v>
      </c>
      <c r="E26" s="15"/>
      <c r="F26" s="15"/>
      <c r="G26" s="15"/>
    </row>
    <row r="27" spans="1:7" ht="18.600000000000001" thickBot="1" x14ac:dyDescent="0.35">
      <c r="A27" s="123" t="s">
        <v>109</v>
      </c>
      <c r="B27" s="128">
        <v>2022407</v>
      </c>
      <c r="C27" s="119">
        <f>B27/$B$28*100</f>
        <v>11.117463366892117</v>
      </c>
      <c r="E27" s="15"/>
      <c r="F27" s="15"/>
      <c r="G27" s="15"/>
    </row>
    <row r="28" spans="1:7" ht="60" customHeight="1" thickBot="1" x14ac:dyDescent="0.35">
      <c r="A28" s="97" t="s">
        <v>111</v>
      </c>
      <c r="B28" s="120">
        <f>SUM(B26+B27)</f>
        <v>18191263</v>
      </c>
      <c r="C28" s="86">
        <f>SUM(C26+C27)</f>
        <v>100</v>
      </c>
      <c r="E28" s="15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JUNHO/2019 - ASSOCIAÇÃO BRASILEIRA DAS EMPRESAS AÉREAS</v>
      </c>
      <c r="B1" s="8"/>
      <c r="C1" s="8"/>
      <c r="G1" s="214"/>
      <c r="H1" s="216">
        <v>43617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JUNHO/2019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7250766</v>
      </c>
      <c r="C7" s="64">
        <f t="shared" ref="C7:C12" si="0">B7/$B$15*100</f>
        <v>21.100243709714249</v>
      </c>
      <c r="E7" s="44"/>
      <c r="F7" s="15"/>
      <c r="G7" s="15"/>
    </row>
    <row r="8" spans="1:9" ht="18" x14ac:dyDescent="0.35">
      <c r="A8" s="59" t="s">
        <v>93</v>
      </c>
      <c r="B8" s="155">
        <v>11035480</v>
      </c>
      <c r="C8" s="64">
        <f t="shared" si="0"/>
        <v>32.114030083673562</v>
      </c>
      <c r="E8" s="44"/>
      <c r="F8" s="15"/>
      <c r="G8" s="15"/>
    </row>
    <row r="9" spans="1:9" ht="18" x14ac:dyDescent="0.35">
      <c r="A9" s="59" t="s">
        <v>94</v>
      </c>
      <c r="B9" s="155">
        <v>3466795</v>
      </c>
      <c r="C9" s="64">
        <f t="shared" si="0"/>
        <v>10.08861951849209</v>
      </c>
      <c r="E9" s="44"/>
      <c r="F9" s="15"/>
      <c r="G9" s="15"/>
    </row>
    <row r="10" spans="1:9" ht="18" x14ac:dyDescent="0.35">
      <c r="A10" s="49" t="s">
        <v>98</v>
      </c>
      <c r="B10" s="156">
        <v>5</v>
      </c>
      <c r="C10" s="64">
        <f t="shared" si="0"/>
        <v>1.4550354893341097E-5</v>
      </c>
      <c r="E10" s="44"/>
      <c r="F10" s="15"/>
      <c r="G10" s="15"/>
    </row>
    <row r="11" spans="1:9" ht="18" x14ac:dyDescent="0.35">
      <c r="A11" s="49" t="s">
        <v>99</v>
      </c>
      <c r="B11" s="156">
        <v>179</v>
      </c>
      <c r="C11" s="64">
        <f t="shared" si="0"/>
        <v>5.2090270518161119E-4</v>
      </c>
      <c r="E11" s="44"/>
      <c r="F11" s="15"/>
      <c r="G11" s="15"/>
    </row>
    <row r="12" spans="1:9" ht="18.600000000000001" thickBot="1" x14ac:dyDescent="0.4">
      <c r="A12" s="49" t="s">
        <v>106</v>
      </c>
      <c r="B12" s="156">
        <v>9057</v>
      </c>
      <c r="C12" s="149">
        <f t="shared" si="0"/>
        <v>2.6356512853798062E-2</v>
      </c>
      <c r="E12" s="44"/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21762282</v>
      </c>
      <c r="C13" s="148">
        <f>SUM(C7:C12)</f>
        <v>63.329785277793768</v>
      </c>
      <c r="E13" s="44"/>
      <c r="F13" s="15"/>
      <c r="G13" s="15"/>
    </row>
    <row r="14" spans="1:9" ht="18.600000000000001" thickBot="1" x14ac:dyDescent="0.35">
      <c r="A14" s="123" t="s">
        <v>109</v>
      </c>
      <c r="B14" s="128">
        <v>12601141</v>
      </c>
      <c r="C14" s="119">
        <f>B14/$B$15*100</f>
        <v>36.670214722206225</v>
      </c>
      <c r="E14" s="44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34363423</v>
      </c>
      <c r="C15" s="86">
        <f>SUM(C13+C14)</f>
        <v>100</v>
      </c>
      <c r="E15" s="44"/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E16" s="44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JUNHO/2019</v>
      </c>
      <c r="C17" s="330"/>
      <c r="E17" s="44"/>
      <c r="F17" s="15"/>
      <c r="G17" s="15"/>
    </row>
    <row r="18" spans="1:7" ht="18.75" customHeight="1" x14ac:dyDescent="0.3">
      <c r="A18" s="221"/>
      <c r="B18" s="299" t="s">
        <v>122</v>
      </c>
      <c r="C18" s="321" t="s">
        <v>4</v>
      </c>
      <c r="E18" s="44"/>
      <c r="F18" s="15"/>
      <c r="G18" s="15"/>
    </row>
    <row r="19" spans="1:7" ht="15.75" customHeight="1" thickBot="1" x14ac:dyDescent="0.35">
      <c r="A19" s="221"/>
      <c r="B19" s="300"/>
      <c r="C19" s="302"/>
      <c r="E19" s="44"/>
      <c r="F19" s="15"/>
      <c r="G19" s="15"/>
    </row>
    <row r="20" spans="1:7" ht="18" x14ac:dyDescent="0.35">
      <c r="A20" s="59" t="s">
        <v>6</v>
      </c>
      <c r="B20" s="155">
        <v>181215</v>
      </c>
      <c r="C20" s="64">
        <f t="shared" ref="C20:C25" si="1">B20/$B$28*100</f>
        <v>1.1191580477940979</v>
      </c>
      <c r="E20" s="44"/>
      <c r="F20" s="15"/>
      <c r="G20" s="15"/>
    </row>
    <row r="21" spans="1:7" ht="18" x14ac:dyDescent="0.35">
      <c r="A21" s="59" t="s">
        <v>93</v>
      </c>
      <c r="B21" s="155">
        <v>9016410</v>
      </c>
      <c r="C21" s="64">
        <f t="shared" si="1"/>
        <v>55.684064860586503</v>
      </c>
      <c r="D21" s="15"/>
      <c r="E21" s="44"/>
      <c r="F21" s="15"/>
    </row>
    <row r="22" spans="1:7" ht="18" x14ac:dyDescent="0.35">
      <c r="A22" s="59" t="s">
        <v>94</v>
      </c>
      <c r="B22" s="155">
        <v>5312843</v>
      </c>
      <c r="C22" s="64">
        <f t="shared" si="1"/>
        <v>32.811362194721951</v>
      </c>
      <c r="D22" s="15"/>
      <c r="E22" s="44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44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44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44"/>
    </row>
    <row r="26" spans="1:7" ht="60" customHeight="1" thickBot="1" x14ac:dyDescent="0.35">
      <c r="A26" s="124" t="s">
        <v>108</v>
      </c>
      <c r="B26" s="147">
        <f>SUM(B20:B25)</f>
        <v>14510468</v>
      </c>
      <c r="C26" s="148">
        <f>SUM(C20:C25)</f>
        <v>89.614585103102542</v>
      </c>
      <c r="E26" s="44"/>
    </row>
    <row r="27" spans="1:7" ht="18.600000000000001" thickBot="1" x14ac:dyDescent="0.35">
      <c r="A27" s="123" t="s">
        <v>109</v>
      </c>
      <c r="B27" s="128">
        <v>1681615</v>
      </c>
      <c r="C27" s="119">
        <f>B27/$B$28*100</f>
        <v>10.385414896897453</v>
      </c>
      <c r="E27" s="44"/>
    </row>
    <row r="28" spans="1:7" ht="60" customHeight="1" thickBot="1" x14ac:dyDescent="0.35">
      <c r="A28" s="97" t="s">
        <v>111</v>
      </c>
      <c r="B28" s="120">
        <f>SUM(B26+B27)</f>
        <v>16192083</v>
      </c>
      <c r="C28" s="86">
        <f>SUM(C26+C27)</f>
        <v>100</v>
      </c>
      <c r="E28" s="44"/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5"/>
  <sheetViews>
    <sheetView zoomScale="50" zoomScaleNormal="5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  <col min="11" max="11" width="12.77734375" customWidth="1"/>
    <col min="12" max="12" width="14" customWidth="1"/>
  </cols>
  <sheetData>
    <row r="1" spans="1:12" ht="15" customHeight="1" x14ac:dyDescent="0.3">
      <c r="A1" s="8" t="str">
        <f>"DADOS COMPARATIVOS - "&amp;UPPER(TEXT($H$1,"mmmmmmmmmm"))&amp;"/"&amp;TEXT($H$1,"aaaa")&amp;" - ASSOCIAÇÃO BRASILEIRA DAS EMPRESAS AÉREAS"</f>
        <v>DADOS COMPARATIVOS - JULHO/2019 - ASSOCIAÇÃO BRASILEIRA DAS EMPRESAS AÉREAS</v>
      </c>
      <c r="B1" s="8"/>
      <c r="C1" s="8"/>
      <c r="G1" s="214"/>
      <c r="H1" s="216">
        <v>43647</v>
      </c>
      <c r="I1" s="214"/>
    </row>
    <row r="2" spans="1:12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12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12" ht="18.600000000000001" thickBot="1" x14ac:dyDescent="0.35">
      <c r="A4" s="240"/>
      <c r="B4" s="327" t="str">
        <f>""&amp;UPPER(TEXT($H$1,"mmmmmmmmmm"))&amp;"/"&amp;TEXT($H$1,"aaaa")&amp;""</f>
        <v>JULHO/2019</v>
      </c>
      <c r="C4" s="328"/>
    </row>
    <row r="5" spans="1:12" ht="18.75" customHeight="1" x14ac:dyDescent="0.3">
      <c r="A5" s="263"/>
      <c r="B5" s="240" t="s">
        <v>121</v>
      </c>
      <c r="C5" s="301" t="s">
        <v>4</v>
      </c>
    </row>
    <row r="6" spans="1:12" ht="18.75" customHeight="1" thickBot="1" x14ac:dyDescent="0.35">
      <c r="A6" s="263"/>
      <c r="B6" s="290"/>
      <c r="C6" s="302"/>
      <c r="K6" s="15"/>
      <c r="L6" s="15"/>
    </row>
    <row r="7" spans="1:12" ht="18" x14ac:dyDescent="0.35">
      <c r="A7" s="59" t="s">
        <v>6</v>
      </c>
      <c r="B7" s="155">
        <v>7650932</v>
      </c>
      <c r="C7" s="64">
        <f t="shared" ref="C7:C12" si="0">B7/$B$15*100</f>
        <v>20.751735942486125</v>
      </c>
      <c r="K7" s="15"/>
      <c r="L7" s="15"/>
    </row>
    <row r="8" spans="1:12" ht="18" x14ac:dyDescent="0.35">
      <c r="A8" s="59" t="s">
        <v>93</v>
      </c>
      <c r="B8" s="155">
        <v>11913513</v>
      </c>
      <c r="C8" s="64">
        <f t="shared" si="0"/>
        <v>32.313197388680976</v>
      </c>
      <c r="K8" s="15"/>
      <c r="L8" s="15"/>
    </row>
    <row r="9" spans="1:12" ht="18" x14ac:dyDescent="0.35">
      <c r="A9" s="59" t="s">
        <v>94</v>
      </c>
      <c r="B9" s="155">
        <v>3346168.9999999995</v>
      </c>
      <c r="C9" s="64">
        <f t="shared" si="0"/>
        <v>9.0758636342517285</v>
      </c>
      <c r="K9" s="15"/>
      <c r="L9" s="15"/>
    </row>
    <row r="10" spans="1:12" ht="18" x14ac:dyDescent="0.35">
      <c r="A10" s="49" t="s">
        <v>98</v>
      </c>
      <c r="B10" s="156">
        <v>0</v>
      </c>
      <c r="C10" s="64">
        <f t="shared" si="0"/>
        <v>0</v>
      </c>
      <c r="K10" s="15"/>
      <c r="L10" s="15"/>
    </row>
    <row r="11" spans="1:12" ht="18" x14ac:dyDescent="0.35">
      <c r="A11" s="49" t="s">
        <v>99</v>
      </c>
      <c r="B11" s="156">
        <v>58</v>
      </c>
      <c r="C11" s="64">
        <f t="shared" si="0"/>
        <v>1.5731425722568116E-4</v>
      </c>
      <c r="K11" s="15"/>
      <c r="L11" s="15"/>
    </row>
    <row r="12" spans="1:12" ht="18.600000000000001" thickBot="1" x14ac:dyDescent="0.4">
      <c r="A12" s="49" t="s">
        <v>106</v>
      </c>
      <c r="B12" s="156">
        <v>25177.999999999996</v>
      </c>
      <c r="C12" s="149">
        <f t="shared" si="0"/>
        <v>6.8290661524624138E-2</v>
      </c>
      <c r="K12" s="15"/>
      <c r="L12" s="15"/>
    </row>
    <row r="13" spans="1:12" ht="60" customHeight="1" thickBot="1" x14ac:dyDescent="0.35">
      <c r="A13" s="124" t="s">
        <v>108</v>
      </c>
      <c r="B13" s="147">
        <f>SUM(B7:B12)</f>
        <v>22935850</v>
      </c>
      <c r="C13" s="148">
        <f>SUM(C7:C12)</f>
        <v>62.209244941200673</v>
      </c>
      <c r="K13" s="15"/>
      <c r="L13" s="15"/>
    </row>
    <row r="14" spans="1:12" ht="18.600000000000001" thickBot="1" x14ac:dyDescent="0.35">
      <c r="A14" s="123" t="s">
        <v>109</v>
      </c>
      <c r="B14" s="128">
        <v>13933027</v>
      </c>
      <c r="C14" s="119">
        <f>B14/$B$15*100</f>
        <v>37.790755058799327</v>
      </c>
      <c r="K14" s="15"/>
      <c r="L14" s="15"/>
    </row>
    <row r="15" spans="1:12" ht="60" customHeight="1" thickBot="1" x14ac:dyDescent="0.35">
      <c r="A15" s="97" t="s">
        <v>110</v>
      </c>
      <c r="B15" s="120">
        <f>SUM(B13+B14)</f>
        <v>36868877</v>
      </c>
      <c r="C15" s="86">
        <f>SUM(C13+C14)</f>
        <v>100</v>
      </c>
      <c r="K15" s="15"/>
      <c r="L15" s="15"/>
    </row>
    <row r="16" spans="1:12" ht="18.600000000000001" thickBot="1" x14ac:dyDescent="0.35">
      <c r="A16" s="235" t="s">
        <v>5</v>
      </c>
      <c r="B16" s="235"/>
      <c r="C16" s="235"/>
      <c r="K16" s="15"/>
      <c r="L16" s="15"/>
    </row>
    <row r="17" spans="1:12" ht="18.600000000000001" thickBot="1" x14ac:dyDescent="0.35">
      <c r="A17" s="237"/>
      <c r="B17" s="329" t="str">
        <f>""&amp;UPPER(TEXT($H$1,"mmmmmmmmmm"))&amp;"/"&amp;TEXT($H$1,"aaaa")&amp;""</f>
        <v>JULHO/2019</v>
      </c>
      <c r="C17" s="330"/>
      <c r="K17" s="15"/>
      <c r="L17" s="15"/>
    </row>
    <row r="18" spans="1:12" ht="18.75" customHeight="1" x14ac:dyDescent="0.3">
      <c r="A18" s="221"/>
      <c r="B18" s="299" t="s">
        <v>121</v>
      </c>
      <c r="C18" s="321" t="s">
        <v>4</v>
      </c>
      <c r="K18" s="15"/>
      <c r="L18" s="15"/>
    </row>
    <row r="19" spans="1:12" ht="15.75" customHeight="1" thickBot="1" x14ac:dyDescent="0.35">
      <c r="A19" s="221"/>
      <c r="B19" s="300"/>
      <c r="C19" s="302"/>
      <c r="K19" s="15"/>
      <c r="L19" s="15"/>
    </row>
    <row r="20" spans="1:12" ht="18" x14ac:dyDescent="0.35">
      <c r="A20" s="59" t="s">
        <v>6</v>
      </c>
      <c r="B20" s="155">
        <v>198634.99999999997</v>
      </c>
      <c r="C20" s="64">
        <f t="shared" ref="C20:C25" si="1">B20/$B$28*100</f>
        <v>1.1270268511374186</v>
      </c>
      <c r="K20" s="50"/>
      <c r="L20" s="50"/>
    </row>
    <row r="21" spans="1:12" ht="18" x14ac:dyDescent="0.35">
      <c r="A21" s="59" t="s">
        <v>93</v>
      </c>
      <c r="B21" s="155">
        <v>10393211.999999998</v>
      </c>
      <c r="C21" s="64">
        <f t="shared" si="1"/>
        <v>58.969612573633214</v>
      </c>
      <c r="D21" s="15"/>
      <c r="K21" s="50"/>
      <c r="L21" s="50"/>
    </row>
    <row r="22" spans="1:12" ht="18" x14ac:dyDescent="0.35">
      <c r="A22" s="59" t="s">
        <v>94</v>
      </c>
      <c r="B22" s="155">
        <v>5389191.9999999991</v>
      </c>
      <c r="C22" s="64">
        <f t="shared" si="1"/>
        <v>30.577511968862321</v>
      </c>
      <c r="D22" s="15"/>
      <c r="K22" s="50"/>
      <c r="L22" s="50"/>
    </row>
    <row r="23" spans="1:12" ht="18" x14ac:dyDescent="0.35">
      <c r="A23" s="49" t="s">
        <v>98</v>
      </c>
      <c r="B23" s="156">
        <v>0</v>
      </c>
      <c r="C23" s="64">
        <f t="shared" si="1"/>
        <v>0</v>
      </c>
      <c r="D23" s="15"/>
      <c r="K23" s="50"/>
      <c r="L23" s="50"/>
    </row>
    <row r="24" spans="1:12" ht="18" x14ac:dyDescent="0.35">
      <c r="A24" s="49" t="s">
        <v>99</v>
      </c>
      <c r="B24" s="156">
        <v>0</v>
      </c>
      <c r="C24" s="64">
        <f t="shared" si="1"/>
        <v>0</v>
      </c>
      <c r="D24" s="15"/>
      <c r="K24" s="50"/>
      <c r="L24" s="50"/>
    </row>
    <row r="25" spans="1:12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K25" s="50"/>
      <c r="L25" s="50"/>
    </row>
    <row r="26" spans="1:12" ht="60" customHeight="1" thickBot="1" x14ac:dyDescent="0.35">
      <c r="A26" s="124" t="s">
        <v>108</v>
      </c>
      <c r="B26" s="147">
        <f>SUM(B20:B25)</f>
        <v>15981038.999999996</v>
      </c>
      <c r="C26" s="148">
        <f>SUM(C20:C25)</f>
        <v>90.674151393632954</v>
      </c>
      <c r="K26" s="50"/>
      <c r="L26" s="50"/>
    </row>
    <row r="27" spans="1:12" ht="18.600000000000001" thickBot="1" x14ac:dyDescent="0.35">
      <c r="A27" s="123" t="s">
        <v>109</v>
      </c>
      <c r="B27" s="128">
        <v>1643652</v>
      </c>
      <c r="C27" s="119">
        <f>B27/$B$28*100</f>
        <v>9.3258486063670585</v>
      </c>
    </row>
    <row r="28" spans="1:12" ht="60" customHeight="1" thickBot="1" x14ac:dyDescent="0.35">
      <c r="A28" s="97" t="s">
        <v>111</v>
      </c>
      <c r="B28" s="120">
        <f>SUM(B26+B27)</f>
        <v>17624690.999999996</v>
      </c>
      <c r="C28" s="86">
        <f>SUM(C26+C27)</f>
        <v>100.00000000000001</v>
      </c>
    </row>
    <row r="30" spans="1:12" x14ac:dyDescent="0.3">
      <c r="A30" s="15"/>
      <c r="B30" s="15"/>
      <c r="C30" s="15"/>
      <c r="D30" s="15"/>
    </row>
    <row r="31" spans="1:12" x14ac:dyDescent="0.3">
      <c r="A31" s="15"/>
      <c r="B31" s="15"/>
      <c r="C31" s="15"/>
      <c r="D31" s="15"/>
    </row>
    <row r="32" spans="1:12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AGOSTO/2019 - ASSOCIAÇÃO BRASILEIRA DAS EMPRESAS AÉREAS</v>
      </c>
      <c r="B1" s="8"/>
      <c r="C1" s="8"/>
      <c r="G1" s="214"/>
      <c r="H1" s="216">
        <v>43678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AGOSTO/2019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8064141</v>
      </c>
      <c r="C7" s="64">
        <f t="shared" ref="C7:C12" si="0">B7/$B$15*100</f>
        <v>21.120413085428087</v>
      </c>
      <c r="F7" s="15"/>
      <c r="G7" s="15"/>
    </row>
    <row r="8" spans="1:9" ht="18" x14ac:dyDescent="0.35">
      <c r="A8" s="59" t="s">
        <v>93</v>
      </c>
      <c r="B8" s="155">
        <v>11827097</v>
      </c>
      <c r="C8" s="64">
        <f t="shared" si="0"/>
        <v>30.975794475992828</v>
      </c>
      <c r="F8" s="15"/>
      <c r="G8" s="15"/>
    </row>
    <row r="9" spans="1:9" ht="18" x14ac:dyDescent="0.35">
      <c r="A9" s="59" t="s">
        <v>94</v>
      </c>
      <c r="B9" s="155">
        <v>3507441</v>
      </c>
      <c r="C9" s="64">
        <f t="shared" si="0"/>
        <v>9.1861740503752323</v>
      </c>
      <c r="F9" s="15"/>
      <c r="G9" s="15"/>
    </row>
    <row r="10" spans="1:9" ht="18" x14ac:dyDescent="0.35">
      <c r="A10" s="49" t="s">
        <v>98</v>
      </c>
      <c r="B10" s="156">
        <v>2</v>
      </c>
      <c r="C10" s="64">
        <f t="shared" si="0"/>
        <v>5.2381061009295572E-6</v>
      </c>
      <c r="F10" s="15"/>
      <c r="G10" s="15"/>
    </row>
    <row r="11" spans="1:9" ht="18" x14ac:dyDescent="0.35">
      <c r="A11" s="49" t="s">
        <v>99</v>
      </c>
      <c r="B11" s="156">
        <v>384</v>
      </c>
      <c r="C11" s="64">
        <f t="shared" si="0"/>
        <v>1.0057163713784749E-3</v>
      </c>
      <c r="F11" s="15"/>
      <c r="G11" s="15"/>
    </row>
    <row r="12" spans="1:9" ht="18.600000000000001" thickBot="1" x14ac:dyDescent="0.4">
      <c r="A12" s="49" t="s">
        <v>106</v>
      </c>
      <c r="B12" s="156">
        <v>19418</v>
      </c>
      <c r="C12" s="149">
        <f t="shared" si="0"/>
        <v>5.0856772133925074E-2</v>
      </c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23418483</v>
      </c>
      <c r="C13" s="148">
        <f>SUM(C7:C12)</f>
        <v>61.334249338407545</v>
      </c>
      <c r="F13" s="15"/>
      <c r="G13" s="15"/>
    </row>
    <row r="14" spans="1:9" ht="18.600000000000001" thickBot="1" x14ac:dyDescent="0.35">
      <c r="A14" s="123" t="s">
        <v>109</v>
      </c>
      <c r="B14" s="128">
        <v>14763256</v>
      </c>
      <c r="C14" s="119">
        <f>B14/$B$15*100</f>
        <v>38.66575066159244</v>
      </c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38181739</v>
      </c>
      <c r="C15" s="86">
        <f>SUM(C13+C14)</f>
        <v>99.999999999999986</v>
      </c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AGOSTO/2019</v>
      </c>
      <c r="C17" s="330"/>
      <c r="F17" s="15"/>
      <c r="G17" s="15"/>
    </row>
    <row r="18" spans="1:7" ht="18.75" customHeight="1" x14ac:dyDescent="0.3">
      <c r="A18" s="221"/>
      <c r="B18" s="299" t="s">
        <v>121</v>
      </c>
      <c r="C18" s="321" t="s">
        <v>4</v>
      </c>
      <c r="F18" s="15"/>
      <c r="G18" s="15"/>
    </row>
    <row r="19" spans="1:7" ht="15.75" customHeight="1" thickBot="1" x14ac:dyDescent="0.35">
      <c r="A19" s="221"/>
      <c r="B19" s="300"/>
      <c r="C19" s="302"/>
      <c r="F19" s="15"/>
      <c r="G19" s="15"/>
    </row>
    <row r="20" spans="1:7" ht="18" x14ac:dyDescent="0.35">
      <c r="A20" s="59" t="s">
        <v>6</v>
      </c>
      <c r="B20" s="155">
        <v>176170</v>
      </c>
      <c r="C20" s="64">
        <f t="shared" ref="C20:C25" si="1">B20/$B$28*100</f>
        <v>1.0085970344831179</v>
      </c>
      <c r="F20" s="15"/>
      <c r="G20" s="15"/>
    </row>
    <row r="21" spans="1:7" ht="18" x14ac:dyDescent="0.35">
      <c r="A21" s="59" t="s">
        <v>93</v>
      </c>
      <c r="B21" s="155">
        <v>10062826</v>
      </c>
      <c r="C21" s="64">
        <f t="shared" si="1"/>
        <v>57.611037419081654</v>
      </c>
      <c r="D21" s="15"/>
      <c r="F21" s="15"/>
      <c r="G21" s="15"/>
    </row>
    <row r="22" spans="1:7" ht="18" x14ac:dyDescent="0.35">
      <c r="A22" s="59" t="s">
        <v>94</v>
      </c>
      <c r="B22" s="155">
        <v>5549791</v>
      </c>
      <c r="C22" s="64">
        <f t="shared" si="1"/>
        <v>31.77330274508201</v>
      </c>
      <c r="D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F25" s="44"/>
    </row>
    <row r="26" spans="1:7" ht="60" customHeight="1" thickBot="1" x14ac:dyDescent="0.35">
      <c r="A26" s="124" t="s">
        <v>108</v>
      </c>
      <c r="B26" s="147">
        <f>SUM(B20:B25)</f>
        <v>15788787</v>
      </c>
      <c r="C26" s="148">
        <f>SUM(C20:C25)</f>
        <v>90.392937198646777</v>
      </c>
      <c r="F26" s="44"/>
    </row>
    <row r="27" spans="1:7" ht="18.600000000000001" thickBot="1" x14ac:dyDescent="0.35">
      <c r="A27" s="123" t="s">
        <v>109</v>
      </c>
      <c r="B27" s="128">
        <v>1678050</v>
      </c>
      <c r="C27" s="119">
        <f>B27/$B$28*100</f>
        <v>9.6070628013532158</v>
      </c>
      <c r="F27" s="44"/>
    </row>
    <row r="28" spans="1:7" ht="60" customHeight="1" thickBot="1" x14ac:dyDescent="0.35">
      <c r="A28" s="97" t="s">
        <v>111</v>
      </c>
      <c r="B28" s="120">
        <f>SUM(B26+B27)</f>
        <v>17466837</v>
      </c>
      <c r="C28" s="86">
        <f>SUM(C26+C27)</f>
        <v>100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SETEMBRO/2019 - ASSOCIAÇÃO BRASILEIRA DAS EMPRESAS AÉREAS</v>
      </c>
      <c r="B1" s="8"/>
      <c r="C1" s="8"/>
      <c r="G1" s="214"/>
      <c r="H1" s="216">
        <v>43709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SETEMBRO/2019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7701963.9999999953</v>
      </c>
      <c r="C7" s="64">
        <f t="shared" ref="C7:C12" si="0">B7/$B$15*100</f>
        <v>21.155883552330611</v>
      </c>
      <c r="E7" s="210"/>
      <c r="F7" s="211"/>
      <c r="G7" s="15"/>
    </row>
    <row r="8" spans="1:9" ht="18" x14ac:dyDescent="0.35">
      <c r="A8" s="59" t="s">
        <v>93</v>
      </c>
      <c r="B8" s="155">
        <v>11467762</v>
      </c>
      <c r="C8" s="64">
        <f t="shared" si="0"/>
        <v>31.499840492352615</v>
      </c>
      <c r="E8" s="210"/>
      <c r="F8" s="211"/>
      <c r="G8" s="15"/>
    </row>
    <row r="9" spans="1:9" ht="18" x14ac:dyDescent="0.35">
      <c r="A9" s="59" t="s">
        <v>94</v>
      </c>
      <c r="B9" s="155">
        <v>3092784.0000000005</v>
      </c>
      <c r="C9" s="64">
        <f t="shared" si="0"/>
        <v>8.4953108267594235</v>
      </c>
      <c r="E9" s="210"/>
      <c r="F9" s="211"/>
      <c r="G9" s="15"/>
    </row>
    <row r="10" spans="1:9" ht="18" x14ac:dyDescent="0.35">
      <c r="A10" s="49" t="s">
        <v>98</v>
      </c>
      <c r="B10" s="156">
        <v>11</v>
      </c>
      <c r="C10" s="64">
        <f t="shared" si="0"/>
        <v>3.0214984006110242E-5</v>
      </c>
      <c r="E10" s="210"/>
      <c r="F10" s="211"/>
      <c r="G10" s="15"/>
    </row>
    <row r="11" spans="1:9" ht="18" x14ac:dyDescent="0.35">
      <c r="A11" s="49" t="s">
        <v>99</v>
      </c>
      <c r="B11" s="156">
        <v>105</v>
      </c>
      <c r="C11" s="64">
        <f t="shared" si="0"/>
        <v>2.8841575642196135E-4</v>
      </c>
      <c r="E11" s="210"/>
      <c r="F11" s="211"/>
      <c r="G11" s="15"/>
    </row>
    <row r="12" spans="1:9" ht="18.600000000000001" thickBot="1" x14ac:dyDescent="0.4">
      <c r="A12" s="49" t="s">
        <v>106</v>
      </c>
      <c r="B12" s="156">
        <v>18871.999999999996</v>
      </c>
      <c r="C12" s="149">
        <f t="shared" si="0"/>
        <v>5.1837925287573847E-2</v>
      </c>
      <c r="E12" s="210"/>
      <c r="F12" s="211"/>
      <c r="G12" s="15"/>
    </row>
    <row r="13" spans="1:9" ht="60" customHeight="1" thickBot="1" x14ac:dyDescent="0.35">
      <c r="A13" s="124" t="s">
        <v>108</v>
      </c>
      <c r="B13" s="147">
        <f>SUM(B7:B12)</f>
        <v>22281497.999999996</v>
      </c>
      <c r="C13" s="148">
        <f>SUM(C7:C12)</f>
        <v>61.203191427470649</v>
      </c>
      <c r="E13" s="210"/>
      <c r="F13" s="211"/>
      <c r="G13" s="15"/>
    </row>
    <row r="14" spans="1:9" ht="18.600000000000001" thickBot="1" x14ac:dyDescent="0.35">
      <c r="A14" s="123" t="s">
        <v>109</v>
      </c>
      <c r="B14" s="128">
        <v>14124280.000000006</v>
      </c>
      <c r="C14" s="119">
        <f>B14/$B$15*100</f>
        <v>38.796808572529358</v>
      </c>
      <c r="E14" s="210"/>
      <c r="F14" s="211"/>
      <c r="G14" s="15"/>
    </row>
    <row r="15" spans="1:9" ht="60" customHeight="1" thickBot="1" x14ac:dyDescent="0.35">
      <c r="A15" s="97" t="s">
        <v>110</v>
      </c>
      <c r="B15" s="120">
        <f>SUM(B13+B14)</f>
        <v>36405778</v>
      </c>
      <c r="C15" s="86">
        <f>SUM(C13+C14)</f>
        <v>100</v>
      </c>
      <c r="E15" s="210"/>
      <c r="F15" s="211"/>
      <c r="G15" s="15"/>
    </row>
    <row r="16" spans="1:9" ht="18.600000000000001" thickBot="1" x14ac:dyDescent="0.35">
      <c r="A16" s="235" t="s">
        <v>5</v>
      </c>
      <c r="B16" s="235"/>
      <c r="C16" s="235"/>
      <c r="E16" s="210"/>
      <c r="F16" s="211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SETEMBRO/2019</v>
      </c>
      <c r="C17" s="330"/>
      <c r="E17" s="210"/>
      <c r="F17" s="211"/>
      <c r="G17" s="15"/>
    </row>
    <row r="18" spans="1:7" ht="18.75" customHeight="1" x14ac:dyDescent="0.3">
      <c r="A18" s="221"/>
      <c r="B18" s="299" t="s">
        <v>121</v>
      </c>
      <c r="C18" s="321" t="s">
        <v>4</v>
      </c>
      <c r="E18" s="210"/>
      <c r="F18" s="211"/>
      <c r="G18" s="15"/>
    </row>
    <row r="19" spans="1:7" ht="15.75" customHeight="1" thickBot="1" x14ac:dyDescent="0.35">
      <c r="A19" s="221"/>
      <c r="B19" s="300"/>
      <c r="C19" s="302"/>
      <c r="E19" s="210"/>
      <c r="F19" s="211"/>
      <c r="G19" s="15"/>
    </row>
    <row r="20" spans="1:7" ht="18" x14ac:dyDescent="0.35">
      <c r="A20" s="59" t="s">
        <v>6</v>
      </c>
      <c r="B20" s="155">
        <v>183330</v>
      </c>
      <c r="C20" s="64">
        <f t="shared" ref="C20:C25" si="1">B20/$B$28*100</f>
        <v>1.0575831620161675</v>
      </c>
      <c r="E20" s="210"/>
      <c r="F20" s="211"/>
      <c r="G20" s="15"/>
    </row>
    <row r="21" spans="1:7" ht="18" x14ac:dyDescent="0.35">
      <c r="A21" s="59" t="s">
        <v>93</v>
      </c>
      <c r="B21" s="155">
        <v>9916479.0000000019</v>
      </c>
      <c r="C21" s="64">
        <f t="shared" si="1"/>
        <v>57.205592193786757</v>
      </c>
      <c r="D21" s="15"/>
      <c r="E21" s="210"/>
      <c r="F21" s="211"/>
      <c r="G21" s="15"/>
    </row>
    <row r="22" spans="1:7" ht="18" x14ac:dyDescent="0.35">
      <c r="A22" s="59" t="s">
        <v>94</v>
      </c>
      <c r="B22" s="155">
        <v>5402139.0000000009</v>
      </c>
      <c r="C22" s="64">
        <f t="shared" si="1"/>
        <v>31.163537038514473</v>
      </c>
      <c r="D22" s="15"/>
      <c r="E22" s="210"/>
      <c r="F22" s="210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210"/>
      <c r="F23" s="210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210"/>
      <c r="F24" s="210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210"/>
      <c r="F25" s="212"/>
    </row>
    <row r="26" spans="1:7" ht="60" customHeight="1" thickBot="1" x14ac:dyDescent="0.35">
      <c r="A26" s="124" t="s">
        <v>108</v>
      </c>
      <c r="B26" s="147">
        <f>SUM(B20:B25)</f>
        <v>15501948.000000004</v>
      </c>
      <c r="C26" s="148">
        <f>SUM(C20:C25)</f>
        <v>89.426712394317391</v>
      </c>
      <c r="E26" s="210"/>
      <c r="F26" s="212"/>
    </row>
    <row r="27" spans="1:7" ht="18.600000000000001" thickBot="1" x14ac:dyDescent="0.35">
      <c r="A27" s="123" t="s">
        <v>109</v>
      </c>
      <c r="B27" s="128">
        <v>1832859</v>
      </c>
      <c r="C27" s="119">
        <f>B27/$B$28*100</f>
        <v>10.5732876056826</v>
      </c>
      <c r="E27" s="210"/>
      <c r="F27" s="212"/>
    </row>
    <row r="28" spans="1:7" ht="60" customHeight="1" thickBot="1" x14ac:dyDescent="0.35">
      <c r="A28" s="97" t="s">
        <v>111</v>
      </c>
      <c r="B28" s="120">
        <f>SUM(B26+B27)</f>
        <v>17334807.000000004</v>
      </c>
      <c r="C28" s="86">
        <f>SUM(C26+C27)</f>
        <v>99.999999999999986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OUTUBRO/2019 - ASSOCIAÇÃO BRASILEIRA DAS EMPRESAS AÉREAS</v>
      </c>
      <c r="B1" s="8"/>
      <c r="C1" s="8"/>
      <c r="G1" s="214"/>
      <c r="H1" s="216">
        <v>43739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OUTUBRO/2019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8034167</v>
      </c>
      <c r="C7" s="64">
        <f t="shared" ref="C7:C12" si="0">B7/$B$15*100</f>
        <v>18.935196168467044</v>
      </c>
      <c r="E7" s="210"/>
      <c r="F7" s="211"/>
      <c r="G7" s="15"/>
    </row>
    <row r="8" spans="1:9" ht="18" x14ac:dyDescent="0.35">
      <c r="A8" s="59" t="s">
        <v>93</v>
      </c>
      <c r="B8" s="155">
        <v>13479670</v>
      </c>
      <c r="C8" s="64">
        <f t="shared" si="0"/>
        <v>31.769341580303241</v>
      </c>
      <c r="E8" s="210"/>
      <c r="F8" s="211"/>
      <c r="G8" s="15"/>
    </row>
    <row r="9" spans="1:9" ht="18" x14ac:dyDescent="0.35">
      <c r="A9" s="59" t="s">
        <v>94</v>
      </c>
      <c r="B9" s="155">
        <v>3572255</v>
      </c>
      <c r="C9" s="64">
        <f t="shared" si="0"/>
        <v>8.4192112497521201</v>
      </c>
      <c r="E9" s="210"/>
      <c r="F9" s="211"/>
      <c r="G9" s="15"/>
    </row>
    <row r="10" spans="1:9" ht="18" x14ac:dyDescent="0.35">
      <c r="A10" s="49" t="s">
        <v>98</v>
      </c>
      <c r="B10" s="156">
        <v>9</v>
      </c>
      <c r="C10" s="64">
        <f t="shared" si="0"/>
        <v>2.1211504007348044E-5</v>
      </c>
      <c r="E10" s="210"/>
      <c r="F10" s="211"/>
      <c r="G10" s="15"/>
    </row>
    <row r="11" spans="1:9" ht="18" x14ac:dyDescent="0.35">
      <c r="A11" s="49" t="s">
        <v>99</v>
      </c>
      <c r="B11" s="156">
        <v>232</v>
      </c>
      <c r="C11" s="64">
        <f t="shared" si="0"/>
        <v>5.4678543663386062E-4</v>
      </c>
      <c r="E11" s="210"/>
      <c r="F11" s="211"/>
      <c r="G11" s="15"/>
    </row>
    <row r="12" spans="1:9" ht="18.600000000000001" thickBot="1" x14ac:dyDescent="0.4">
      <c r="A12" s="49" t="s">
        <v>106</v>
      </c>
      <c r="B12" s="156">
        <v>22876</v>
      </c>
      <c r="C12" s="149">
        <f t="shared" si="0"/>
        <v>5.3914929519121538E-2</v>
      </c>
      <c r="E12" s="210"/>
      <c r="F12" s="211"/>
      <c r="G12" s="15"/>
    </row>
    <row r="13" spans="1:9" ht="60" customHeight="1" thickBot="1" x14ac:dyDescent="0.35">
      <c r="A13" s="124" t="s">
        <v>108</v>
      </c>
      <c r="B13" s="147">
        <f>SUM(B7:B12)</f>
        <v>25109209</v>
      </c>
      <c r="C13" s="148">
        <f>SUM(C7:C12)</f>
        <v>59.178231924982164</v>
      </c>
      <c r="E13" s="210"/>
      <c r="F13" s="211"/>
      <c r="G13" s="15"/>
    </row>
    <row r="14" spans="1:9" ht="18.600000000000001" thickBot="1" x14ac:dyDescent="0.35">
      <c r="A14" s="123" t="s">
        <v>109</v>
      </c>
      <c r="B14" s="128">
        <v>17320597</v>
      </c>
      <c r="C14" s="119">
        <f>B14/$B$15*100</f>
        <v>40.821768075017829</v>
      </c>
      <c r="E14" s="210"/>
      <c r="F14" s="211"/>
      <c r="G14" s="15"/>
    </row>
    <row r="15" spans="1:9" ht="60" customHeight="1" thickBot="1" x14ac:dyDescent="0.35">
      <c r="A15" s="97" t="s">
        <v>110</v>
      </c>
      <c r="B15" s="120">
        <f>SUM(B13+B14)</f>
        <v>42429806</v>
      </c>
      <c r="C15" s="86">
        <f>SUM(C13+C14)</f>
        <v>100</v>
      </c>
      <c r="E15" s="210"/>
      <c r="F15" s="211"/>
      <c r="G15" s="15"/>
    </row>
    <row r="16" spans="1:9" ht="18.600000000000001" thickBot="1" x14ac:dyDescent="0.35">
      <c r="A16" s="235" t="s">
        <v>5</v>
      </c>
      <c r="B16" s="235"/>
      <c r="C16" s="235"/>
      <c r="E16" s="210"/>
      <c r="F16" s="211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OUTUBRO/2019</v>
      </c>
      <c r="C17" s="330"/>
      <c r="E17" s="210"/>
      <c r="F17" s="211"/>
      <c r="G17" s="15"/>
    </row>
    <row r="18" spans="1:7" ht="18.75" customHeight="1" x14ac:dyDescent="0.3">
      <c r="A18" s="221"/>
      <c r="B18" s="299" t="s">
        <v>121</v>
      </c>
      <c r="C18" s="321" t="s">
        <v>4</v>
      </c>
      <c r="E18" s="210"/>
      <c r="F18" s="211"/>
      <c r="G18" s="15"/>
    </row>
    <row r="19" spans="1:7" ht="15.75" customHeight="1" thickBot="1" x14ac:dyDescent="0.35">
      <c r="A19" s="221"/>
      <c r="B19" s="300"/>
      <c r="C19" s="302"/>
      <c r="E19" s="210"/>
      <c r="F19" s="211"/>
      <c r="G19" s="15"/>
    </row>
    <row r="20" spans="1:7" ht="18" x14ac:dyDescent="0.35">
      <c r="A20" s="59" t="s">
        <v>6</v>
      </c>
      <c r="B20" s="155">
        <v>169882</v>
      </c>
      <c r="C20" s="64">
        <f t="shared" ref="C20:C25" si="1">B20/$B$28*100</f>
        <v>0.96776648641553953</v>
      </c>
      <c r="E20" s="210"/>
      <c r="F20" s="211"/>
      <c r="G20" s="15"/>
    </row>
    <row r="21" spans="1:7" ht="18" x14ac:dyDescent="0.35">
      <c r="A21" s="59" t="s">
        <v>93</v>
      </c>
      <c r="B21" s="155">
        <v>9954629</v>
      </c>
      <c r="C21" s="64">
        <f t="shared" si="1"/>
        <v>56.708517270224249</v>
      </c>
      <c r="D21" s="15"/>
      <c r="E21" s="210"/>
      <c r="F21" s="211"/>
      <c r="G21" s="15"/>
    </row>
    <row r="22" spans="1:7" ht="18" x14ac:dyDescent="0.35">
      <c r="A22" s="59" t="s">
        <v>94</v>
      </c>
      <c r="B22" s="155">
        <v>5381790</v>
      </c>
      <c r="C22" s="64">
        <f t="shared" si="1"/>
        <v>30.658433494580272</v>
      </c>
      <c r="D22" s="15"/>
      <c r="E22" s="210"/>
      <c r="F22" s="210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  <c r="E23" s="210"/>
      <c r="F23" s="210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  <c r="E24" s="210"/>
      <c r="F24" s="210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  <c r="E25" s="210"/>
      <c r="F25" s="212"/>
    </row>
    <row r="26" spans="1:7" ht="60" customHeight="1" thickBot="1" x14ac:dyDescent="0.35">
      <c r="A26" s="124" t="s">
        <v>108</v>
      </c>
      <c r="B26" s="147">
        <f>SUM(B20:B25)</f>
        <v>15506301</v>
      </c>
      <c r="C26" s="148">
        <f>SUM(C20:C25)</f>
        <v>88.33471725122007</v>
      </c>
      <c r="E26" s="210"/>
      <c r="F26" s="212"/>
    </row>
    <row r="27" spans="1:7" ht="18.600000000000001" thickBot="1" x14ac:dyDescent="0.35">
      <c r="A27" s="123" t="s">
        <v>109</v>
      </c>
      <c r="B27" s="128">
        <v>2047727</v>
      </c>
      <c r="C27" s="119">
        <f>B27/$B$28*100</f>
        <v>11.665282748779939</v>
      </c>
      <c r="E27" s="210"/>
      <c r="F27" s="212"/>
    </row>
    <row r="28" spans="1:7" ht="60" customHeight="1" thickBot="1" x14ac:dyDescent="0.35">
      <c r="A28" s="97" t="s">
        <v>111</v>
      </c>
      <c r="B28" s="120">
        <f>SUM(B26+B27)</f>
        <v>17554028</v>
      </c>
      <c r="C28" s="86">
        <f>SUM(C26+C27)</f>
        <v>100.00000000000001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NOVEMBRO/2019 - ASSOCIAÇÃO BRASILEIRA DAS EMPRESAS AÉREAS</v>
      </c>
      <c r="B1" s="8"/>
      <c r="C1" s="8"/>
      <c r="G1" s="214"/>
      <c r="H1" s="216">
        <v>43770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NOVEMBRO/2019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8599224</v>
      </c>
      <c r="C7" s="64">
        <f t="shared" ref="C7:C12" si="0">B7/$B$15*100</f>
        <v>20.193256097804106</v>
      </c>
      <c r="F7" s="15"/>
      <c r="G7" s="15"/>
    </row>
    <row r="8" spans="1:9" ht="18" x14ac:dyDescent="0.35">
      <c r="A8" s="59" t="s">
        <v>93</v>
      </c>
      <c r="B8" s="155">
        <v>13446146</v>
      </c>
      <c r="C8" s="64">
        <f t="shared" si="0"/>
        <v>31.575113022577888</v>
      </c>
      <c r="F8" s="15"/>
      <c r="G8" s="15"/>
    </row>
    <row r="9" spans="1:9" ht="18" x14ac:dyDescent="0.35">
      <c r="A9" s="59" t="s">
        <v>94</v>
      </c>
      <c r="B9" s="155">
        <v>3858382</v>
      </c>
      <c r="C9" s="64">
        <f t="shared" si="0"/>
        <v>9.0605031162297447</v>
      </c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F10" s="15"/>
      <c r="G10" s="15"/>
    </row>
    <row r="11" spans="1:9" ht="18" x14ac:dyDescent="0.35">
      <c r="A11" s="49" t="s">
        <v>99</v>
      </c>
      <c r="B11" s="156">
        <v>356</v>
      </c>
      <c r="C11" s="64">
        <f t="shared" si="0"/>
        <v>8.3598231315037985E-4</v>
      </c>
      <c r="F11" s="15"/>
      <c r="G11" s="15"/>
    </row>
    <row r="12" spans="1:9" ht="18.600000000000001" thickBot="1" x14ac:dyDescent="0.4">
      <c r="A12" s="49" t="s">
        <v>106</v>
      </c>
      <c r="B12" s="156">
        <v>30882</v>
      </c>
      <c r="C12" s="149">
        <f t="shared" si="0"/>
        <v>7.2519117400870872E-2</v>
      </c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25934990</v>
      </c>
      <c r="C13" s="148">
        <f>SUM(C7:C12)</f>
        <v>60.902227336325758</v>
      </c>
      <c r="F13" s="15"/>
      <c r="G13" s="15"/>
    </row>
    <row r="14" spans="1:9" ht="18.600000000000001" thickBot="1" x14ac:dyDescent="0.35">
      <c r="A14" s="123" t="s">
        <v>109</v>
      </c>
      <c r="B14" s="128">
        <v>16649643</v>
      </c>
      <c r="C14" s="119">
        <f>B14/$B$15*100</f>
        <v>39.097772663674242</v>
      </c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42584633</v>
      </c>
      <c r="C15" s="86">
        <f>SUM(C13+C14)</f>
        <v>100</v>
      </c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NOVEMBRO/2019</v>
      </c>
      <c r="C17" s="330"/>
      <c r="F17" s="15"/>
      <c r="G17" s="15"/>
    </row>
    <row r="18" spans="1:7" ht="18.75" customHeight="1" x14ac:dyDescent="0.3">
      <c r="A18" s="221"/>
      <c r="B18" s="299" t="s">
        <v>121</v>
      </c>
      <c r="C18" s="321" t="s">
        <v>4</v>
      </c>
      <c r="F18" s="15"/>
      <c r="G18" s="15"/>
    </row>
    <row r="19" spans="1:7" ht="15.75" customHeight="1" thickBot="1" x14ac:dyDescent="0.35">
      <c r="A19" s="221"/>
      <c r="B19" s="300"/>
      <c r="C19" s="302"/>
      <c r="F19" s="15"/>
      <c r="G19" s="15"/>
    </row>
    <row r="20" spans="1:7" ht="18" x14ac:dyDescent="0.35">
      <c r="A20" s="59" t="s">
        <v>6</v>
      </c>
      <c r="B20" s="155">
        <v>193058</v>
      </c>
      <c r="C20" s="64">
        <f t="shared" ref="C20:C25" si="1">B20/$B$28*100</f>
        <v>1.0242366636171623</v>
      </c>
      <c r="F20" s="15"/>
      <c r="G20" s="15"/>
    </row>
    <row r="21" spans="1:7" ht="18" x14ac:dyDescent="0.35">
      <c r="A21" s="59" t="s">
        <v>93</v>
      </c>
      <c r="B21" s="155">
        <v>10949117</v>
      </c>
      <c r="C21" s="64">
        <f t="shared" si="1"/>
        <v>58.088693893202823</v>
      </c>
      <c r="D21" s="15"/>
      <c r="F21" s="15"/>
      <c r="G21" s="15"/>
    </row>
    <row r="22" spans="1:7" ht="18" x14ac:dyDescent="0.35">
      <c r="A22" s="59" t="s">
        <v>94</v>
      </c>
      <c r="B22" s="155">
        <v>5605874</v>
      </c>
      <c r="C22" s="64">
        <f t="shared" si="1"/>
        <v>29.741019188110286</v>
      </c>
      <c r="D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</row>
    <row r="25" spans="1:7" ht="18.600000000000001" thickBot="1" x14ac:dyDescent="0.4">
      <c r="A25" s="49" t="s">
        <v>106</v>
      </c>
      <c r="B25" s="156">
        <v>0</v>
      </c>
      <c r="C25" s="149">
        <f t="shared" si="1"/>
        <v>0</v>
      </c>
      <c r="D25" s="15"/>
    </row>
    <row r="26" spans="1:7" ht="60" customHeight="1" thickBot="1" x14ac:dyDescent="0.35">
      <c r="A26" s="124" t="s">
        <v>108</v>
      </c>
      <c r="B26" s="147">
        <f>SUM(B20:B25)</f>
        <v>16748049</v>
      </c>
      <c r="C26" s="148">
        <f>SUM(C20:C25)</f>
        <v>88.853949744930276</v>
      </c>
    </row>
    <row r="27" spans="1:7" ht="18.600000000000001" thickBot="1" x14ac:dyDescent="0.35">
      <c r="A27" s="123" t="s">
        <v>109</v>
      </c>
      <c r="B27" s="128">
        <v>2100915</v>
      </c>
      <c r="C27" s="119">
        <f>B27/$B$28*100</f>
        <v>11.146050255069721</v>
      </c>
    </row>
    <row r="28" spans="1:7" ht="60" customHeight="1" thickBot="1" x14ac:dyDescent="0.35">
      <c r="A28" s="97" t="s">
        <v>111</v>
      </c>
      <c r="B28" s="120">
        <f>SUM(B26+B27)</f>
        <v>18848964</v>
      </c>
      <c r="C28" s="86">
        <f>SUM(C26+C27)</f>
        <v>100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theme="3" tint="0.39997558519241921"/>
    <pageSetUpPr fitToPage="1"/>
  </sheetPr>
  <dimension ref="A1:I50"/>
  <sheetViews>
    <sheetView zoomScale="70" zoomScaleNormal="70" workbookViewId="0">
      <selection activeCell="A4" sqref="A4:A6"/>
    </sheetView>
  </sheetViews>
  <sheetFormatPr defaultColWidth="8.88671875" defaultRowHeight="14.4" x14ac:dyDescent="0.3"/>
  <cols>
    <col min="1" max="1" width="22.6640625" customWidth="1"/>
    <col min="2" max="2" width="30.6640625" customWidth="1"/>
    <col min="3" max="3" width="22.6640625" customWidth="1"/>
    <col min="4" max="4" width="12.109375" customWidth="1"/>
    <col min="6" max="6" width="14" bestFit="1" customWidth="1"/>
    <col min="7" max="7" width="12.88671875" bestFit="1" customWidth="1"/>
  </cols>
  <sheetData>
    <row r="1" spans="1:9" x14ac:dyDescent="0.3">
      <c r="A1" s="8" t="s">
        <v>21</v>
      </c>
      <c r="B1" s="8"/>
      <c r="C1" s="8"/>
      <c r="G1" s="214"/>
      <c r="H1" s="214"/>
      <c r="I1" s="214"/>
    </row>
    <row r="2" spans="1:9" ht="15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1"/>
      <c r="G3" s="214"/>
      <c r="H3" s="214"/>
      <c r="I3" s="214"/>
    </row>
    <row r="4" spans="1:9" ht="18.600000000000001" thickBot="1" x14ac:dyDescent="0.35">
      <c r="A4" s="240"/>
      <c r="B4" s="255" t="s">
        <v>19</v>
      </c>
      <c r="C4" s="256"/>
    </row>
    <row r="5" spans="1:9" ht="18.75" customHeight="1" x14ac:dyDescent="0.3">
      <c r="A5" s="263"/>
      <c r="B5" s="253" t="s">
        <v>121</v>
      </c>
      <c r="C5" s="257" t="s">
        <v>4</v>
      </c>
    </row>
    <row r="6" spans="1:9" ht="18" customHeight="1" thickBot="1" x14ac:dyDescent="0.35">
      <c r="A6" s="263"/>
      <c r="B6" s="252"/>
      <c r="C6" s="258"/>
    </row>
    <row r="7" spans="1:9" ht="18" x14ac:dyDescent="0.35">
      <c r="A7" s="59" t="s">
        <v>6</v>
      </c>
      <c r="B7" s="106">
        <v>7997324</v>
      </c>
      <c r="C7" s="60">
        <f t="shared" ref="C7:C12" si="0">B7/$B$15*100</f>
        <v>19.379214663032688</v>
      </c>
      <c r="E7" s="15"/>
      <c r="F7" s="15"/>
      <c r="G7" s="15"/>
    </row>
    <row r="8" spans="1:9" ht="18" x14ac:dyDescent="0.35">
      <c r="A8" s="59" t="s">
        <v>7</v>
      </c>
      <c r="B8" s="106">
        <v>13890918</v>
      </c>
      <c r="C8" s="60">
        <f t="shared" si="0"/>
        <v>33.660644709228329</v>
      </c>
      <c r="D8" s="15"/>
      <c r="E8" s="15"/>
      <c r="F8" s="15"/>
      <c r="G8" s="15"/>
    </row>
    <row r="9" spans="1:9" ht="18" x14ac:dyDescent="0.35">
      <c r="A9" s="59" t="s">
        <v>8</v>
      </c>
      <c r="B9" s="106">
        <v>8018134</v>
      </c>
      <c r="C9" s="60">
        <f t="shared" si="0"/>
        <v>19.429641713023123</v>
      </c>
      <c r="D9" s="15"/>
      <c r="E9" s="15"/>
      <c r="F9" s="15"/>
      <c r="G9" s="15"/>
    </row>
    <row r="10" spans="1:9" ht="18" x14ac:dyDescent="0.35">
      <c r="A10" s="49" t="s">
        <v>98</v>
      </c>
      <c r="B10" s="107">
        <v>0</v>
      </c>
      <c r="C10" s="60">
        <f t="shared" si="0"/>
        <v>0</v>
      </c>
      <c r="E10" s="15"/>
      <c r="F10" s="15"/>
      <c r="G10" s="15"/>
    </row>
    <row r="11" spans="1:9" ht="18" x14ac:dyDescent="0.35">
      <c r="A11" s="49" t="s">
        <v>99</v>
      </c>
      <c r="B11" s="107">
        <v>31611</v>
      </c>
      <c r="C11" s="60">
        <f t="shared" si="0"/>
        <v>7.6600167095034075E-2</v>
      </c>
      <c r="E11" s="15"/>
      <c r="F11" s="15"/>
      <c r="G11" s="15"/>
    </row>
    <row r="12" spans="1:9" ht="18.600000000000001" thickBot="1" x14ac:dyDescent="0.4">
      <c r="A12" s="49" t="s">
        <v>106</v>
      </c>
      <c r="B12" s="107">
        <v>0</v>
      </c>
      <c r="C12" s="83">
        <f t="shared" si="0"/>
        <v>0</v>
      </c>
      <c r="E12" s="15"/>
      <c r="F12" s="15"/>
      <c r="G12" s="15"/>
    </row>
    <row r="13" spans="1:9" ht="60" customHeight="1" thickBot="1" x14ac:dyDescent="0.35">
      <c r="A13" s="124" t="s">
        <v>108</v>
      </c>
      <c r="B13" s="102">
        <f>SUM(B7:B12)</f>
        <v>29937987</v>
      </c>
      <c r="C13" s="103">
        <f>SUM(C7:C12)</f>
        <v>72.546101252379188</v>
      </c>
      <c r="E13" s="15"/>
      <c r="F13" s="15"/>
      <c r="G13" s="15"/>
    </row>
    <row r="14" spans="1:9" ht="18.600000000000001" thickBot="1" x14ac:dyDescent="0.35">
      <c r="A14" s="123" t="s">
        <v>109</v>
      </c>
      <c r="B14" s="128">
        <v>11329547</v>
      </c>
      <c r="C14" s="119">
        <f>B14/$B$15*100</f>
        <v>27.45389874762083</v>
      </c>
      <c r="E14" s="15"/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41267534</v>
      </c>
      <c r="C15" s="86">
        <f>SUM(C13+C14)</f>
        <v>100.00000000000001</v>
      </c>
      <c r="E15" s="15"/>
      <c r="F15" s="15"/>
      <c r="G15" s="15"/>
    </row>
    <row r="16" spans="1:9" ht="18.600000000000001" thickBot="1" x14ac:dyDescent="0.35">
      <c r="A16" s="234" t="s">
        <v>5</v>
      </c>
      <c r="B16" s="235"/>
      <c r="C16" s="236"/>
      <c r="E16" s="15"/>
      <c r="F16" s="15"/>
      <c r="G16" s="15"/>
    </row>
    <row r="17" spans="1:7" ht="18.600000000000001" thickBot="1" x14ac:dyDescent="0.35">
      <c r="A17" s="237"/>
      <c r="B17" s="246" t="s">
        <v>19</v>
      </c>
      <c r="C17" s="247"/>
      <c r="E17" s="15"/>
      <c r="F17" s="15"/>
      <c r="G17" s="15"/>
    </row>
    <row r="18" spans="1:7" ht="18.75" customHeight="1" x14ac:dyDescent="0.3">
      <c r="A18" s="221"/>
      <c r="B18" s="259" t="s">
        <v>122</v>
      </c>
      <c r="C18" s="248" t="s">
        <v>4</v>
      </c>
      <c r="E18" s="15"/>
      <c r="F18" s="15"/>
      <c r="G18" s="15"/>
    </row>
    <row r="19" spans="1:7" ht="15" thickBot="1" x14ac:dyDescent="0.35">
      <c r="A19" s="221"/>
      <c r="B19" s="252"/>
      <c r="C19" s="258"/>
      <c r="E19" s="15"/>
      <c r="F19" s="15"/>
      <c r="G19" s="15"/>
    </row>
    <row r="20" spans="1:7" ht="18" x14ac:dyDescent="0.35">
      <c r="A20" s="59" t="s">
        <v>6</v>
      </c>
      <c r="B20" s="106">
        <v>191115</v>
      </c>
      <c r="C20" s="10">
        <f t="shared" ref="C20:C25" si="1">B20/$B$28*100</f>
        <v>1.3465988154383504</v>
      </c>
      <c r="E20" s="15"/>
      <c r="F20" s="15"/>
      <c r="G20" s="15"/>
    </row>
    <row r="21" spans="1:7" ht="18" x14ac:dyDescent="0.35">
      <c r="A21" s="59" t="s">
        <v>7</v>
      </c>
      <c r="B21" s="106">
        <v>10623649</v>
      </c>
      <c r="C21" s="10">
        <f t="shared" si="1"/>
        <v>74.85437123738491</v>
      </c>
      <c r="D21" s="15"/>
      <c r="E21" s="15"/>
      <c r="F21" s="15"/>
      <c r="G21" s="15"/>
    </row>
    <row r="22" spans="1:7" ht="18" x14ac:dyDescent="0.35">
      <c r="A22" s="59" t="s">
        <v>8</v>
      </c>
      <c r="B22" s="106">
        <v>3377659</v>
      </c>
      <c r="C22" s="10">
        <f t="shared" si="1"/>
        <v>23.799029947176745</v>
      </c>
      <c r="E22" s="15"/>
      <c r="F22" s="15"/>
      <c r="G22" s="15"/>
    </row>
    <row r="23" spans="1:7" ht="18" x14ac:dyDescent="0.35">
      <c r="A23" s="49" t="s">
        <v>98</v>
      </c>
      <c r="B23" s="107">
        <v>0</v>
      </c>
      <c r="C23" s="10">
        <f t="shared" si="1"/>
        <v>0</v>
      </c>
      <c r="E23" s="15"/>
      <c r="F23" s="15"/>
      <c r="G23" s="15"/>
    </row>
    <row r="24" spans="1:7" ht="18" x14ac:dyDescent="0.35">
      <c r="A24" s="49" t="s">
        <v>99</v>
      </c>
      <c r="B24" s="107">
        <v>0</v>
      </c>
      <c r="C24" s="10">
        <f t="shared" si="1"/>
        <v>0</v>
      </c>
      <c r="E24" s="15"/>
      <c r="F24" s="15"/>
      <c r="G24" s="15"/>
    </row>
    <row r="25" spans="1:7" ht="18.600000000000001" thickBot="1" x14ac:dyDescent="0.4">
      <c r="A25" s="49" t="s">
        <v>106</v>
      </c>
      <c r="B25" s="107">
        <v>0</v>
      </c>
      <c r="C25" s="126">
        <f t="shared" si="1"/>
        <v>0</v>
      </c>
      <c r="E25" s="15"/>
      <c r="F25" s="15"/>
      <c r="G25" s="15"/>
    </row>
    <row r="26" spans="1:7" ht="60" customHeight="1" thickBot="1" x14ac:dyDescent="0.35">
      <c r="A26" s="124" t="s">
        <v>108</v>
      </c>
      <c r="B26" s="102">
        <f>SUM(B20:B25)</f>
        <v>14192423</v>
      </c>
      <c r="C26" s="103">
        <f>SUM(C20:C25)</f>
        <v>100.00000000000001</v>
      </c>
      <c r="E26" s="15"/>
      <c r="F26" s="15"/>
      <c r="G26" s="15"/>
    </row>
    <row r="27" spans="1:7" ht="18.600000000000001" thickBot="1" x14ac:dyDescent="0.35">
      <c r="A27" s="123" t="s">
        <v>109</v>
      </c>
      <c r="B27" s="127">
        <v>0</v>
      </c>
      <c r="C27" s="119">
        <f>B27/$B$28*100</f>
        <v>0</v>
      </c>
      <c r="E27" s="15"/>
      <c r="F27" s="15"/>
      <c r="G27" s="15"/>
    </row>
    <row r="28" spans="1:7" ht="60" customHeight="1" thickBot="1" x14ac:dyDescent="0.35">
      <c r="A28" s="97" t="s">
        <v>111</v>
      </c>
      <c r="B28" s="125">
        <f>SUM(B26+B27)</f>
        <v>14192423</v>
      </c>
      <c r="C28" s="86">
        <f>SUM(C26+C27)</f>
        <v>100.00000000000001</v>
      </c>
      <c r="E28" s="15"/>
    </row>
    <row r="29" spans="1:7" x14ac:dyDescent="0.3">
      <c r="A29" t="s">
        <v>101</v>
      </c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</sheetData>
  <mergeCells count="11">
    <mergeCell ref="A16:C16"/>
    <mergeCell ref="A17:A19"/>
    <mergeCell ref="B18:B19"/>
    <mergeCell ref="A2:C2"/>
    <mergeCell ref="A3:C3"/>
    <mergeCell ref="A4:A6"/>
    <mergeCell ref="B5:B6"/>
    <mergeCell ref="B4:C4"/>
    <mergeCell ref="B17:C17"/>
    <mergeCell ref="C5:C6"/>
    <mergeCell ref="C18:C19"/>
  </mergeCells>
  <pageMargins left="0.511811024" right="0.511811024" top="0.78740157499999996" bottom="0.78740157499999996" header="0.31496062000000002" footer="0.31496062000000002"/>
  <pageSetup paperSize="9" orientation="landscape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zoomScale="70" zoomScaleNormal="70" workbookViewId="0">
      <selection activeCell="B28" sqref="B28"/>
    </sheetView>
  </sheetViews>
  <sheetFormatPr defaultColWidth="8.88671875" defaultRowHeight="14.4" x14ac:dyDescent="0.3"/>
  <cols>
    <col min="1" max="1" width="22.6640625" customWidth="1"/>
    <col min="2" max="2" width="41.6640625" customWidth="1"/>
    <col min="3" max="3" width="22.6640625" customWidth="1"/>
    <col min="4" max="4" width="12.88671875" bestFit="1" customWidth="1"/>
    <col min="5" max="5" width="12.33203125" customWidth="1"/>
    <col min="6" max="6" width="13" customWidth="1"/>
    <col min="7" max="7" width="12.88671875" customWidth="1"/>
    <col min="9" max="9" width="32.33203125" customWidth="1"/>
  </cols>
  <sheetData>
    <row r="1" spans="1:9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DEZEMBRO/2019 - ASSOCIAÇÃO BRASILEIRA DAS EMPRESAS AÉREAS</v>
      </c>
      <c r="B1" s="8"/>
      <c r="C1" s="8"/>
      <c r="G1" s="214"/>
      <c r="H1" s="216">
        <v>43800</v>
      </c>
      <c r="I1" s="214"/>
    </row>
    <row r="2" spans="1:9" ht="15.75" customHeight="1" thickBot="1" x14ac:dyDescent="0.35">
      <c r="A2" s="223" t="s">
        <v>107</v>
      </c>
      <c r="B2" s="223"/>
      <c r="C2" s="223"/>
      <c r="G2" s="214"/>
      <c r="H2" s="214"/>
      <c r="I2" s="214"/>
    </row>
    <row r="3" spans="1:9" ht="18.600000000000001" thickBot="1" x14ac:dyDescent="0.35">
      <c r="A3" s="260" t="s">
        <v>1</v>
      </c>
      <c r="B3" s="261"/>
      <c r="C3" s="262"/>
      <c r="G3" s="214"/>
      <c r="H3" s="214"/>
      <c r="I3" s="214"/>
    </row>
    <row r="4" spans="1:9" ht="18.600000000000001" thickBot="1" x14ac:dyDescent="0.35">
      <c r="A4" s="240"/>
      <c r="B4" s="327" t="str">
        <f>""&amp;UPPER(TEXT($H$1,"mmmmmmmmmm"))&amp;"/"&amp;TEXT($H$1,"aaaa")&amp;""</f>
        <v>DEZEMBRO/2019</v>
      </c>
      <c r="C4" s="328"/>
    </row>
    <row r="5" spans="1:9" ht="18.75" customHeight="1" x14ac:dyDescent="0.3">
      <c r="A5" s="263"/>
      <c r="B5" s="240" t="s">
        <v>121</v>
      </c>
      <c r="C5" s="301" t="s">
        <v>4</v>
      </c>
    </row>
    <row r="6" spans="1:9" ht="18.75" customHeight="1" thickBot="1" x14ac:dyDescent="0.35">
      <c r="A6" s="263"/>
      <c r="B6" s="290"/>
      <c r="C6" s="302"/>
      <c r="F6" s="15"/>
      <c r="G6" s="15"/>
    </row>
    <row r="7" spans="1:9" ht="18" x14ac:dyDescent="0.35">
      <c r="A7" s="59" t="s">
        <v>6</v>
      </c>
      <c r="B7" s="155">
        <v>9057889</v>
      </c>
      <c r="C7" s="64">
        <f>B7/$B$15*100</f>
        <v>21.268713315833509</v>
      </c>
      <c r="F7" s="15"/>
      <c r="G7" s="15"/>
    </row>
    <row r="8" spans="1:9" ht="18" x14ac:dyDescent="0.35">
      <c r="A8" s="59" t="s">
        <v>93</v>
      </c>
      <c r="B8" s="155">
        <v>13385956</v>
      </c>
      <c r="C8" s="64">
        <f>B8/$B$15*100</f>
        <v>31.431392085105198</v>
      </c>
      <c r="F8" s="15"/>
      <c r="G8" s="15"/>
    </row>
    <row r="9" spans="1:9" ht="18" x14ac:dyDescent="0.35">
      <c r="A9" s="59" t="s">
        <v>94</v>
      </c>
      <c r="B9" s="155">
        <v>3756511</v>
      </c>
      <c r="C9" s="64">
        <f t="shared" ref="C9:C12" si="0">B9/$B$15*100</f>
        <v>8.8206154355363644</v>
      </c>
      <c r="F9" s="15"/>
      <c r="G9" s="15"/>
    </row>
    <row r="10" spans="1:9" ht="18" x14ac:dyDescent="0.35">
      <c r="A10" s="49" t="s">
        <v>98</v>
      </c>
      <c r="B10" s="156">
        <v>0</v>
      </c>
      <c r="C10" s="64">
        <f t="shared" si="0"/>
        <v>0</v>
      </c>
      <c r="F10" s="15"/>
      <c r="G10" s="15"/>
    </row>
    <row r="11" spans="1:9" ht="18" x14ac:dyDescent="0.35">
      <c r="A11" s="49" t="s">
        <v>99</v>
      </c>
      <c r="B11" s="156">
        <v>502</v>
      </c>
      <c r="C11" s="64">
        <f t="shared" si="0"/>
        <v>1.1787397797156072E-3</v>
      </c>
      <c r="F11" s="15"/>
      <c r="G11" s="15"/>
    </row>
    <row r="12" spans="1:9" ht="18.600000000000001" thickBot="1" x14ac:dyDescent="0.4">
      <c r="A12" s="49" t="s">
        <v>106</v>
      </c>
      <c r="B12" s="156">
        <v>40030</v>
      </c>
      <c r="C12" s="149">
        <f t="shared" si="0"/>
        <v>9.3993931039872025E-2</v>
      </c>
      <c r="F12" s="15"/>
      <c r="G12" s="15"/>
    </row>
    <row r="13" spans="1:9" ht="60" customHeight="1" thickBot="1" x14ac:dyDescent="0.35">
      <c r="A13" s="124" t="s">
        <v>108</v>
      </c>
      <c r="B13" s="147">
        <f>SUM(B7:B12)</f>
        <v>26240888</v>
      </c>
      <c r="C13" s="148">
        <f>SUM(C7:C12)</f>
        <v>61.615893507294665</v>
      </c>
      <c r="F13" s="15"/>
      <c r="G13" s="15"/>
    </row>
    <row r="14" spans="1:9" ht="18.600000000000001" thickBot="1" x14ac:dyDescent="0.35">
      <c r="A14" s="123" t="s">
        <v>109</v>
      </c>
      <c r="B14" s="128">
        <v>16346968</v>
      </c>
      <c r="C14" s="119">
        <f>B14/$B$15*100</f>
        <v>38.384106492705342</v>
      </c>
      <c r="F14" s="15"/>
      <c r="G14" s="15"/>
    </row>
    <row r="15" spans="1:9" ht="60" customHeight="1" thickBot="1" x14ac:dyDescent="0.35">
      <c r="A15" s="97" t="s">
        <v>110</v>
      </c>
      <c r="B15" s="120">
        <f>SUM(B13+B14)</f>
        <v>42587856</v>
      </c>
      <c r="C15" s="86">
        <f>SUM(C13+C14)</f>
        <v>100</v>
      </c>
      <c r="F15" s="15"/>
      <c r="G15" s="15"/>
    </row>
    <row r="16" spans="1:9" ht="18.600000000000001" thickBot="1" x14ac:dyDescent="0.35">
      <c r="A16" s="235" t="s">
        <v>5</v>
      </c>
      <c r="B16" s="235"/>
      <c r="C16" s="235"/>
      <c r="F16" s="15"/>
      <c r="G16" s="15"/>
    </row>
    <row r="17" spans="1:7" ht="18.600000000000001" thickBot="1" x14ac:dyDescent="0.35">
      <c r="A17" s="237"/>
      <c r="B17" s="329" t="str">
        <f>""&amp;UPPER(TEXT($H$1,"mmmmmmmmmm"))&amp;"/"&amp;TEXT($H$1,"aaaa")&amp;""</f>
        <v>DEZEMBRO/2019</v>
      </c>
      <c r="C17" s="330"/>
      <c r="F17" s="15"/>
      <c r="G17" s="15"/>
    </row>
    <row r="18" spans="1:7" ht="18.75" customHeight="1" x14ac:dyDescent="0.3">
      <c r="A18" s="221"/>
      <c r="B18" s="299" t="s">
        <v>121</v>
      </c>
      <c r="C18" s="321" t="s">
        <v>4</v>
      </c>
      <c r="F18" s="15"/>
      <c r="G18" s="15"/>
    </row>
    <row r="19" spans="1:7" ht="15.75" customHeight="1" thickBot="1" x14ac:dyDescent="0.35">
      <c r="A19" s="221"/>
      <c r="B19" s="300"/>
      <c r="C19" s="302"/>
      <c r="F19" s="15"/>
      <c r="G19" s="15"/>
    </row>
    <row r="20" spans="1:7" ht="18" x14ac:dyDescent="0.35">
      <c r="A20" s="59" t="s">
        <v>6</v>
      </c>
      <c r="B20" s="155">
        <v>222633</v>
      </c>
      <c r="C20" s="64">
        <f t="shared" ref="C20:C25" si="1">B20/$B$28*100</f>
        <v>1.1634664845113356</v>
      </c>
      <c r="F20" s="15"/>
      <c r="G20" s="15"/>
    </row>
    <row r="21" spans="1:7" ht="18" x14ac:dyDescent="0.35">
      <c r="A21" s="59" t="s">
        <v>93</v>
      </c>
      <c r="B21" s="155">
        <v>11238314</v>
      </c>
      <c r="C21" s="64">
        <f t="shared" si="1"/>
        <v>58.730743786476069</v>
      </c>
      <c r="D21" s="15"/>
      <c r="F21" s="15"/>
      <c r="G21" s="15"/>
    </row>
    <row r="22" spans="1:7" ht="18" x14ac:dyDescent="0.35">
      <c r="A22" s="59" t="s">
        <v>94</v>
      </c>
      <c r="B22" s="155">
        <v>5191913</v>
      </c>
      <c r="C22" s="64">
        <f t="shared" si="1"/>
        <v>27.132620797450073</v>
      </c>
      <c r="D22" s="15"/>
    </row>
    <row r="23" spans="1:7" ht="18" x14ac:dyDescent="0.35">
      <c r="A23" s="49" t="s">
        <v>98</v>
      </c>
      <c r="B23" s="156">
        <v>0</v>
      </c>
      <c r="C23" s="64">
        <f t="shared" si="1"/>
        <v>0</v>
      </c>
      <c r="D23" s="15"/>
    </row>
    <row r="24" spans="1:7" ht="18" x14ac:dyDescent="0.35">
      <c r="A24" s="49" t="s">
        <v>99</v>
      </c>
      <c r="B24" s="156">
        <v>0</v>
      </c>
      <c r="C24" s="64">
        <f t="shared" si="1"/>
        <v>0</v>
      </c>
      <c r="D24" s="15"/>
    </row>
    <row r="25" spans="1:7" ht="18.600000000000001" thickBot="1" x14ac:dyDescent="0.4">
      <c r="A25" s="49" t="s">
        <v>106</v>
      </c>
      <c r="B25" s="156">
        <v>629</v>
      </c>
      <c r="C25" s="149">
        <f t="shared" si="1"/>
        <v>3.2871156511282253E-3</v>
      </c>
      <c r="D25" s="15"/>
    </row>
    <row r="26" spans="1:7" ht="60" customHeight="1" thickBot="1" x14ac:dyDescent="0.35">
      <c r="A26" s="124" t="s">
        <v>108</v>
      </c>
      <c r="B26" s="147">
        <f>SUM(B20:B25)</f>
        <v>16653489</v>
      </c>
      <c r="C26" s="148">
        <f>SUM(C20:C25)</f>
        <v>87.030118184088607</v>
      </c>
    </row>
    <row r="27" spans="1:7" ht="18.600000000000001" thickBot="1" x14ac:dyDescent="0.35">
      <c r="A27" s="123" t="s">
        <v>109</v>
      </c>
      <c r="B27" s="128">
        <v>2481828</v>
      </c>
      <c r="C27" s="119">
        <f>B27/$B$28*100</f>
        <v>12.969881815911386</v>
      </c>
    </row>
    <row r="28" spans="1:7" ht="60" customHeight="1" thickBot="1" x14ac:dyDescent="0.35">
      <c r="A28" s="97" t="s">
        <v>111</v>
      </c>
      <c r="B28" s="120">
        <f>SUM(B26+B27)</f>
        <v>19135317</v>
      </c>
      <c r="C28" s="86">
        <f>SUM(C26+C27)</f>
        <v>100</v>
      </c>
    </row>
    <row r="30" spans="1:7" x14ac:dyDescent="0.3">
      <c r="A30" s="15"/>
      <c r="B30" s="15"/>
      <c r="C30" s="15"/>
      <c r="D30" s="15"/>
    </row>
    <row r="31" spans="1:7" x14ac:dyDescent="0.3">
      <c r="A31" s="15"/>
      <c r="B31" s="15"/>
      <c r="C31" s="15"/>
      <c r="D31" s="15"/>
    </row>
    <row r="32" spans="1:7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</sheetData>
  <mergeCells count="11">
    <mergeCell ref="A2:C2"/>
    <mergeCell ref="A3:C3"/>
    <mergeCell ref="A4:A6"/>
    <mergeCell ref="B4:C4"/>
    <mergeCell ref="B5:B6"/>
    <mergeCell ref="C5:C6"/>
    <mergeCell ref="A16:C16"/>
    <mergeCell ref="A17:A19"/>
    <mergeCell ref="B17:C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98"/>
  <sheetViews>
    <sheetView topLeftCell="A70" zoomScale="60" zoomScaleNormal="60" zoomScalePageLayoutView="56" workbookViewId="0">
      <selection activeCell="C86" sqref="C86"/>
    </sheetView>
  </sheetViews>
  <sheetFormatPr defaultColWidth="8.88671875" defaultRowHeight="14.4" x14ac:dyDescent="0.3"/>
  <cols>
    <col min="1" max="1" width="22.6640625" style="210" customWidth="1"/>
    <col min="2" max="2" width="62" style="210" customWidth="1"/>
    <col min="3" max="3" width="31.109375" style="210" customWidth="1"/>
    <col min="4" max="5" width="8.88671875" style="210"/>
    <col min="6" max="6" width="22.6640625" style="210" customWidth="1"/>
    <col min="7" max="7" width="44" style="210" customWidth="1"/>
    <col min="8" max="8" width="22.6640625" style="210" customWidth="1"/>
    <col min="9" max="16384" width="8.88671875" style="210"/>
  </cols>
  <sheetData>
    <row r="1" spans="1:14" x14ac:dyDescent="0.3">
      <c r="A1" s="334" t="str">
        <f>"DADOS COMPARATIVOS - "&amp;UPPER(TEXT($H$2,"mmmmmmmmmm"))&amp;"/"&amp;TEXT($H$2,"aaaa")&amp;" A "&amp;UPPER(TEXT($H$1,"mmmmmmmmmm"))&amp;"/"&amp;TEXT($H$1,"aaaa")&amp;" - ASSOCIAÇÃO BRASILEIRA DAS EMPRESAS AÉREAS"</f>
        <v>DADOS COMPARATIVOS - JANEIRO/2019 A DEZEMBRO/2019 - ASSOCIAÇÃO BRASILEIRA DAS EMPRESAS AÉREAS</v>
      </c>
      <c r="B1" s="334"/>
      <c r="C1" s="334"/>
      <c r="D1" s="334"/>
      <c r="E1" s="334"/>
      <c r="F1" s="334"/>
      <c r="G1" s="334"/>
      <c r="H1" s="216">
        <v>43800</v>
      </c>
      <c r="I1" s="12"/>
      <c r="J1" s="12"/>
      <c r="K1" s="12"/>
      <c r="L1" s="12"/>
      <c r="M1" s="12"/>
      <c r="N1" s="12"/>
    </row>
    <row r="2" spans="1:14" ht="15" thickBot="1" x14ac:dyDescent="0.35">
      <c r="A2" s="334" t="s">
        <v>89</v>
      </c>
      <c r="B2" s="334"/>
      <c r="C2" s="334"/>
      <c r="D2" s="334"/>
      <c r="E2" s="334"/>
      <c r="F2" s="334"/>
      <c r="G2" s="334"/>
      <c r="H2" s="216">
        <v>43466</v>
      </c>
    </row>
    <row r="3" spans="1:14" ht="18.600000000000001" thickBot="1" x14ac:dyDescent="0.35">
      <c r="A3" s="286" t="s">
        <v>1</v>
      </c>
      <c r="B3" s="287"/>
      <c r="C3" s="288"/>
    </row>
    <row r="4" spans="1:14" ht="18.75" customHeight="1" thickBot="1" x14ac:dyDescent="0.35">
      <c r="A4" s="275"/>
      <c r="B4" s="331" t="str">
        <f>""&amp;UPPER(TEXT($H$2,"mmmmmmmmmm"))&amp;"/"&amp;TEXT($H$2,"aaaa")&amp;" A "&amp;UPPER(TEXT($H$1,"mmmmmmmmmm"))&amp;"/"&amp;TEXT($H$1,"aaaa")&amp;""</f>
        <v>JANEIRO/2019 A DEZEMBRO/2019</v>
      </c>
      <c r="C4" s="332"/>
    </row>
    <row r="5" spans="1:14" ht="18.75" customHeight="1" x14ac:dyDescent="0.3">
      <c r="A5" s="289"/>
      <c r="B5" s="275" t="s">
        <v>121</v>
      </c>
      <c r="C5" s="240" t="s">
        <v>4</v>
      </c>
    </row>
    <row r="6" spans="1:14" ht="18.75" customHeight="1" thickBot="1" x14ac:dyDescent="0.35">
      <c r="A6" s="289"/>
      <c r="B6" s="283"/>
      <c r="C6" s="290"/>
    </row>
    <row r="7" spans="1:14" ht="18.75" customHeight="1" x14ac:dyDescent="0.35">
      <c r="A7" s="59" t="s">
        <v>6</v>
      </c>
      <c r="B7" s="170">
        <f>SUM('Jan 19'!B7+'Fev 19'!B7+'Mar 19'!B7+'Abr 19'!B7+'Mai 19'!B7+'Jun 19'!B7+'Jul 19'!B7+'Ago 19'!B7+'Set 19'!B7+'Out 19'!B7+'Nov 19'!B7+'Dez 19'!B7)</f>
        <v>94879879</v>
      </c>
      <c r="C7" s="63">
        <f t="shared" ref="C7:C12" si="0">B7/$B$15*100</f>
        <v>20.796198192361373</v>
      </c>
    </row>
    <row r="8" spans="1:14" ht="18.75" customHeight="1" x14ac:dyDescent="0.35">
      <c r="A8" s="59" t="s">
        <v>7</v>
      </c>
      <c r="B8" s="170">
        <f>SUM('Jan 19'!B8+'Fev 19'!B8+'Mar 19'!B8+'Abr 19'!B8+'Mai 19'!B8+'Jun 19'!B8+'Jul 19'!B8+'Ago 19'!B8+'Set 19'!B8+'Out 19'!B8+'Nov 19'!B8+'Dez 19'!B8)</f>
        <v>139887796</v>
      </c>
      <c r="C8" s="63">
        <f t="shared" si="0"/>
        <v>30.661235669457554</v>
      </c>
    </row>
    <row r="9" spans="1:14" ht="18.75" customHeight="1" x14ac:dyDescent="0.35">
      <c r="A9" s="59" t="s">
        <v>8</v>
      </c>
      <c r="B9" s="170">
        <f>SUM('Jan 19'!B9+'Fev 19'!B9+'Mar 19'!B9+'Abr 19'!B9+'Mai 19'!B9+'Jun 19'!B9+'Jul 19'!B9+'Ago 19'!B9+'Set 19'!B9+'Out 19'!B9+'Nov 19'!B9+'Dez 19'!B9)</f>
        <v>40575778</v>
      </c>
      <c r="C9" s="63">
        <f t="shared" si="0"/>
        <v>8.8935813366420557</v>
      </c>
    </row>
    <row r="10" spans="1:14" ht="18.75" customHeight="1" x14ac:dyDescent="0.35">
      <c r="A10" s="49" t="s">
        <v>98</v>
      </c>
      <c r="B10" s="170">
        <f>SUM('Jan 19'!B10+'Fev 19'!B10+'Mar 19'!B10+'Abr 19'!B10+'Mai 19'!B10+'Jun 19'!B10+'Jul 19'!B10+'Ago 19'!B10+'Set 19'!B10+'Out 19'!B10+'Nov 19'!B10+'Dez 19'!B10)</f>
        <v>59</v>
      </c>
      <c r="C10" s="63">
        <f t="shared" si="0"/>
        <v>1.2931885098096732E-5</v>
      </c>
    </row>
    <row r="11" spans="1:14" ht="18.75" customHeight="1" x14ac:dyDescent="0.35">
      <c r="A11" s="49" t="s">
        <v>99</v>
      </c>
      <c r="B11" s="170">
        <f>SUM('Jan 19'!B11+'Fev 19'!B11+'Mar 19'!B11+'Abr 19'!B11+'Mai 19'!B11+'Jun 19'!B11+'Jul 19'!B11+'Ago 19'!B11+'Set 19'!B11+'Out 19'!B11+'Nov 19'!B11+'Dez 19'!B11)</f>
        <v>1933</v>
      </c>
      <c r="C11" s="63">
        <f t="shared" si="0"/>
        <v>4.2368362533255901E-4</v>
      </c>
    </row>
    <row r="12" spans="1:14" ht="18.75" customHeight="1" thickBot="1" x14ac:dyDescent="0.4">
      <c r="A12" s="49" t="s">
        <v>106</v>
      </c>
      <c r="B12" s="171">
        <f>SUM('Jan 19'!B12+'Fev 19'!B12+'Mar 19'!B12+'Abr 19'!B12+'Mai 19'!B12+'Jun 19'!B12+'Jul 19'!B12+'Ago 19'!B12+'Set 19'!B12+'Out 19'!B12+'Nov 19'!B12+'Dez 19'!B12)</f>
        <v>656457</v>
      </c>
      <c r="C12" s="160">
        <f t="shared" si="0"/>
        <v>0.14388519484476758</v>
      </c>
    </row>
    <row r="13" spans="1:14" ht="60" customHeight="1" thickBot="1" x14ac:dyDescent="0.35">
      <c r="A13" s="162" t="s">
        <v>108</v>
      </c>
      <c r="B13" s="172">
        <f>SUM(B7:B12)</f>
        <v>276001902</v>
      </c>
      <c r="C13" s="163">
        <f>SUM(C7:C12)</f>
        <v>60.495337008816186</v>
      </c>
    </row>
    <row r="14" spans="1:14" ht="18.75" customHeight="1" thickBot="1" x14ac:dyDescent="0.35">
      <c r="A14" s="175" t="s">
        <v>109</v>
      </c>
      <c r="B14" s="176">
        <f>SUM('Jan 19'!B14+'Fev 19'!B14+'Mar 19'!B14+'Abr 19'!B14+'Mai 19'!B14+'Jun 19'!B14+'Jul 19'!B14+'Ago 19'!B14+'Set 19'!B14+'Out 19'!B14+'Nov 19'!B14+'Dez 19'!B14)</f>
        <v>180234753</v>
      </c>
      <c r="C14" s="177">
        <f>B14/$B$15*100</f>
        <v>39.504662991183821</v>
      </c>
    </row>
    <row r="15" spans="1:14" ht="60" customHeight="1" thickBot="1" x14ac:dyDescent="0.35">
      <c r="A15" s="166" t="s">
        <v>110</v>
      </c>
      <c r="B15" s="174">
        <f>SUM(B13+B14)</f>
        <v>456236655</v>
      </c>
      <c r="C15" s="167">
        <f>SUM(C13+C14)</f>
        <v>100</v>
      </c>
    </row>
    <row r="16" spans="1:14" ht="18.75" customHeight="1" thickBot="1" x14ac:dyDescent="0.35">
      <c r="A16" s="264" t="s">
        <v>5</v>
      </c>
      <c r="B16" s="265"/>
      <c r="C16" s="266"/>
    </row>
    <row r="17" spans="1:3" ht="18.75" customHeight="1" thickBot="1" x14ac:dyDescent="0.35">
      <c r="A17" s="282"/>
      <c r="B17" s="331" t="str">
        <f>""&amp;UPPER(TEXT($H$2,"mmmmmmmmmm"))&amp;"/"&amp;TEXT($H$2,"aaaa")&amp;" A "&amp;UPPER(TEXT($H$1,"mmmmmmmmmm"))&amp;"/"&amp;TEXT($H$1,"aaaa")&amp;""</f>
        <v>JANEIRO/2019 A DEZEMBRO/2019</v>
      </c>
      <c r="C17" s="332"/>
    </row>
    <row r="18" spans="1:3" ht="18.75" customHeight="1" x14ac:dyDescent="0.3">
      <c r="A18" s="268"/>
      <c r="B18" s="276" t="s">
        <v>121</v>
      </c>
      <c r="C18" s="240" t="s">
        <v>4</v>
      </c>
    </row>
    <row r="19" spans="1:3" ht="18.75" customHeight="1" thickBot="1" x14ac:dyDescent="0.35">
      <c r="A19" s="268"/>
      <c r="B19" s="333"/>
      <c r="C19" s="290"/>
    </row>
    <row r="20" spans="1:3" ht="18.75" customHeight="1" x14ac:dyDescent="0.35">
      <c r="A20" s="59" t="s">
        <v>6</v>
      </c>
      <c r="B20" s="170">
        <f>SUM('Jan 19'!B20+'Fev 19'!B20+'Mar 19'!B20+'Abr 19'!B20+'Mai 19'!B20+'Jun 19'!B20+'Jul 19'!B20+'Ago 19'!B20+'Set 19'!B20+'Out 19'!B20+'Nov 19'!B20+'Dez 19'!B20)</f>
        <v>2087550</v>
      </c>
      <c r="C20" s="63">
        <f t="shared" ref="C20:C25" si="1">B20/$B$28*100</f>
        <v>0.9324072063439548</v>
      </c>
    </row>
    <row r="21" spans="1:3" ht="18.75" customHeight="1" x14ac:dyDescent="0.35">
      <c r="A21" s="59" t="s">
        <v>7</v>
      </c>
      <c r="B21" s="170">
        <f>SUM('Jan 19'!B21+'Fev 19'!B21+'Mar 19'!B21+'Abr 19'!B21+'Mai 19'!B21+'Jun 19'!B21+'Jul 19'!B21+'Ago 19'!B21+'Set 19'!B21+'Out 19'!B21+'Nov 19'!B21+'Dez 19'!B21)</f>
        <v>126792990</v>
      </c>
      <c r="C21" s="63">
        <f t="shared" si="1"/>
        <v>56.632271126390741</v>
      </c>
    </row>
    <row r="22" spans="1:3" ht="18.75" customHeight="1" x14ac:dyDescent="0.35">
      <c r="A22" s="59" t="s">
        <v>8</v>
      </c>
      <c r="B22" s="170">
        <f>SUM('Jan 19'!B22+'Fev 19'!B22+'Mar 19'!B22+'Abr 19'!B22+'Mai 19'!B22+'Jun 19'!B22+'Jul 19'!B22+'Ago 19'!B22+'Set 19'!B22+'Out 19'!B22+'Nov 19'!B22+'Dez 19'!B22)</f>
        <v>67042144</v>
      </c>
      <c r="C22" s="63">
        <f t="shared" si="1"/>
        <v>29.944469926157041</v>
      </c>
    </row>
    <row r="23" spans="1:3" ht="18.75" customHeight="1" x14ac:dyDescent="0.35">
      <c r="A23" s="49" t="s">
        <v>98</v>
      </c>
      <c r="B23" s="170">
        <f>SUM('Jan 19'!B23+'Fev 19'!B23+'Mar 19'!B23+'Abr 19'!B23+'Mai 19'!B23+'Jun 19'!B23+'Jul 19'!B23+'Ago 19'!B23+'Set 19'!B23+'Out 19'!B23+'Nov 19'!B23+'Dez 19'!B23)</f>
        <v>0</v>
      </c>
      <c r="C23" s="63">
        <f t="shared" si="1"/>
        <v>0</v>
      </c>
    </row>
    <row r="24" spans="1:3" ht="18.75" customHeight="1" x14ac:dyDescent="0.35">
      <c r="A24" s="49" t="s">
        <v>99</v>
      </c>
      <c r="B24" s="170">
        <f>SUM('Jan 19'!B24+'Fev 19'!B24+'Mar 19'!B24+'Abr 19'!B24+'Mai 19'!B24+'Jun 19'!B24+'Jul 19'!B24+'Ago 19'!B24+'Set 19'!B24+'Out 19'!B24+'Nov 19'!B24+'Dez 19'!B24)</f>
        <v>0</v>
      </c>
      <c r="C24" s="63">
        <f t="shared" si="1"/>
        <v>0</v>
      </c>
    </row>
    <row r="25" spans="1:3" ht="18.75" customHeight="1" thickBot="1" x14ac:dyDescent="0.4">
      <c r="A25" s="49" t="s">
        <v>106</v>
      </c>
      <c r="B25" s="171">
        <f>SUM('Jan 19'!B25+'Fev 19'!B25+'Mar 19'!B25+'Abr 19'!B25+'Mai 19'!B25+'Jun 19'!B25+'Jul 19'!B25+'Ago 19'!B25+'Set 19'!B25+'Out 19'!B25+'Nov 19'!B25+'Dez 19'!B25)</f>
        <v>629</v>
      </c>
      <c r="C25" s="160">
        <f t="shared" si="1"/>
        <v>2.809437535821166E-4</v>
      </c>
    </row>
    <row r="26" spans="1:3" ht="60" customHeight="1" thickBot="1" x14ac:dyDescent="0.35">
      <c r="A26" s="168" t="s">
        <v>108</v>
      </c>
      <c r="B26" s="172">
        <f>SUM(B20:B25)</f>
        <v>195923313</v>
      </c>
      <c r="C26" s="163">
        <f>SUM(C20:C25)</f>
        <v>87.509429202645322</v>
      </c>
    </row>
    <row r="27" spans="1:3" ht="18.75" customHeight="1" thickBot="1" x14ac:dyDescent="0.35">
      <c r="A27" s="175" t="s">
        <v>109</v>
      </c>
      <c r="B27" s="176">
        <f>SUM('Jan 19'!B27+'Fev 19'!B27+'Mar 19'!B27+'Abr 19'!B27+'Mai 19'!B27+'Jun 19'!B27+'Jul 19'!B27+'Ago 19'!B27+'Set 19'!B27+'Out 19'!B27+'Nov 19'!B27+'Dez 19'!B27)</f>
        <v>27964918</v>
      </c>
      <c r="C27" s="177">
        <f>B27/$B$28*100</f>
        <v>12.490570797354685</v>
      </c>
    </row>
    <row r="28" spans="1:3" ht="60" customHeight="1" thickBot="1" x14ac:dyDescent="0.35">
      <c r="A28" s="166" t="s">
        <v>111</v>
      </c>
      <c r="B28" s="174">
        <f>SUM(B26+B27)</f>
        <v>223888231</v>
      </c>
      <c r="C28" s="167">
        <f>SUM(C26+C27)</f>
        <v>100</v>
      </c>
    </row>
    <row r="29" spans="1:3" ht="18.75" customHeight="1" thickBot="1" x14ac:dyDescent="0.35"/>
    <row r="30" spans="1:3" ht="18.75" customHeight="1" thickBot="1" x14ac:dyDescent="0.35">
      <c r="A30" s="307" t="s">
        <v>112</v>
      </c>
      <c r="B30" s="308"/>
      <c r="C30" s="309"/>
    </row>
    <row r="31" spans="1:3" ht="18.75" customHeight="1" x14ac:dyDescent="0.3">
      <c r="A31" s="275"/>
      <c r="B31" s="331" t="str">
        <f>""&amp;UPPER(TEXT($H$2,"mmmmmmmmmm"))&amp;"/"&amp;TEXT($H$2,"aaaa")&amp;" A "&amp;UPPER(TEXT($H$1,"mmmmmmmmmm"))&amp;"/"&amp;TEXT($H$1,"aaaa")&amp;""</f>
        <v>JANEIRO/2019 A DEZEMBRO/2019</v>
      </c>
      <c r="C31" s="332"/>
    </row>
    <row r="32" spans="1:3" ht="18.75" customHeight="1" x14ac:dyDescent="0.3">
      <c r="A32" s="289"/>
      <c r="B32" s="336" t="s">
        <v>121</v>
      </c>
      <c r="C32" s="314" t="s">
        <v>67</v>
      </c>
    </row>
    <row r="33" spans="1:3" ht="18.75" customHeight="1" x14ac:dyDescent="0.3">
      <c r="A33" s="289"/>
      <c r="B33" s="337"/>
      <c r="C33" s="315"/>
    </row>
    <row r="34" spans="1:3" ht="18.75" customHeight="1" x14ac:dyDescent="0.35">
      <c r="A34" s="3" t="s">
        <v>54</v>
      </c>
      <c r="B34" s="155">
        <f>'Jan 19'!B13</f>
        <v>17528553</v>
      </c>
      <c r="C34" s="4">
        <f>('Jan 19'!B13-'Jan 18'!B13)/'Jan 18'!B13*100</f>
        <v>-5.7977181603726047</v>
      </c>
    </row>
    <row r="35" spans="1:3" ht="18.75" customHeight="1" x14ac:dyDescent="0.35">
      <c r="A35" s="3" t="s">
        <v>55</v>
      </c>
      <c r="B35" s="155">
        <f>'Fev 19'!B13</f>
        <v>19910390</v>
      </c>
      <c r="C35" s="4">
        <f>('Fev 19'!B13-'Fev 18'!B13)/'Fev 18'!B13*100</f>
        <v>8.1092043383574808</v>
      </c>
    </row>
    <row r="36" spans="1:3" ht="18.75" customHeight="1" x14ac:dyDescent="0.35">
      <c r="A36" s="3" t="s">
        <v>56</v>
      </c>
      <c r="B36" s="155">
        <f>'Mar 19'!B13</f>
        <v>22853834</v>
      </c>
      <c r="C36" s="4">
        <f>('Mar 19'!B13-'Mar 18'!B13)/'Mar 18'!B13*100</f>
        <v>-3.302889925022173</v>
      </c>
    </row>
    <row r="37" spans="1:3" ht="18.75" customHeight="1" x14ac:dyDescent="0.35">
      <c r="A37" s="3" t="s">
        <v>57</v>
      </c>
      <c r="B37" s="155">
        <f>'Abr 19'!B13</f>
        <v>23094758</v>
      </c>
      <c r="C37" s="4">
        <f>('Abr 19'!B13-'Abr 18'!B13)/'Abr 18'!B13*100</f>
        <v>4.3436038575595264</v>
      </c>
    </row>
    <row r="38" spans="1:3" ht="18.75" customHeight="1" x14ac:dyDescent="0.35">
      <c r="A38" s="3" t="s">
        <v>58</v>
      </c>
      <c r="B38" s="155">
        <f>'Mai 19'!B13</f>
        <v>24931167</v>
      </c>
      <c r="C38" s="4">
        <f>('Mai 19'!B13-'Mai 18'!B13)/'Mai 18'!B13*100</f>
        <v>12.540531653962326</v>
      </c>
    </row>
    <row r="39" spans="1:3" ht="18.75" customHeight="1" x14ac:dyDescent="0.35">
      <c r="A39" s="3" t="s">
        <v>59</v>
      </c>
      <c r="B39" s="155">
        <f>'Jun 19'!B13</f>
        <v>21762282</v>
      </c>
      <c r="C39" s="4">
        <f>('Jun 19'!B13-'Jun 18'!B13)/'Jun 18'!B13*100</f>
        <v>-8.0581690791825125</v>
      </c>
    </row>
    <row r="40" spans="1:3" ht="18" x14ac:dyDescent="0.35">
      <c r="A40" s="3" t="s">
        <v>60</v>
      </c>
      <c r="B40" s="155">
        <f>'Jul 19'!B13</f>
        <v>22935850</v>
      </c>
      <c r="C40" s="4">
        <f>('Jul 19'!B13-'Jul 18'!B13)/'Jul 18'!B13*100</f>
        <v>8.8479858363811772</v>
      </c>
    </row>
    <row r="41" spans="1:3" ht="18" x14ac:dyDescent="0.35">
      <c r="A41" s="3" t="s">
        <v>61</v>
      </c>
      <c r="B41" s="155">
        <f>'Ago 19'!B13</f>
        <v>23418483</v>
      </c>
      <c r="C41" s="4">
        <f>('Ago 19'!B13-'Ago 18'!B13)/'Ago 18'!B13*100</f>
        <v>-3.125433057778626</v>
      </c>
    </row>
    <row r="42" spans="1:3" ht="18" x14ac:dyDescent="0.35">
      <c r="A42" s="3" t="s">
        <v>62</v>
      </c>
      <c r="B42" s="155">
        <f>'Set 19'!B13</f>
        <v>22281497.999999996</v>
      </c>
      <c r="C42" s="4">
        <f>('Set 19'!B13-'Set 18'!B13)/'Set 18'!B13*100</f>
        <v>0.7270849308216738</v>
      </c>
    </row>
    <row r="43" spans="1:3" ht="18" x14ac:dyDescent="0.35">
      <c r="A43" s="3" t="s">
        <v>63</v>
      </c>
      <c r="B43" s="155">
        <f>'Out 19'!B13</f>
        <v>25109209</v>
      </c>
      <c r="C43" s="4">
        <f>('Out 19'!B13-'Out 18'!B13)/'Out 18'!B13*100</f>
        <v>6.6838813676956041</v>
      </c>
    </row>
    <row r="44" spans="1:3" ht="18" x14ac:dyDescent="0.35">
      <c r="A44" s="3" t="s">
        <v>64</v>
      </c>
      <c r="B44" s="155">
        <f>'Nov 19'!B13</f>
        <v>25934990</v>
      </c>
      <c r="C44" s="4">
        <f>('Nov 19'!B13-'Nov 18'!B13)/'Nov 18'!B13*100</f>
        <v>7.063590719781347</v>
      </c>
    </row>
    <row r="45" spans="1:3" ht="18" x14ac:dyDescent="0.35">
      <c r="A45" s="3" t="s">
        <v>65</v>
      </c>
      <c r="B45" s="155">
        <f>'Dez 19'!B13</f>
        <v>26240888</v>
      </c>
      <c r="C45" s="4">
        <f>('Dez 19'!B13-'Dez 18'!B13)/'Dez 18'!B13*100</f>
        <v>6.8662108417722134</v>
      </c>
    </row>
    <row r="46" spans="1:3" ht="18.600000000000001" thickBot="1" x14ac:dyDescent="0.35">
      <c r="A46" s="213"/>
      <c r="B46" s="169">
        <f>SUM(B34:B45)</f>
        <v>276001902</v>
      </c>
      <c r="C46" s="52">
        <f>(B13-'2018'!B13)/'2018'!B13*100</f>
        <v>2.8722356436019534</v>
      </c>
    </row>
    <row r="47" spans="1:3" ht="18.600000000000001" thickBot="1" x14ac:dyDescent="0.35">
      <c r="A47" s="297" t="s">
        <v>113</v>
      </c>
      <c r="B47" s="310"/>
      <c r="C47" s="298"/>
    </row>
    <row r="48" spans="1:3" ht="18" x14ac:dyDescent="0.3">
      <c r="A48" s="282"/>
      <c r="B48" s="331" t="str">
        <f>""&amp;UPPER(TEXT($H$2,"mmmmmmmmmm"))&amp;"/"&amp;TEXT($H$2,"aaaa")&amp;" A "&amp;UPPER(TEXT($H$1,"mmmmmmmmmm"))&amp;"/"&amp;TEXT($H$1,"aaaa")&amp;""</f>
        <v>JANEIRO/2019 A DEZEMBRO/2019</v>
      </c>
      <c r="C48" s="332"/>
    </row>
    <row r="49" spans="1:3" ht="18" customHeight="1" x14ac:dyDescent="0.3">
      <c r="A49" s="311"/>
      <c r="B49" s="269" t="s">
        <v>121</v>
      </c>
      <c r="C49" s="316" t="s">
        <v>67</v>
      </c>
    </row>
    <row r="50" spans="1:3" ht="18.600000000000001" customHeight="1" thickBot="1" x14ac:dyDescent="0.35">
      <c r="A50" s="311"/>
      <c r="B50" s="270"/>
      <c r="C50" s="315"/>
    </row>
    <row r="51" spans="1:3" ht="18" x14ac:dyDescent="0.35">
      <c r="A51" s="3" t="s">
        <v>54</v>
      </c>
      <c r="B51" s="155">
        <f>'Jan 19'!B26</f>
        <v>17107086</v>
      </c>
      <c r="C51" s="4">
        <f>('Jan 19'!B26-'Jan 18'!B26)/'Jan 18'!B26*100</f>
        <v>-2.7125141093727181</v>
      </c>
    </row>
    <row r="52" spans="1:3" ht="18" x14ac:dyDescent="0.35">
      <c r="A52" s="3" t="s">
        <v>55</v>
      </c>
      <c r="B52" s="155">
        <f>'Fev 19'!B26</f>
        <v>17103847</v>
      </c>
      <c r="C52" s="4">
        <f>('Fev 19'!B26-'Fev 18'!B26)/'Fev 18'!B26*100</f>
        <v>-3.048083513168919</v>
      </c>
    </row>
    <row r="53" spans="1:3" ht="18" x14ac:dyDescent="0.35">
      <c r="A53" s="3" t="s">
        <v>56</v>
      </c>
      <c r="B53" s="155">
        <f>'Mar 19'!B26</f>
        <v>18799649</v>
      </c>
      <c r="C53" s="4">
        <f>('Mar 19'!B26-'Mar 18'!B26)/'Mar 18'!B26*100</f>
        <v>-9.7571351157239938</v>
      </c>
    </row>
    <row r="54" spans="1:3" ht="18" x14ac:dyDescent="0.35">
      <c r="A54" s="3" t="s">
        <v>57</v>
      </c>
      <c r="B54" s="155">
        <f>'Abr 19'!B26</f>
        <v>16053794</v>
      </c>
      <c r="C54" s="4">
        <f>('Abr 19'!B26-'Abr 18'!B26)/'Abr 18'!B26*100</f>
        <v>-16.568964555802509</v>
      </c>
    </row>
    <row r="55" spans="1:3" ht="18" x14ac:dyDescent="0.35">
      <c r="A55" s="3" t="s">
        <v>58</v>
      </c>
      <c r="B55" s="155">
        <f>'Mai 19'!B26</f>
        <v>16168856</v>
      </c>
      <c r="C55" s="4">
        <f>('Mai 19'!B26-'Mai 18'!B26)/'Mai 18'!B26*100</f>
        <v>-16.007893219310702</v>
      </c>
    </row>
    <row r="56" spans="1:3" ht="18" x14ac:dyDescent="0.35">
      <c r="A56" s="3" t="s">
        <v>59</v>
      </c>
      <c r="B56" s="155">
        <f>'Jun 19'!B26</f>
        <v>14510468</v>
      </c>
      <c r="C56" s="4">
        <f>('Jun 19'!B26-'Jun 18'!B26)/'Jun 18'!B26*100</f>
        <v>-18.052294052318903</v>
      </c>
    </row>
    <row r="57" spans="1:3" ht="18" x14ac:dyDescent="0.35">
      <c r="A57" s="3" t="s">
        <v>60</v>
      </c>
      <c r="B57" s="155">
        <f>'Jul 19'!B26</f>
        <v>15981038.999999996</v>
      </c>
      <c r="C57" s="4">
        <f>('Jul 19'!B26-'Jul 18'!B26)/'Jul 18'!B26*100</f>
        <v>-16.128522845356947</v>
      </c>
    </row>
    <row r="58" spans="1:3" ht="18" x14ac:dyDescent="0.35">
      <c r="A58" s="3" t="s">
        <v>61</v>
      </c>
      <c r="B58" s="155">
        <f>'Ago 19'!B26</f>
        <v>15788787</v>
      </c>
      <c r="C58" s="4">
        <f>('Ago 19'!B26-'Ago 18'!B26)/'Ago 18'!B26*100</f>
        <v>-13.520349310421057</v>
      </c>
    </row>
    <row r="59" spans="1:3" ht="18" x14ac:dyDescent="0.35">
      <c r="A59" s="3" t="s">
        <v>62</v>
      </c>
      <c r="B59" s="155">
        <f>'Set 19'!B26</f>
        <v>15501948.000000004</v>
      </c>
      <c r="C59" s="4">
        <f>('Set 19'!B26-'Set 18'!B26)/'Set 18'!B26*100</f>
        <v>-12.975741134577367</v>
      </c>
    </row>
    <row r="60" spans="1:3" ht="18" x14ac:dyDescent="0.35">
      <c r="A60" s="3" t="s">
        <v>63</v>
      </c>
      <c r="B60" s="155">
        <f>'Out 19'!B26</f>
        <v>15506301</v>
      </c>
      <c r="C60" s="4">
        <f>('Out 19'!B26-'Out 18'!B26)/'Out 18'!B26*100</f>
        <v>-19.928023372342491</v>
      </c>
    </row>
    <row r="61" spans="1:3" ht="18" x14ac:dyDescent="0.35">
      <c r="A61" s="3" t="s">
        <v>64</v>
      </c>
      <c r="B61" s="155">
        <f>'Nov 19'!B26</f>
        <v>16748049</v>
      </c>
      <c r="C61" s="4">
        <f>('Nov 19'!B26-'Nov 18'!B26)/'Nov 18'!B26*100</f>
        <v>-9.7614515281725236</v>
      </c>
    </row>
    <row r="62" spans="1:3" ht="18" x14ac:dyDescent="0.35">
      <c r="A62" s="3" t="s">
        <v>65</v>
      </c>
      <c r="B62" s="155">
        <f>'Dez 19'!B26</f>
        <v>16653489</v>
      </c>
      <c r="C62" s="4">
        <f>('Dez 19'!B26-'Dez 18'!B26)/'Dez 18'!B26*100</f>
        <v>-8.3062425411193388</v>
      </c>
    </row>
    <row r="63" spans="1:3" ht="18.600000000000001" thickBot="1" x14ac:dyDescent="0.35">
      <c r="A63" s="5"/>
      <c r="B63" s="169">
        <f>SUM(B51:B62)</f>
        <v>195923313</v>
      </c>
      <c r="C63" s="53">
        <f>(B26-'2018'!B26)/'2018'!B26*100</f>
        <v>-12.326563119638777</v>
      </c>
    </row>
    <row r="64" spans="1:3" ht="15" thickBot="1" x14ac:dyDescent="0.35"/>
    <row r="65" spans="1:3" ht="18.75" customHeight="1" thickBot="1" x14ac:dyDescent="0.35">
      <c r="A65" s="317" t="s">
        <v>114</v>
      </c>
      <c r="B65" s="318"/>
      <c r="C65" s="319"/>
    </row>
    <row r="66" spans="1:3" ht="18.75" customHeight="1" x14ac:dyDescent="0.3">
      <c r="A66" s="275"/>
      <c r="B66" s="331" t="str">
        <f>""&amp;UPPER(TEXT($H$2,"mmmmmmmmmm"))&amp;"/"&amp;TEXT($H$2,"aaaa")&amp;" A "&amp;UPPER(TEXT($H$1,"mmmmmmmmmm"))&amp;"/"&amp;TEXT($H$1,"aaaa")&amp;""</f>
        <v>JANEIRO/2019 A DEZEMBRO/2019</v>
      </c>
      <c r="C66" s="332"/>
    </row>
    <row r="67" spans="1:3" ht="18.75" customHeight="1" x14ac:dyDescent="0.3">
      <c r="A67" s="289"/>
      <c r="B67" s="336" t="s">
        <v>121</v>
      </c>
      <c r="C67" s="314" t="s">
        <v>67</v>
      </c>
    </row>
    <row r="68" spans="1:3" ht="18.75" customHeight="1" x14ac:dyDescent="0.3">
      <c r="A68" s="289"/>
      <c r="B68" s="337"/>
      <c r="C68" s="315"/>
    </row>
    <row r="69" spans="1:3" ht="18.75" customHeight="1" x14ac:dyDescent="0.35">
      <c r="A69" s="3" t="s">
        <v>54</v>
      </c>
      <c r="B69" s="155">
        <f>'Jan 19'!B15</f>
        <v>33610399</v>
      </c>
      <c r="C69" s="4">
        <f>('Jan 19'!B15-'Jan 18'!B15)/'Jan 18'!B15*100</f>
        <v>3.7770379433185259</v>
      </c>
    </row>
    <row r="70" spans="1:3" ht="18.75" customHeight="1" x14ac:dyDescent="0.35">
      <c r="A70" s="3" t="s">
        <v>55</v>
      </c>
      <c r="B70" s="155">
        <f>'Fev 19'!B15</f>
        <v>36209334</v>
      </c>
      <c r="C70" s="4">
        <f>('Fev 19'!B15-'Fev 18'!B15)/'Fev 18'!B15*100</f>
        <v>13.671137981091883</v>
      </c>
    </row>
    <row r="71" spans="1:3" ht="18.75" customHeight="1" x14ac:dyDescent="0.35">
      <c r="A71" s="3" t="s">
        <v>56</v>
      </c>
      <c r="B71" s="155">
        <f>'Mar 19'!B15</f>
        <v>36964527</v>
      </c>
      <c r="C71" s="4">
        <f>('Mar 19'!B15-'Mar 18'!B15)/'Mar 18'!B15*100</f>
        <v>-8.9718461942627954</v>
      </c>
    </row>
    <row r="72" spans="1:3" ht="18.75" customHeight="1" x14ac:dyDescent="0.35">
      <c r="A72" s="3" t="s">
        <v>57</v>
      </c>
      <c r="B72" s="155">
        <f>'Abr 19'!B15</f>
        <v>36888873</v>
      </c>
      <c r="C72" s="4">
        <f>('Abr 19'!B15-'Abr 18'!B15)/'Abr 18'!B15*100</f>
        <v>-4.5039280528372165</v>
      </c>
    </row>
    <row r="73" spans="1:3" ht="18.75" customHeight="1" x14ac:dyDescent="0.35">
      <c r="A73" s="3" t="s">
        <v>58</v>
      </c>
      <c r="B73" s="155">
        <f>'Mai 19'!B15</f>
        <v>39141410</v>
      </c>
      <c r="C73" s="4">
        <f>('Mai 19'!B15-'Mai 18'!B15)/'Mai 18'!B15*100</f>
        <v>-1.9309265316971806</v>
      </c>
    </row>
    <row r="74" spans="1:3" ht="18.75" customHeight="1" x14ac:dyDescent="0.35">
      <c r="A74" s="3" t="s">
        <v>59</v>
      </c>
      <c r="B74" s="155">
        <f>'Jun 19'!B15</f>
        <v>34363423</v>
      </c>
      <c r="C74" s="4">
        <f>('Jun 19'!B15-'Jun 18'!B15)/'Jun 18'!B15*100</f>
        <v>-16.611181579022087</v>
      </c>
    </row>
    <row r="75" spans="1:3" ht="18" x14ac:dyDescent="0.35">
      <c r="A75" s="3" t="s">
        <v>60</v>
      </c>
      <c r="B75" s="155">
        <f>'Jul 19'!B15</f>
        <v>36868877</v>
      </c>
      <c r="C75" s="4">
        <f>('Jul 19'!B15-'Jul 18'!B15)/'Jul 18'!B15*100</f>
        <v>-1.1940157071193154</v>
      </c>
    </row>
    <row r="76" spans="1:3" ht="18" x14ac:dyDescent="0.35">
      <c r="A76" s="3" t="s">
        <v>61</v>
      </c>
      <c r="B76" s="155">
        <f>'Ago 19'!B15</f>
        <v>38181739</v>
      </c>
      <c r="C76" s="4">
        <f>('Ago 19'!B15-'Ago 18'!B15)/'Ago 18'!B15*100</f>
        <v>-9.479053155139578</v>
      </c>
    </row>
    <row r="77" spans="1:3" ht="18" x14ac:dyDescent="0.35">
      <c r="A77" s="3" t="s">
        <v>62</v>
      </c>
      <c r="B77" s="155">
        <f>'Set 19'!B15</f>
        <v>36405778</v>
      </c>
      <c r="C77" s="4">
        <f>('Set 19'!B15-'Set 18'!B15)/'Set 18'!B15*100</f>
        <v>-6.5395141745117584</v>
      </c>
    </row>
    <row r="78" spans="1:3" ht="18" x14ac:dyDescent="0.35">
      <c r="A78" s="3" t="s">
        <v>63</v>
      </c>
      <c r="B78" s="155">
        <f>'Out 19'!B15</f>
        <v>42429806</v>
      </c>
      <c r="C78" s="4">
        <f>('Out 19'!B15-'Out 18'!B15)/'Out 18'!B15*100</f>
        <v>1.8828703256367194</v>
      </c>
    </row>
    <row r="79" spans="1:3" ht="18" x14ac:dyDescent="0.35">
      <c r="A79" s="3" t="s">
        <v>64</v>
      </c>
      <c r="B79" s="155">
        <f>'Nov 19'!B15</f>
        <v>42584633</v>
      </c>
      <c r="C79" s="4">
        <f>('Nov 19'!B15-'Nov 18'!B15)/'Nov 18'!B15*100</f>
        <v>-1.1975558034448048</v>
      </c>
    </row>
    <row r="80" spans="1:3" ht="18" x14ac:dyDescent="0.35">
      <c r="A80" s="3" t="s">
        <v>65</v>
      </c>
      <c r="B80" s="155">
        <f>'Dez 19'!B15</f>
        <v>42587856</v>
      </c>
      <c r="C80" s="4">
        <f>('Dez 19'!B15-'Dez 18'!B15)/'Dez 18'!B15*100</f>
        <v>-1.2831976007480139</v>
      </c>
    </row>
    <row r="81" spans="1:3" ht="18.600000000000001" thickBot="1" x14ac:dyDescent="0.35">
      <c r="A81" s="213"/>
      <c r="B81" s="169">
        <f>SUM(B69:B80)</f>
        <v>456236655</v>
      </c>
      <c r="C81" s="52">
        <f>(B15-'2018'!B15)/'2018'!B15*100</f>
        <v>-3.1209486915405469</v>
      </c>
    </row>
    <row r="82" spans="1:3" ht="18.600000000000001" thickBot="1" x14ac:dyDescent="0.35">
      <c r="A82" s="284" t="s">
        <v>115</v>
      </c>
      <c r="B82" s="320"/>
      <c r="C82" s="285"/>
    </row>
    <row r="83" spans="1:3" ht="18" x14ac:dyDescent="0.3">
      <c r="A83" s="282"/>
      <c r="B83" s="331" t="str">
        <f>""&amp;UPPER(TEXT($H$2,"mmmmmmmmmm"))&amp;"/"&amp;TEXT($H$2,"aaaa")&amp;" A "&amp;UPPER(TEXT($H$1,"mmmmmmmmmm"))&amp;"/"&amp;TEXT($H$1,"aaaa")&amp;""</f>
        <v>JANEIRO/2019 A DEZEMBRO/2019</v>
      </c>
      <c r="C83" s="332"/>
    </row>
    <row r="84" spans="1:3" ht="18" customHeight="1" x14ac:dyDescent="0.3">
      <c r="A84" s="311"/>
      <c r="B84" s="269" t="s">
        <v>121</v>
      </c>
      <c r="C84" s="316" t="s">
        <v>67</v>
      </c>
    </row>
    <row r="85" spans="1:3" ht="18.600000000000001" customHeight="1" thickBot="1" x14ac:dyDescent="0.35">
      <c r="A85" s="311"/>
      <c r="B85" s="270"/>
      <c r="C85" s="315"/>
    </row>
    <row r="86" spans="1:3" ht="18" x14ac:dyDescent="0.35">
      <c r="A86" s="3" t="s">
        <v>54</v>
      </c>
      <c r="B86" s="155">
        <f>'Jan 19'!B28</f>
        <v>21518298</v>
      </c>
      <c r="C86" s="4">
        <f>('Jan 19'!B28-'Jan 18'!B28)/'Jan 18'!B28*100</f>
        <v>-0.88956349499699128</v>
      </c>
    </row>
    <row r="87" spans="1:3" ht="18" x14ac:dyDescent="0.35">
      <c r="A87" s="3" t="s">
        <v>55</v>
      </c>
      <c r="B87" s="155">
        <f>'Fev 19'!B28</f>
        <v>21080087</v>
      </c>
      <c r="C87" s="4">
        <f>('Fev 19'!B28-'Fev 18'!B28)/'Fev 18'!B28*100</f>
        <v>-5.5279796690597838</v>
      </c>
    </row>
    <row r="88" spans="1:3" ht="18" x14ac:dyDescent="0.35">
      <c r="A88" s="3" t="s">
        <v>56</v>
      </c>
      <c r="B88" s="155">
        <f>'Mar 19'!B28</f>
        <v>20984303</v>
      </c>
      <c r="C88" s="4">
        <f>('Mar 19'!B28-'Mar 18'!B28)/'Mar 18'!B28*100</f>
        <v>-18.868892337435273</v>
      </c>
    </row>
    <row r="89" spans="1:3" ht="18" x14ac:dyDescent="0.35">
      <c r="A89" s="3" t="s">
        <v>57</v>
      </c>
      <c r="B89" s="155">
        <f>'Abr 19'!B28</f>
        <v>17957553</v>
      </c>
      <c r="C89" s="4">
        <f>('Abr 19'!B28-'Abr 18'!B28)/'Abr 18'!B28*100</f>
        <v>-26.47424286606752</v>
      </c>
    </row>
    <row r="90" spans="1:3" ht="18" x14ac:dyDescent="0.35">
      <c r="A90" s="3" t="s">
        <v>58</v>
      </c>
      <c r="B90" s="155">
        <f>'Mai 19'!B28</f>
        <v>18191263</v>
      </c>
      <c r="C90" s="4">
        <f>('Mai 19'!B28-'Mai 18'!B28)/'Mai 18'!B28*100</f>
        <v>-24.951275347813691</v>
      </c>
    </row>
    <row r="91" spans="1:3" ht="18" x14ac:dyDescent="0.35">
      <c r="A91" s="3" t="s">
        <v>59</v>
      </c>
      <c r="B91" s="155">
        <f>'Jun 19'!B28</f>
        <v>16192083</v>
      </c>
      <c r="C91" s="4">
        <f>('Jun 19'!B28-'Jun 18'!B28)/'Jun 18'!B28*100</f>
        <v>-26.745082926882674</v>
      </c>
    </row>
    <row r="92" spans="1:3" ht="18" x14ac:dyDescent="0.35">
      <c r="A92" s="3" t="s">
        <v>60</v>
      </c>
      <c r="B92" s="155">
        <f>'Jul 19'!B28</f>
        <v>17624690.999999996</v>
      </c>
      <c r="C92" s="4">
        <f>('Jul 19'!B28-'Jul 18'!B28)/'Jul 18'!B28*100</f>
        <v>-26.022466143194574</v>
      </c>
    </row>
    <row r="93" spans="1:3" ht="18" x14ac:dyDescent="0.35">
      <c r="A93" s="3" t="s">
        <v>61</v>
      </c>
      <c r="B93" s="155">
        <f>'Ago 19'!B28</f>
        <v>17466837</v>
      </c>
      <c r="C93" s="4">
        <f>('Ago 19'!B28-'Ago 18'!B28)/'Ago 18'!B28*100</f>
        <v>-23.920820465877927</v>
      </c>
    </row>
    <row r="94" spans="1:3" ht="18" x14ac:dyDescent="0.35">
      <c r="A94" s="3" t="s">
        <v>62</v>
      </c>
      <c r="B94" s="155">
        <f>'Set 19'!B28</f>
        <v>17334807.000000004</v>
      </c>
      <c r="C94" s="4">
        <f>('Set 19'!B28-'Set 18'!B28)/'Set 18'!B28*100</f>
        <v>-25.095146642952638</v>
      </c>
    </row>
    <row r="95" spans="1:3" ht="18" x14ac:dyDescent="0.35">
      <c r="A95" s="3" t="s">
        <v>63</v>
      </c>
      <c r="B95" s="155">
        <f>'Out 19'!B28</f>
        <v>17554028</v>
      </c>
      <c r="C95" s="4">
        <f>('Out 19'!B28-'Out 18'!B28)/'Out 18'!B28*100</f>
        <v>-28.585806351980121</v>
      </c>
    </row>
    <row r="96" spans="1:3" ht="18" x14ac:dyDescent="0.35">
      <c r="A96" s="3" t="s">
        <v>64</v>
      </c>
      <c r="B96" s="155">
        <f>'Nov 19'!B28</f>
        <v>18848964</v>
      </c>
      <c r="C96" s="4">
        <f>('Nov 19'!B28-'Nov 18'!B28)/'Nov 18'!B28*100</f>
        <v>-19.977264652193373</v>
      </c>
    </row>
    <row r="97" spans="1:3" ht="18" x14ac:dyDescent="0.35">
      <c r="A97" s="3" t="s">
        <v>65</v>
      </c>
      <c r="B97" s="155">
        <f>'Dez 19'!B28</f>
        <v>19135317</v>
      </c>
      <c r="C97" s="4">
        <f>('Dez 19'!B28-'Dez 18'!B28)/'Dez 18'!B28*100</f>
        <v>-16.7098729310135</v>
      </c>
    </row>
    <row r="98" spans="1:3" ht="18.600000000000001" thickBot="1" x14ac:dyDescent="0.35">
      <c r="A98" s="5"/>
      <c r="B98" s="169">
        <f>SUM(B86:B97)</f>
        <v>223888231</v>
      </c>
      <c r="C98" s="53">
        <f>(B28-'2018'!B28)/'2018'!B28*100</f>
        <v>-20.519967810989375</v>
      </c>
    </row>
  </sheetData>
  <mergeCells count="32">
    <mergeCell ref="A1:G1"/>
    <mergeCell ref="A2:G2"/>
    <mergeCell ref="A3:C3"/>
    <mergeCell ref="A4:A6"/>
    <mergeCell ref="B4:C4"/>
    <mergeCell ref="B5:B6"/>
    <mergeCell ref="C5:C6"/>
    <mergeCell ref="A48:A50"/>
    <mergeCell ref="B48:C48"/>
    <mergeCell ref="B49:B50"/>
    <mergeCell ref="C49:C50"/>
    <mergeCell ref="A16:C16"/>
    <mergeCell ref="A17:A19"/>
    <mergeCell ref="B17:C17"/>
    <mergeCell ref="B18:B19"/>
    <mergeCell ref="C18:C19"/>
    <mergeCell ref="A30:C30"/>
    <mergeCell ref="A31:A33"/>
    <mergeCell ref="B31:C31"/>
    <mergeCell ref="B32:B33"/>
    <mergeCell ref="C32:C33"/>
    <mergeCell ref="A47:C47"/>
    <mergeCell ref="A83:A85"/>
    <mergeCell ref="B83:C83"/>
    <mergeCell ref="B84:B85"/>
    <mergeCell ref="C84:C85"/>
    <mergeCell ref="A65:C65"/>
    <mergeCell ref="A66:A68"/>
    <mergeCell ref="B66:C66"/>
    <mergeCell ref="B67:B68"/>
    <mergeCell ref="C67:C68"/>
    <mergeCell ref="A82:C82"/>
  </mergeCells>
  <conditionalFormatting sqref="C34:C45">
    <cfRule type="cellIs" dxfId="21" priority="15" operator="lessThan">
      <formula>0</formula>
    </cfRule>
    <cfRule type="cellIs" dxfId="20" priority="16" operator="greaterThan">
      <formula>0</formula>
    </cfRule>
  </conditionalFormatting>
  <conditionalFormatting sqref="C51:C62">
    <cfRule type="cellIs" dxfId="19" priority="13" operator="lessThan">
      <formula>0</formula>
    </cfRule>
    <cfRule type="cellIs" dxfId="18" priority="14" operator="greaterThan">
      <formula>0</formula>
    </cfRule>
  </conditionalFormatting>
  <conditionalFormatting sqref="C46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C63">
    <cfRule type="cellIs" dxfId="15" priority="9" operator="lessThan">
      <formula>0</formula>
    </cfRule>
    <cfRule type="cellIs" dxfId="14" priority="10" operator="greaterThan">
      <formula>0</formula>
    </cfRule>
  </conditionalFormatting>
  <conditionalFormatting sqref="C69:C80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C86:C97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C8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C98">
    <cfRule type="cellIs" dxfId="7" priority="1" operator="lessThan">
      <formula>0</formula>
    </cfRule>
    <cfRule type="cellIs" dxfId="6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67" orientation="landscape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7">
    <tabColor theme="9" tint="-0.249977111117893"/>
    <pageSetUpPr fitToPage="1"/>
  </sheetPr>
  <dimension ref="A1:K41"/>
  <sheetViews>
    <sheetView tabSelected="1" zoomScale="40" zoomScaleNormal="40" workbookViewId="0">
      <selection activeCell="A4" sqref="A4:A6"/>
    </sheetView>
  </sheetViews>
  <sheetFormatPr defaultColWidth="8.88671875" defaultRowHeight="14.4" x14ac:dyDescent="0.3"/>
  <cols>
    <col min="1" max="1" width="27.77734375" customWidth="1"/>
    <col min="2" max="2" width="41.6640625" customWidth="1"/>
    <col min="3" max="3" width="31" customWidth="1"/>
    <col min="5" max="5" width="27.77734375" customWidth="1"/>
    <col min="6" max="6" width="41.6640625" customWidth="1"/>
    <col min="7" max="7" width="31.5546875" customWidth="1"/>
    <col min="9" max="9" width="27.77734375" customWidth="1"/>
    <col min="10" max="10" width="44.33203125" customWidth="1"/>
    <col min="11" max="11" width="33.5546875" customWidth="1"/>
  </cols>
  <sheetData>
    <row r="1" spans="1:11" ht="15" customHeight="1" x14ac:dyDescent="0.3">
      <c r="A1" s="8" t="str">
        <f>"DADOS COMPARATIVOS - "&amp;UPPER(TEXT($H$1,"mmmmmmmmmm"))&amp;"/"&amp;TEXT($H$1,"aaaa")&amp;" - ASSOCIAÇÃO BRASILEIRA DAS EMPRESAS AÉREAS"</f>
        <v>DADOS COMPARATIVOS - DEZEMBRO/2019 - ASSOCIAÇÃO BRASILEIRA DAS EMPRESAS AÉREAS</v>
      </c>
      <c r="B1" s="8"/>
      <c r="C1" s="8"/>
      <c r="G1" s="54" t="s">
        <v>102</v>
      </c>
      <c r="H1" s="14">
        <v>43800</v>
      </c>
      <c r="I1" s="351" t="str">
        <f>TEXT(H1,"mmm aa")</f>
        <v>dez 19</v>
      </c>
    </row>
    <row r="2" spans="1:11" ht="15.75" customHeight="1" thickBot="1" x14ac:dyDescent="0.35">
      <c r="A2" s="223" t="s">
        <v>89</v>
      </c>
      <c r="B2" s="223"/>
      <c r="C2" s="223"/>
      <c r="G2" s="54" t="s">
        <v>103</v>
      </c>
      <c r="H2" s="14">
        <v>43435</v>
      </c>
      <c r="I2" s="351" t="str">
        <f>TEXT(H2,"mmm aa")</f>
        <v>dez 18</v>
      </c>
    </row>
    <row r="3" spans="1:11" ht="18.600000000000001" customHeight="1" thickBot="1" x14ac:dyDescent="0.35">
      <c r="A3" s="224" t="s">
        <v>1</v>
      </c>
      <c r="B3" s="225"/>
      <c r="C3" s="226"/>
      <c r="E3" s="342" t="s">
        <v>1</v>
      </c>
      <c r="F3" s="343"/>
      <c r="G3" s="344"/>
      <c r="I3" s="342" t="s">
        <v>1</v>
      </c>
      <c r="J3" s="343"/>
      <c r="K3" s="344"/>
    </row>
    <row r="4" spans="1:11" ht="18" customHeight="1" x14ac:dyDescent="0.3">
      <c r="A4" s="240"/>
      <c r="B4" s="338" t="str">
        <f>""&amp;UPPER(TEXT($H$2,"mmmmmmmmmm"))&amp;"/"&amp;TEXT($H$2,"aaaa")&amp;""</f>
        <v>DEZEMBRO/2018</v>
      </c>
      <c r="C4" s="339"/>
      <c r="E4" s="240"/>
      <c r="F4" s="338" t="str">
        <f>""&amp;UPPER(TEXT($H$2,"mmmmmmmmmm"))&amp;"/"&amp;TEXT($H$1,"aaaa")&amp;""</f>
        <v>DEZEMBRO/2019</v>
      </c>
      <c r="G4" s="339"/>
      <c r="I4" s="240"/>
      <c r="J4" s="338" t="s">
        <v>92</v>
      </c>
      <c r="K4" s="339"/>
    </row>
    <row r="5" spans="1:11" ht="18.75" customHeight="1" x14ac:dyDescent="0.3">
      <c r="A5" s="241"/>
      <c r="B5" s="340" t="s">
        <v>121</v>
      </c>
      <c r="C5" s="341" t="s">
        <v>4</v>
      </c>
      <c r="E5" s="241"/>
      <c r="F5" s="340" t="s">
        <v>121</v>
      </c>
      <c r="G5" s="341" t="s">
        <v>4</v>
      </c>
      <c r="I5" s="241"/>
      <c r="J5" s="340" t="s">
        <v>123</v>
      </c>
      <c r="K5" s="341" t="s">
        <v>80</v>
      </c>
    </row>
    <row r="6" spans="1:11" ht="18.75" customHeight="1" thickBot="1" x14ac:dyDescent="0.35">
      <c r="A6" s="290"/>
      <c r="B6" s="290"/>
      <c r="C6" s="302"/>
      <c r="E6" s="290"/>
      <c r="F6" s="290"/>
      <c r="G6" s="302"/>
      <c r="I6" s="290"/>
      <c r="J6" s="290"/>
      <c r="K6" s="302"/>
    </row>
    <row r="7" spans="1:11" ht="18" x14ac:dyDescent="0.35">
      <c r="A7" s="3" t="s">
        <v>6</v>
      </c>
      <c r="B7" s="194">
        <f ca="1">INDIRECT("'" &amp; $I$2 &amp; "'!B7")</f>
        <v>9572484</v>
      </c>
      <c r="C7" s="64">
        <f t="shared" ref="C7:C12" ca="1" si="0">B7/$B$15*100</f>
        <v>22.188602579524108</v>
      </c>
      <c r="E7" s="3" t="s">
        <v>6</v>
      </c>
      <c r="F7" s="194">
        <f ca="1">INDIRECT("'" &amp; $I$1 &amp; "'!B7")</f>
        <v>9057889</v>
      </c>
      <c r="G7" s="64">
        <f t="shared" ref="G7:G12" ca="1" si="1">F7/$F$15*100</f>
        <v>21.268713315833509</v>
      </c>
      <c r="I7" s="3" t="s">
        <v>6</v>
      </c>
      <c r="J7" s="200">
        <f t="shared" ref="J7:J12" ca="1" si="2">IFERROR((F7-B7)/B7*100, 0)</f>
        <v>-5.3757728923861352</v>
      </c>
      <c r="K7" s="64">
        <f t="shared" ref="K7:K14" ca="1" si="3">G7-C7</f>
        <v>-0.91988926369059953</v>
      </c>
    </row>
    <row r="8" spans="1:11" ht="18" x14ac:dyDescent="0.35">
      <c r="A8" s="3" t="s">
        <v>93</v>
      </c>
      <c r="B8" s="194">
        <f ca="1">INDIRECT("'" &amp; $I$2 &amp; "'!B8")</f>
        <v>11628406</v>
      </c>
      <c r="C8" s="64">
        <f t="shared" ca="1" si="0"/>
        <v>26.9541405728496</v>
      </c>
      <c r="E8" s="3" t="s">
        <v>93</v>
      </c>
      <c r="F8" s="194">
        <f ca="1">INDIRECT("'" &amp; $I$1 &amp; "'!B8")</f>
        <v>13385956</v>
      </c>
      <c r="G8" s="64">
        <f t="shared" ca="1" si="1"/>
        <v>31.431392085105198</v>
      </c>
      <c r="I8" s="3" t="s">
        <v>93</v>
      </c>
      <c r="J8" s="200">
        <f t="shared" ca="1" si="2"/>
        <v>15.114281355501348</v>
      </c>
      <c r="K8" s="64">
        <f t="shared" ca="1" si="3"/>
        <v>4.4772515122555987</v>
      </c>
    </row>
    <row r="9" spans="1:11" ht="18" x14ac:dyDescent="0.35">
      <c r="A9" s="3" t="s">
        <v>94</v>
      </c>
      <c r="B9" s="194">
        <f ca="1">INDIRECT("'" &amp; $I$2 &amp; "'!B9")</f>
        <v>3237667</v>
      </c>
      <c r="C9" s="64">
        <f t="shared" ca="1" si="0"/>
        <v>7.5047716295833009</v>
      </c>
      <c r="E9" s="3" t="s">
        <v>94</v>
      </c>
      <c r="F9" s="194">
        <f ca="1">INDIRECT("'" &amp; $I$1 &amp; "'!B9")</f>
        <v>3756511</v>
      </c>
      <c r="G9" s="64">
        <f t="shared" ca="1" si="1"/>
        <v>8.8206154355363644</v>
      </c>
      <c r="I9" s="3" t="s">
        <v>94</v>
      </c>
      <c r="J9" s="200">
        <f t="shared" ca="1" si="2"/>
        <v>16.025242867781028</v>
      </c>
      <c r="K9" s="64">
        <f t="shared" ca="1" si="3"/>
        <v>1.3158438059530635</v>
      </c>
    </row>
    <row r="10" spans="1:11" ht="18" x14ac:dyDescent="0.35">
      <c r="A10" s="49" t="s">
        <v>98</v>
      </c>
      <c r="B10" s="195">
        <f ca="1">INDIRECT("'" &amp; $I$2 &amp; "'!B10")</f>
        <v>0</v>
      </c>
      <c r="C10" s="64">
        <f t="shared" ca="1" si="0"/>
        <v>0</v>
      </c>
      <c r="E10" s="49" t="s">
        <v>98</v>
      </c>
      <c r="F10" s="195">
        <f ca="1">INDIRECT("'" &amp; $I$1 &amp; "'!B10")</f>
        <v>0</v>
      </c>
      <c r="G10" s="64">
        <f t="shared" ca="1" si="1"/>
        <v>0</v>
      </c>
      <c r="I10" s="49" t="s">
        <v>98</v>
      </c>
      <c r="J10" s="200">
        <f t="shared" ca="1" si="2"/>
        <v>0</v>
      </c>
      <c r="K10" s="64">
        <f t="shared" ca="1" si="3"/>
        <v>0</v>
      </c>
    </row>
    <row r="11" spans="1:11" ht="18" x14ac:dyDescent="0.35">
      <c r="A11" s="49" t="s">
        <v>99</v>
      </c>
      <c r="B11" s="195">
        <f ca="1">INDIRECT("'" &amp; $I$2 &amp; "'!B11")</f>
        <v>642</v>
      </c>
      <c r="C11" s="64">
        <f t="shared" ca="1" si="0"/>
        <v>1.4881281448007096E-3</v>
      </c>
      <c r="E11" s="49" t="s">
        <v>99</v>
      </c>
      <c r="F11" s="195">
        <f ca="1">INDIRECT("'" &amp; $I$1 &amp; "'!B11")</f>
        <v>502</v>
      </c>
      <c r="G11" s="64">
        <f t="shared" ca="1" si="1"/>
        <v>1.1787397797156072E-3</v>
      </c>
      <c r="I11" s="49" t="s">
        <v>99</v>
      </c>
      <c r="J11" s="200">
        <f t="shared" ca="1" si="2"/>
        <v>-21.806853582554517</v>
      </c>
      <c r="K11" s="64">
        <f t="shared" ca="1" si="3"/>
        <v>-3.0938836508510241E-4</v>
      </c>
    </row>
    <row r="12" spans="1:11" ht="18.600000000000001" thickBot="1" x14ac:dyDescent="0.4">
      <c r="A12" s="49" t="s">
        <v>106</v>
      </c>
      <c r="B12" s="196">
        <f ca="1">INDIRECT("'" &amp; $I$2 &amp; "'!B12")</f>
        <v>115698</v>
      </c>
      <c r="C12" s="75">
        <f t="shared" ca="1" si="0"/>
        <v>0.26818294407656157</v>
      </c>
      <c r="E12" s="49" t="s">
        <v>106</v>
      </c>
      <c r="F12" s="196">
        <f ca="1">INDIRECT("'" &amp; $I$1 &amp; "'!B12")</f>
        <v>40030</v>
      </c>
      <c r="G12" s="75">
        <f t="shared" ca="1" si="1"/>
        <v>9.3993931039872025E-2</v>
      </c>
      <c r="I12" s="49" t="s">
        <v>106</v>
      </c>
      <c r="J12" s="201">
        <f t="shared" ca="1" si="2"/>
        <v>-65.401303393317093</v>
      </c>
      <c r="K12" s="75">
        <f t="shared" ca="1" si="3"/>
        <v>-0.17418901303668954</v>
      </c>
    </row>
    <row r="13" spans="1:11" ht="60" customHeight="1" thickBot="1" x14ac:dyDescent="0.35">
      <c r="A13" s="124" t="s">
        <v>108</v>
      </c>
      <c r="B13" s="147">
        <f ca="1">SUM(B7:B12)</f>
        <v>24554897</v>
      </c>
      <c r="C13" s="148">
        <f ca="1">SUM(C7:C12)</f>
        <v>56.917185854178378</v>
      </c>
      <c r="E13" s="124" t="s">
        <v>108</v>
      </c>
      <c r="F13" s="147">
        <f ca="1">SUM(F7:F12)</f>
        <v>26240888</v>
      </c>
      <c r="G13" s="197">
        <f ca="1">SUM(G7:G12)</f>
        <v>61.615893507294665</v>
      </c>
      <c r="I13" s="203" t="s">
        <v>108</v>
      </c>
      <c r="J13" s="199">
        <f t="shared" ref="J13:J15" ca="1" si="4">IFERROR((F13-B13)/B13*100, 0)</f>
        <v>6.8662108417722134</v>
      </c>
      <c r="K13" s="103">
        <f t="shared" ca="1" si="3"/>
        <v>4.698707653116287</v>
      </c>
    </row>
    <row r="14" spans="1:11" s="204" customFormat="1" ht="18.600000000000001" thickBot="1" x14ac:dyDescent="0.35">
      <c r="A14" s="192" t="s">
        <v>109</v>
      </c>
      <c r="B14" s="121">
        <f ca="1">INDIRECT("'" &amp; $I$2 &amp; "'!B14")</f>
        <v>18586549</v>
      </c>
      <c r="C14" s="112">
        <f ca="1">B14/$B$15*100</f>
        <v>43.082814145821629</v>
      </c>
      <c r="E14" s="193" t="s">
        <v>109</v>
      </c>
      <c r="F14" s="121">
        <f ca="1">INDIRECT("'" &amp; $I$1 &amp; "'!B14")</f>
        <v>16346968</v>
      </c>
      <c r="G14" s="112">
        <f ca="1">F14/$F$15*100</f>
        <v>38.384106492705342</v>
      </c>
      <c r="I14" s="123" t="s">
        <v>109</v>
      </c>
      <c r="J14" s="205">
        <f t="shared" ca="1" si="4"/>
        <v>-12.049471905731398</v>
      </c>
      <c r="K14" s="112">
        <f t="shared" ca="1" si="3"/>
        <v>-4.698707653116287</v>
      </c>
    </row>
    <row r="15" spans="1:11" ht="70.05" customHeight="1" thickBot="1" x14ac:dyDescent="0.35">
      <c r="A15" s="191" t="s">
        <v>110</v>
      </c>
      <c r="B15" s="85">
        <f ca="1">SUM(B13+B14)</f>
        <v>43141446</v>
      </c>
      <c r="C15" s="86">
        <f ca="1">SUM(C13+C14)</f>
        <v>100</v>
      </c>
      <c r="E15" s="97" t="s">
        <v>110</v>
      </c>
      <c r="F15" s="85">
        <f ca="1">SUM(F13+F14)</f>
        <v>42587856</v>
      </c>
      <c r="G15" s="86">
        <f ca="1">SUM(G13+G14)</f>
        <v>100</v>
      </c>
      <c r="I15" s="202" t="s">
        <v>110</v>
      </c>
      <c r="J15" s="198">
        <f t="shared" ca="1" si="4"/>
        <v>-1.2831976007480139</v>
      </c>
      <c r="K15" s="86" t="s">
        <v>104</v>
      </c>
    </row>
    <row r="16" spans="1:11" ht="18.600000000000001" thickBot="1" x14ac:dyDescent="0.35">
      <c r="A16" s="235" t="s">
        <v>5</v>
      </c>
      <c r="B16" s="235"/>
      <c r="C16" s="235"/>
      <c r="E16" s="343" t="s">
        <v>5</v>
      </c>
      <c r="F16" s="343"/>
      <c r="G16" s="343"/>
      <c r="I16" s="343" t="s">
        <v>5</v>
      </c>
      <c r="J16" s="343"/>
      <c r="K16" s="343"/>
    </row>
    <row r="17" spans="1:11" ht="18" customHeight="1" x14ac:dyDescent="0.3">
      <c r="A17" s="240"/>
      <c r="B17" s="338" t="str">
        <f>""&amp;UPPER(TEXT($H$2,"mmmmmmmmmm"))&amp;"/"&amp;TEXT($H$2,"aaaa")&amp;""</f>
        <v>DEZEMBRO/2018</v>
      </c>
      <c r="C17" s="339"/>
      <c r="E17" s="257"/>
      <c r="F17" s="338" t="str">
        <f>""&amp;UPPER(TEXT($H$2,"mmmmmmmmmm"))&amp;"/"&amp;TEXT($H$1,"aaaa")&amp;""</f>
        <v>DEZEMBRO/2019</v>
      </c>
      <c r="G17" s="339"/>
      <c r="I17" s="257"/>
      <c r="J17" s="338" t="s">
        <v>92</v>
      </c>
      <c r="K17" s="339"/>
    </row>
    <row r="18" spans="1:11" ht="18.75" customHeight="1" x14ac:dyDescent="0.3">
      <c r="A18" s="241"/>
      <c r="B18" s="345" t="s">
        <v>121</v>
      </c>
      <c r="C18" s="341" t="s">
        <v>4</v>
      </c>
      <c r="E18" s="248"/>
      <c r="F18" s="340" t="s">
        <v>121</v>
      </c>
      <c r="G18" s="341" t="s">
        <v>4</v>
      </c>
      <c r="I18" s="248"/>
      <c r="J18" s="340" t="s">
        <v>123</v>
      </c>
      <c r="K18" s="341" t="s">
        <v>80</v>
      </c>
    </row>
    <row r="19" spans="1:11" ht="15.75" customHeight="1" thickBot="1" x14ac:dyDescent="0.35">
      <c r="A19" s="290"/>
      <c r="B19" s="299"/>
      <c r="C19" s="302"/>
      <c r="E19" s="258"/>
      <c r="F19" s="290"/>
      <c r="G19" s="302"/>
      <c r="I19" s="258"/>
      <c r="J19" s="290"/>
      <c r="K19" s="302"/>
    </row>
    <row r="20" spans="1:11" ht="18" x14ac:dyDescent="0.35">
      <c r="A20" s="3" t="s">
        <v>6</v>
      </c>
      <c r="B20" s="194">
        <f ca="1">INDIRECT("'" &amp; $I$2 &amp; "'!B20")</f>
        <v>160393</v>
      </c>
      <c r="C20" s="9">
        <f t="shared" ref="C20:C25" ca="1" si="5">B20/$B$28*100</f>
        <v>0.69814120931343604</v>
      </c>
      <c r="E20" s="3" t="s">
        <v>6</v>
      </c>
      <c r="F20" s="194">
        <f ca="1">INDIRECT("'" &amp; $I$1 &amp; "'!B20")</f>
        <v>222633</v>
      </c>
      <c r="G20" s="64">
        <f t="shared" ref="G20:G27" ca="1" si="6">F20/$F$28*100</f>
        <v>1.1634664845113356</v>
      </c>
      <c r="I20" s="3" t="s">
        <v>6</v>
      </c>
      <c r="J20" s="200">
        <f t="shared" ref="J20:J28" ca="1" si="7">IFERROR((F20-B20)/B20*100, 0)</f>
        <v>38.804685990036972</v>
      </c>
      <c r="K20" s="64">
        <f t="shared" ref="K20:K27" ca="1" si="8">G20-C20</f>
        <v>0.46532527519789957</v>
      </c>
    </row>
    <row r="21" spans="1:11" ht="18" x14ac:dyDescent="0.35">
      <c r="A21" s="3" t="s">
        <v>93</v>
      </c>
      <c r="B21" s="194">
        <f ca="1">INDIRECT("'" &amp; $I$2 &amp; "'!B21")</f>
        <v>11757074</v>
      </c>
      <c r="C21" s="9">
        <f t="shared" ca="1" si="5"/>
        <v>51.174913246510492</v>
      </c>
      <c r="E21" s="3" t="s">
        <v>93</v>
      </c>
      <c r="F21" s="194">
        <f ca="1">INDIRECT("'" &amp; $I$1 &amp; "'!B21")</f>
        <v>11238314</v>
      </c>
      <c r="G21" s="64">
        <f t="shared" ca="1" si="6"/>
        <v>58.730743786476069</v>
      </c>
      <c r="I21" s="3" t="s">
        <v>93</v>
      </c>
      <c r="J21" s="200">
        <f t="shared" ca="1" si="7"/>
        <v>-4.4123223176106574</v>
      </c>
      <c r="K21" s="64">
        <f t="shared" ca="1" si="8"/>
        <v>7.5558305399655765</v>
      </c>
    </row>
    <row r="22" spans="1:11" ht="18" x14ac:dyDescent="0.35">
      <c r="A22" s="3" t="s">
        <v>94</v>
      </c>
      <c r="B22" s="194">
        <f ca="1">INDIRECT("'" &amp; $I$2 &amp; "'!B22")</f>
        <v>6244608</v>
      </c>
      <c r="C22" s="9">
        <f t="shared" ca="1" si="5"/>
        <v>27.180850665604844</v>
      </c>
      <c r="E22" s="3" t="s">
        <v>94</v>
      </c>
      <c r="F22" s="194">
        <f ca="1">INDIRECT("'" &amp; $I$1 &amp; "'!B22")</f>
        <v>5191913</v>
      </c>
      <c r="G22" s="64">
        <f t="shared" ca="1" si="6"/>
        <v>27.132620797450073</v>
      </c>
      <c r="I22" s="3" t="s">
        <v>94</v>
      </c>
      <c r="J22" s="200">
        <f t="shared" ca="1" si="7"/>
        <v>-16.857663443405897</v>
      </c>
      <c r="K22" s="64">
        <f t="shared" ca="1" si="8"/>
        <v>-4.8229868154770372E-2</v>
      </c>
    </row>
    <row r="23" spans="1:11" ht="18" x14ac:dyDescent="0.35">
      <c r="A23" s="49" t="s">
        <v>98</v>
      </c>
      <c r="B23" s="195">
        <f ca="1">INDIRECT("'" &amp; $I$2 &amp; "'!B23")</f>
        <v>0</v>
      </c>
      <c r="C23" s="9">
        <f t="shared" ca="1" si="5"/>
        <v>0</v>
      </c>
      <c r="E23" s="49" t="s">
        <v>98</v>
      </c>
      <c r="F23" s="195">
        <f ca="1">INDIRECT("'" &amp; $I$1 &amp; "'!B23")</f>
        <v>0</v>
      </c>
      <c r="G23" s="64">
        <f t="shared" ca="1" si="6"/>
        <v>0</v>
      </c>
      <c r="I23" s="49" t="s">
        <v>98</v>
      </c>
      <c r="J23" s="200">
        <f t="shared" ca="1" si="7"/>
        <v>0</v>
      </c>
      <c r="K23" s="64">
        <f t="shared" ca="1" si="8"/>
        <v>0</v>
      </c>
    </row>
    <row r="24" spans="1:11" ht="18" x14ac:dyDescent="0.35">
      <c r="A24" s="49" t="s">
        <v>99</v>
      </c>
      <c r="B24" s="195">
        <f ca="1">INDIRECT("'" &amp; $I$2 &amp; "'!B24")</f>
        <v>0</v>
      </c>
      <c r="C24" s="9">
        <f t="shared" ca="1" si="5"/>
        <v>0</v>
      </c>
      <c r="E24" s="49" t="s">
        <v>99</v>
      </c>
      <c r="F24" s="195">
        <f ca="1">INDIRECT("'" &amp; $I$1 &amp; "'!B24")</f>
        <v>0</v>
      </c>
      <c r="G24" s="64">
        <f t="shared" ca="1" si="6"/>
        <v>0</v>
      </c>
      <c r="I24" s="49" t="s">
        <v>99</v>
      </c>
      <c r="J24" s="200">
        <f t="shared" ca="1" si="7"/>
        <v>0</v>
      </c>
      <c r="K24" s="64">
        <f t="shared" ca="1" si="8"/>
        <v>0</v>
      </c>
    </row>
    <row r="25" spans="1:11" ht="18.600000000000001" thickBot="1" x14ac:dyDescent="0.4">
      <c r="A25" s="49" t="s">
        <v>106</v>
      </c>
      <c r="B25" s="196">
        <f ca="1">INDIRECT("'" &amp; $I$2 &amp; "'!B25")</f>
        <v>0</v>
      </c>
      <c r="C25" s="149">
        <f t="shared" ca="1" si="5"/>
        <v>0</v>
      </c>
      <c r="E25" s="49" t="s">
        <v>106</v>
      </c>
      <c r="F25" s="196">
        <f ca="1">INDIRECT("'" &amp; $I$1 &amp; "'!B25")</f>
        <v>629</v>
      </c>
      <c r="G25" s="75">
        <f t="shared" ca="1" si="6"/>
        <v>3.2871156511282253E-3</v>
      </c>
      <c r="I25" s="49" t="s">
        <v>106</v>
      </c>
      <c r="J25" s="201">
        <f t="shared" ca="1" si="7"/>
        <v>0</v>
      </c>
      <c r="K25" s="75">
        <f t="shared" ca="1" si="8"/>
        <v>3.2871156511282253E-3</v>
      </c>
    </row>
    <row r="26" spans="1:11" ht="60" customHeight="1" thickBot="1" x14ac:dyDescent="0.35">
      <c r="A26" s="124" t="s">
        <v>108</v>
      </c>
      <c r="B26" s="147">
        <f ca="1">SUM(B20:B25)</f>
        <v>18162075</v>
      </c>
      <c r="C26" s="148">
        <f ca="1">SUM(C20:C25)</f>
        <v>79.05390512142877</v>
      </c>
      <c r="E26" s="124" t="s">
        <v>108</v>
      </c>
      <c r="F26" s="147">
        <f ca="1">SUM(F20:F25)</f>
        <v>16653489</v>
      </c>
      <c r="G26" s="148">
        <f ca="1">SUM(G20:G25)</f>
        <v>87.030118184088607</v>
      </c>
      <c r="I26" s="124" t="s">
        <v>108</v>
      </c>
      <c r="J26" s="199">
        <f t="shared" ca="1" si="7"/>
        <v>-8.3062425411193388</v>
      </c>
      <c r="K26" s="103">
        <f t="shared" ca="1" si="8"/>
        <v>7.9762130626598378</v>
      </c>
    </row>
    <row r="27" spans="1:11" s="204" customFormat="1" ht="18.600000000000001" thickBot="1" x14ac:dyDescent="0.35">
      <c r="A27" s="193" t="s">
        <v>109</v>
      </c>
      <c r="B27" s="121">
        <f ca="1">INDIRECT("'" &amp; $I$2 &amp; "'!B27")</f>
        <v>4812217</v>
      </c>
      <c r="C27" s="112">
        <f ca="1">B27/$B$28*100</f>
        <v>20.94609487857123</v>
      </c>
      <c r="E27" s="123" t="s">
        <v>109</v>
      </c>
      <c r="F27" s="121">
        <f ca="1">INDIRECT("'" &amp; $I$1 &amp; "'!B27")</f>
        <v>2481828</v>
      </c>
      <c r="G27" s="112">
        <f t="shared" ca="1" si="6"/>
        <v>12.969881815911386</v>
      </c>
      <c r="I27" s="123" t="s">
        <v>109</v>
      </c>
      <c r="J27" s="205">
        <f t="shared" ca="1" si="7"/>
        <v>-48.426515263131321</v>
      </c>
      <c r="K27" s="112">
        <f t="shared" ca="1" si="8"/>
        <v>-7.9762130626598449</v>
      </c>
    </row>
    <row r="28" spans="1:11" ht="70.05" customHeight="1" thickBot="1" x14ac:dyDescent="0.35">
      <c r="A28" s="97" t="s">
        <v>111</v>
      </c>
      <c r="B28" s="85">
        <f ca="1">SUM(B26+B27)</f>
        <v>22974292</v>
      </c>
      <c r="C28" s="86">
        <f ca="1">SUM(C26+C27)</f>
        <v>100</v>
      </c>
      <c r="E28" s="97" t="s">
        <v>111</v>
      </c>
      <c r="F28" s="85">
        <f ca="1">SUM(F26+F27)</f>
        <v>19135317</v>
      </c>
      <c r="G28" s="86">
        <f ca="1">SUM(G26+G27)</f>
        <v>100</v>
      </c>
      <c r="I28" s="202" t="s">
        <v>111</v>
      </c>
      <c r="J28" s="198">
        <f t="shared" ca="1" si="7"/>
        <v>-16.7098729310135</v>
      </c>
      <c r="K28" s="86" t="s">
        <v>104</v>
      </c>
    </row>
    <row r="29" spans="1:11" ht="18.600000000000001" thickBot="1" x14ac:dyDescent="0.35">
      <c r="A29" s="235" t="s">
        <v>95</v>
      </c>
      <c r="B29" s="235"/>
      <c r="C29" s="235"/>
      <c r="E29" s="235" t="s">
        <v>95</v>
      </c>
      <c r="F29" s="235"/>
      <c r="G29" s="235"/>
      <c r="I29" s="235" t="s">
        <v>95</v>
      </c>
      <c r="J29" s="235"/>
      <c r="K29" s="235"/>
    </row>
    <row r="30" spans="1:11" ht="18" x14ac:dyDescent="0.3">
      <c r="A30" s="220"/>
      <c r="B30" s="338" t="str">
        <f>""&amp;UPPER(TEXT($H$2,"mmmmmmmmmm"))&amp;"/"&amp;TEXT($H$2,"aaaa")&amp;""</f>
        <v>DEZEMBRO/2018</v>
      </c>
      <c r="C30" s="339"/>
      <c r="E30" s="257"/>
      <c r="F30" s="338" t="str">
        <f>""&amp;UPPER(TEXT($H$2,"mmmmmmmmmm"))&amp;"/"&amp;TEXT($H$1,"aaaa")&amp;""</f>
        <v>DEZEMBRO/2019</v>
      </c>
      <c r="G30" s="339"/>
      <c r="I30" s="257"/>
      <c r="J30" s="338" t="s">
        <v>92</v>
      </c>
      <c r="K30" s="339"/>
    </row>
    <row r="31" spans="1:11" ht="14.4" customHeight="1" x14ac:dyDescent="0.3">
      <c r="A31" s="221"/>
      <c r="B31" s="340" t="s">
        <v>121</v>
      </c>
      <c r="C31" s="341" t="s">
        <v>4</v>
      </c>
      <c r="E31" s="248"/>
      <c r="F31" s="340" t="s">
        <v>121</v>
      </c>
      <c r="G31" s="341" t="s">
        <v>4</v>
      </c>
      <c r="I31" s="248"/>
      <c r="J31" s="340" t="s">
        <v>123</v>
      </c>
      <c r="K31" s="341" t="s">
        <v>80</v>
      </c>
    </row>
    <row r="32" spans="1:11" ht="25.95" customHeight="1" thickBot="1" x14ac:dyDescent="0.35">
      <c r="A32" s="346"/>
      <c r="B32" s="347"/>
      <c r="C32" s="348"/>
      <c r="E32" s="258"/>
      <c r="F32" s="290"/>
      <c r="G32" s="302"/>
      <c r="I32" s="258"/>
      <c r="J32" s="290"/>
      <c r="K32" s="302"/>
    </row>
    <row r="33" spans="1:11" ht="18" x14ac:dyDescent="0.35">
      <c r="A33" s="3" t="s">
        <v>6</v>
      </c>
      <c r="B33" s="194">
        <f t="shared" ref="B33:B38" ca="1" si="9">(B7+B20)</f>
        <v>9732877</v>
      </c>
      <c r="C33" s="64">
        <f t="shared" ref="C33:C38" ca="1" si="10">B33/$B$41*100</f>
        <v>14.720968553659644</v>
      </c>
      <c r="E33" s="3" t="s">
        <v>6</v>
      </c>
      <c r="F33" s="194">
        <f t="shared" ref="F33:F38" ca="1" si="11">(F7+F20)</f>
        <v>9280522</v>
      </c>
      <c r="G33" s="64">
        <f t="shared" ref="G33:G38" ca="1" si="12">F33/$F$41*100</f>
        <v>15.035717622618009</v>
      </c>
      <c r="I33" s="3" t="s">
        <v>6</v>
      </c>
      <c r="J33" s="200">
        <f t="shared" ref="J33:J41" ca="1" si="13">IFERROR((F33-B33)/B33*100, 0)</f>
        <v>-4.6477007774782315</v>
      </c>
      <c r="K33" s="64">
        <f t="shared" ref="K33:K40" ca="1" si="14">G33-C33</f>
        <v>0.31474906895836519</v>
      </c>
    </row>
    <row r="34" spans="1:11" ht="18" x14ac:dyDescent="0.35">
      <c r="A34" s="3" t="s">
        <v>93</v>
      </c>
      <c r="B34" s="194">
        <f t="shared" ca="1" si="9"/>
        <v>23385480</v>
      </c>
      <c r="C34" s="64">
        <f t="shared" ca="1" si="10"/>
        <v>35.370519497188404</v>
      </c>
      <c r="E34" s="3" t="s">
        <v>93</v>
      </c>
      <c r="F34" s="194">
        <f t="shared" ca="1" si="11"/>
        <v>24624270</v>
      </c>
      <c r="G34" s="64">
        <f t="shared" ca="1" si="12"/>
        <v>39.894692387249762</v>
      </c>
      <c r="I34" s="3" t="s">
        <v>93</v>
      </c>
      <c r="J34" s="200">
        <f t="shared" ca="1" si="13"/>
        <v>5.2972613775727506</v>
      </c>
      <c r="K34" s="64">
        <f t="shared" ca="1" si="14"/>
        <v>4.524172890061358</v>
      </c>
    </row>
    <row r="35" spans="1:11" ht="18" x14ac:dyDescent="0.35">
      <c r="A35" s="3" t="s">
        <v>94</v>
      </c>
      <c r="B35" s="194">
        <f t="shared" ca="1" si="9"/>
        <v>9482275</v>
      </c>
      <c r="C35" s="64">
        <f t="shared" ca="1" si="10"/>
        <v>14.341933232296372</v>
      </c>
      <c r="E35" s="3" t="s">
        <v>94</v>
      </c>
      <c r="F35" s="194">
        <f t="shared" ca="1" si="11"/>
        <v>8948424</v>
      </c>
      <c r="G35" s="64">
        <f t="shared" ca="1" si="12"/>
        <v>14.497673345471076</v>
      </c>
      <c r="I35" s="3" t="s">
        <v>94</v>
      </c>
      <c r="J35" s="200">
        <f t="shared" ca="1" si="13"/>
        <v>-5.6299885839632369</v>
      </c>
      <c r="K35" s="64">
        <f t="shared" ca="1" si="14"/>
        <v>0.15574011317470493</v>
      </c>
    </row>
    <row r="36" spans="1:11" ht="18" x14ac:dyDescent="0.35">
      <c r="A36" s="49" t="s">
        <v>98</v>
      </c>
      <c r="B36" s="195">
        <f t="shared" ca="1" si="9"/>
        <v>0</v>
      </c>
      <c r="C36" s="64">
        <f t="shared" ca="1" si="10"/>
        <v>0</v>
      </c>
      <c r="E36" s="49" t="s">
        <v>98</v>
      </c>
      <c r="F36" s="195">
        <f t="shared" ca="1" si="11"/>
        <v>0</v>
      </c>
      <c r="G36" s="64">
        <f t="shared" ca="1" si="12"/>
        <v>0</v>
      </c>
      <c r="I36" s="49" t="s">
        <v>98</v>
      </c>
      <c r="J36" s="200">
        <f t="shared" ca="1" si="13"/>
        <v>0</v>
      </c>
      <c r="K36" s="64">
        <f t="shared" ca="1" si="14"/>
        <v>0</v>
      </c>
    </row>
    <row r="37" spans="1:11" ht="18" x14ac:dyDescent="0.35">
      <c r="A37" s="49" t="s">
        <v>99</v>
      </c>
      <c r="B37" s="195">
        <f t="shared" ca="1" si="9"/>
        <v>642</v>
      </c>
      <c r="C37" s="64">
        <f t="shared" ca="1" si="10"/>
        <v>9.7102447831709906E-4</v>
      </c>
      <c r="E37" s="49" t="s">
        <v>99</v>
      </c>
      <c r="F37" s="195">
        <f t="shared" ca="1" si="11"/>
        <v>502</v>
      </c>
      <c r="G37" s="64">
        <f t="shared" ca="1" si="12"/>
        <v>8.1330880381019939E-4</v>
      </c>
      <c r="I37" s="49" t="s">
        <v>99</v>
      </c>
      <c r="J37" s="200">
        <f t="shared" ca="1" si="13"/>
        <v>-21.806853582554517</v>
      </c>
      <c r="K37" s="64">
        <f t="shared" ca="1" si="14"/>
        <v>-1.5771567450689966E-4</v>
      </c>
    </row>
    <row r="38" spans="1:11" ht="18.600000000000001" thickBot="1" x14ac:dyDescent="0.4">
      <c r="A38" s="49" t="s">
        <v>106</v>
      </c>
      <c r="B38" s="196">
        <f t="shared" ca="1" si="9"/>
        <v>115698</v>
      </c>
      <c r="C38" s="75">
        <f t="shared" ca="1" si="10"/>
        <v>0.17499313098494038</v>
      </c>
      <c r="E38" s="49" t="s">
        <v>106</v>
      </c>
      <c r="F38" s="196">
        <f t="shared" ca="1" si="11"/>
        <v>40659</v>
      </c>
      <c r="G38" s="75">
        <f t="shared" ca="1" si="12"/>
        <v>6.5873152697448006E-2</v>
      </c>
      <c r="I38" s="49" t="s">
        <v>106</v>
      </c>
      <c r="J38" s="201">
        <f t="shared" ca="1" si="13"/>
        <v>-64.857646631748167</v>
      </c>
      <c r="K38" s="75">
        <f t="shared" ca="1" si="14"/>
        <v>-0.10911997828749237</v>
      </c>
    </row>
    <row r="39" spans="1:11" ht="60" customHeight="1" thickBot="1" x14ac:dyDescent="0.35">
      <c r="A39" s="124" t="s">
        <v>108</v>
      </c>
      <c r="B39" s="147">
        <f ca="1">SUM(B33:B38)</f>
        <v>42716972</v>
      </c>
      <c r="C39" s="197">
        <f ca="1">SUM(C33:C38)</f>
        <v>64.609385438607688</v>
      </c>
      <c r="E39" s="124" t="s">
        <v>108</v>
      </c>
      <c r="F39" s="147">
        <f ca="1">SUM(F33:F38)</f>
        <v>42894377</v>
      </c>
      <c r="G39" s="197">
        <f ca="1">SUM(G33:G38)</f>
        <v>69.494769816840105</v>
      </c>
      <c r="I39" s="124" t="s">
        <v>108</v>
      </c>
      <c r="J39" s="199">
        <f t="shared" ca="1" si="13"/>
        <v>0.41530331316554925</v>
      </c>
      <c r="K39" s="103">
        <f t="shared" ca="1" si="14"/>
        <v>4.8853843782324162</v>
      </c>
    </row>
    <row r="40" spans="1:11" s="204" customFormat="1" ht="18.600000000000001" thickBot="1" x14ac:dyDescent="0.35">
      <c r="A40" s="193" t="s">
        <v>109</v>
      </c>
      <c r="B40" s="121">
        <f ca="1">(B14+B27)</f>
        <v>23398766</v>
      </c>
      <c r="C40" s="112">
        <f ca="1">B40/$B$41*100</f>
        <v>35.390614561392326</v>
      </c>
      <c r="E40" s="123" t="s">
        <v>109</v>
      </c>
      <c r="F40" s="121">
        <f ca="1">(F14+F27)</f>
        <v>18828796</v>
      </c>
      <c r="G40" s="112">
        <f ca="1">F40/$F$41*100</f>
        <v>30.505230183159899</v>
      </c>
      <c r="I40" s="123" t="s">
        <v>109</v>
      </c>
      <c r="J40" s="205">
        <f t="shared" ca="1" si="13"/>
        <v>-19.530816283217671</v>
      </c>
      <c r="K40" s="112">
        <f t="shared" ca="1" si="14"/>
        <v>-4.8853843782324269</v>
      </c>
    </row>
    <row r="41" spans="1:11" ht="70.05" customHeight="1" thickBot="1" x14ac:dyDescent="0.35">
      <c r="A41" s="97" t="s">
        <v>116</v>
      </c>
      <c r="B41" s="85">
        <f ca="1">SUM(B39+B40)</f>
        <v>66115738</v>
      </c>
      <c r="C41" s="86">
        <f ca="1">SUM(C39+C40)</f>
        <v>100.00000000000001</v>
      </c>
      <c r="E41" s="97" t="s">
        <v>116</v>
      </c>
      <c r="F41" s="85">
        <f ca="1">SUM(F39+F40)</f>
        <v>61723173</v>
      </c>
      <c r="G41" s="86">
        <f ca="1">SUM(G39+G40)</f>
        <v>100</v>
      </c>
      <c r="I41" s="97" t="s">
        <v>116</v>
      </c>
      <c r="J41" s="198">
        <f t="shared" ca="1" si="13"/>
        <v>-6.6437509931447787</v>
      </c>
      <c r="K41" s="86" t="s">
        <v>104</v>
      </c>
    </row>
  </sheetData>
  <mergeCells count="46">
    <mergeCell ref="A29:C29"/>
    <mergeCell ref="E29:G29"/>
    <mergeCell ref="I29:K29"/>
    <mergeCell ref="A30:A32"/>
    <mergeCell ref="B30:C30"/>
    <mergeCell ref="E30:E32"/>
    <mergeCell ref="F30:G30"/>
    <mergeCell ref="I30:I32"/>
    <mergeCell ref="J30:K30"/>
    <mergeCell ref="B31:B32"/>
    <mergeCell ref="C31:C32"/>
    <mergeCell ref="F31:F32"/>
    <mergeCell ref="G31:G32"/>
    <mergeCell ref="J31:J32"/>
    <mergeCell ref="K31:K32"/>
    <mergeCell ref="I16:K16"/>
    <mergeCell ref="I17:I19"/>
    <mergeCell ref="J17:K17"/>
    <mergeCell ref="J18:J19"/>
    <mergeCell ref="K18:K19"/>
    <mergeCell ref="I3:K3"/>
    <mergeCell ref="I4:I6"/>
    <mergeCell ref="J4:K4"/>
    <mergeCell ref="J5:J6"/>
    <mergeCell ref="K5:K6"/>
    <mergeCell ref="E16:G16"/>
    <mergeCell ref="E17:E19"/>
    <mergeCell ref="F17:G17"/>
    <mergeCell ref="F18:F19"/>
    <mergeCell ref="G18:G19"/>
    <mergeCell ref="A16:C16"/>
    <mergeCell ref="A17:A19"/>
    <mergeCell ref="B17:C17"/>
    <mergeCell ref="B18:B19"/>
    <mergeCell ref="C18:C19"/>
    <mergeCell ref="E3:G3"/>
    <mergeCell ref="E4:E6"/>
    <mergeCell ref="F4:G4"/>
    <mergeCell ref="F5:F6"/>
    <mergeCell ref="G5:G6"/>
    <mergeCell ref="A2:C2"/>
    <mergeCell ref="A3:C3"/>
    <mergeCell ref="A4:A6"/>
    <mergeCell ref="B4:C4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8"/>
  <dimension ref="A1:AF63"/>
  <sheetViews>
    <sheetView showGridLines="0" zoomScale="50" zoomScaleNormal="50" workbookViewId="0">
      <selection activeCell="A5" sqref="A5"/>
    </sheetView>
  </sheetViews>
  <sheetFormatPr defaultColWidth="9.109375" defaultRowHeight="13.2" x14ac:dyDescent="0.25"/>
  <cols>
    <col min="1" max="1" width="9.109375" style="38"/>
    <col min="2" max="10" width="13.6640625" style="38" bestFit="1" customWidth="1"/>
    <col min="11" max="11" width="12.6640625" style="38" customWidth="1"/>
    <col min="12" max="12" width="14" style="38" customWidth="1"/>
    <col min="13" max="13" width="13.5546875" style="38" customWidth="1"/>
    <col min="14" max="14" width="16" style="18" customWidth="1"/>
    <col min="15" max="15" width="6.88671875" style="18" customWidth="1"/>
    <col min="16" max="16" width="10.88671875" style="18" bestFit="1" customWidth="1"/>
    <col min="17" max="17" width="9.109375" style="18"/>
    <col min="18" max="18" width="13.44140625" style="18" customWidth="1"/>
    <col min="19" max="24" width="9.109375" style="18"/>
    <col min="25" max="25" width="12.88671875" style="18" bestFit="1" customWidth="1"/>
    <col min="26" max="26" width="11.6640625" style="18" bestFit="1" customWidth="1"/>
    <col min="27" max="27" width="13.44140625" style="18" bestFit="1" customWidth="1"/>
    <col min="28" max="28" width="12.88671875" style="18" bestFit="1" customWidth="1"/>
    <col min="29" max="29" width="9.109375" style="18" customWidth="1"/>
    <col min="30" max="16384" width="9.109375" style="18"/>
  </cols>
  <sheetData>
    <row r="1" spans="1:29" ht="15.6" x14ac:dyDescent="0.25">
      <c r="A1" s="16" t="s">
        <v>121</v>
      </c>
      <c r="B1" s="17"/>
      <c r="C1" s="17"/>
      <c r="D1" s="17"/>
      <c r="E1" s="17"/>
      <c r="F1" s="17"/>
      <c r="G1" s="17"/>
      <c r="H1" s="42">
        <f>'Comparador de Meses'!H1</f>
        <v>43800</v>
      </c>
      <c r="I1" s="17"/>
      <c r="J1" s="17"/>
      <c r="K1" s="17"/>
      <c r="L1" s="17"/>
      <c r="M1" s="17"/>
    </row>
    <row r="2" spans="1:29" ht="15.6" x14ac:dyDescent="0.25">
      <c r="A2" s="19" t="s">
        <v>117</v>
      </c>
      <c r="B2" s="20"/>
      <c r="C2" s="20"/>
      <c r="D2" s="20"/>
      <c r="E2" s="20"/>
      <c r="F2" s="20"/>
      <c r="G2" s="21"/>
      <c r="H2" s="21"/>
      <c r="I2" s="21"/>
      <c r="J2" s="22"/>
      <c r="K2" s="22"/>
      <c r="L2" s="22"/>
      <c r="M2" s="22"/>
    </row>
    <row r="3" spans="1:29" ht="15.6" x14ac:dyDescent="0.2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P3" s="24" t="s">
        <v>91</v>
      </c>
    </row>
    <row r="4" spans="1:29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29" ht="15" x14ac:dyDescent="0.25">
      <c r="A5" s="25"/>
      <c r="B5" s="207" t="s">
        <v>54</v>
      </c>
      <c r="C5" s="207" t="s">
        <v>55</v>
      </c>
      <c r="D5" s="207" t="s">
        <v>56</v>
      </c>
      <c r="E5" s="207" t="s">
        <v>57</v>
      </c>
      <c r="F5" s="207" t="s">
        <v>58</v>
      </c>
      <c r="G5" s="207" t="s">
        <v>59</v>
      </c>
      <c r="H5" s="207" t="s">
        <v>60</v>
      </c>
      <c r="I5" s="207" t="s">
        <v>61</v>
      </c>
      <c r="J5" s="207" t="s">
        <v>62</v>
      </c>
      <c r="K5" s="207" t="s">
        <v>63</v>
      </c>
      <c r="L5" s="207" t="s">
        <v>64</v>
      </c>
      <c r="M5" s="207" t="s">
        <v>65</v>
      </c>
      <c r="N5" s="207" t="s">
        <v>90</v>
      </c>
      <c r="P5" s="27"/>
      <c r="Q5" s="207" t="s">
        <v>54</v>
      </c>
      <c r="R5" s="207" t="s">
        <v>55</v>
      </c>
      <c r="S5" s="207" t="s">
        <v>56</v>
      </c>
      <c r="T5" s="207" t="s">
        <v>57</v>
      </c>
      <c r="U5" s="207" t="s">
        <v>58</v>
      </c>
      <c r="V5" s="207" t="s">
        <v>59</v>
      </c>
      <c r="W5" s="207" t="s">
        <v>60</v>
      </c>
      <c r="X5" s="207" t="s">
        <v>61</v>
      </c>
      <c r="Y5" s="207" t="s">
        <v>62</v>
      </c>
      <c r="Z5" s="207" t="s">
        <v>63</v>
      </c>
      <c r="AA5" s="207" t="s">
        <v>64</v>
      </c>
      <c r="AB5" s="207" t="s">
        <v>65</v>
      </c>
      <c r="AC5" s="207" t="s">
        <v>90</v>
      </c>
    </row>
    <row r="6" spans="1:29" hidden="1" x14ac:dyDescent="0.25">
      <c r="A6" s="26">
        <v>2000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P6" s="26">
        <v>2000</v>
      </c>
      <c r="Q6" s="30"/>
      <c r="R6" s="31"/>
      <c r="S6" s="31"/>
      <c r="T6" s="31"/>
      <c r="U6" s="31"/>
      <c r="V6" s="31"/>
      <c r="W6" s="31"/>
      <c r="X6" s="31"/>
      <c r="Y6" s="31"/>
      <c r="Z6" s="31"/>
      <c r="AA6" s="32"/>
      <c r="AB6" s="31"/>
      <c r="AC6" s="31"/>
    </row>
    <row r="7" spans="1:29" hidden="1" x14ac:dyDescent="0.25">
      <c r="A7" s="26">
        <v>2001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  <c r="P7" s="26">
        <v>2001</v>
      </c>
      <c r="Q7" s="33" t="str">
        <f t="shared" ref="Q7:Q23" si="0">IF(B7&lt;&gt;"",IF(B6&lt;&gt;"",(B7/B6-1)*100,"-"),"-")</f>
        <v>-</v>
      </c>
      <c r="R7" s="33" t="str">
        <f t="shared" ref="R7:R23" si="1">IF(C7&lt;&gt;"",IF(C6&lt;&gt;"",(C7/C6-1)*100,"-"),"-")</f>
        <v>-</v>
      </c>
      <c r="S7" s="33" t="str">
        <f t="shared" ref="S7:S23" si="2">IF(D7&lt;&gt;"",IF(D6&lt;&gt;"",(D7/D6-1)*100,"-"),"-")</f>
        <v>-</v>
      </c>
      <c r="T7" s="33" t="str">
        <f t="shared" ref="T7:T23" si="3">IF(E7&lt;&gt;"",IF(E6&lt;&gt;"",(E7/E6-1)*100,"-"),"-")</f>
        <v>-</v>
      </c>
      <c r="U7" s="33" t="str">
        <f t="shared" ref="U7:U23" si="4">IF(F7&lt;&gt;"",IF(F6&lt;&gt;"",(F7/F6-1)*100,"-"),"-")</f>
        <v>-</v>
      </c>
      <c r="V7" s="33" t="str">
        <f t="shared" ref="V7:V23" si="5">IF(G7&lt;&gt;"",IF(G6&lt;&gt;"",(G7/G6-1)*100,"-"),"-")</f>
        <v>-</v>
      </c>
      <c r="W7" s="33" t="str">
        <f t="shared" ref="W7:W23" si="6">IF(H7&lt;&gt;"",IF(H6&lt;&gt;"",(H7/H6-1)*100,"-"),"-")</f>
        <v>-</v>
      </c>
      <c r="X7" s="33" t="str">
        <f t="shared" ref="X7:X23" si="7">IF(I7&lt;&gt;"",IF(I6&lt;&gt;"",(I7/I6-1)*100,"-"),"-")</f>
        <v>-</v>
      </c>
      <c r="Y7" s="33" t="str">
        <f t="shared" ref="Y7:Y23" si="8">IF(J7&lt;&gt;"",IF(J6&lt;&gt;"",(J7/J6-1)*100,"-"),"-")</f>
        <v>-</v>
      </c>
      <c r="Z7" s="33" t="str">
        <f t="shared" ref="Z7:Z23" si="9">IF(K7&lt;&gt;"",IF(K6&lt;&gt;"",(K7/K6-1)*100,"-"),"-")</f>
        <v>-</v>
      </c>
      <c r="AA7" s="33" t="str">
        <f t="shared" ref="AA7:AA23" si="10">IF(L7&lt;&gt;"",IF(L6&lt;&gt;"",(L7/L6-1)*100,"-"),"-")</f>
        <v>-</v>
      </c>
      <c r="AB7" s="33" t="str">
        <f t="shared" ref="AB7:AB23" si="11">IF(M7&lt;&gt;"",IF(M6&lt;&gt;"",(M7/M6-1)*100,"-"),"-")</f>
        <v>-</v>
      </c>
      <c r="AC7" s="34" t="str">
        <f t="shared" ref="AC7:AC18" si="12">IF(M7&lt;&gt;"",IF(N7&lt;&gt;"",IF(N6&lt;&gt;"",(N7/N6-1)*100,"-"),"-"),"-")</f>
        <v>-</v>
      </c>
    </row>
    <row r="8" spans="1:29" hidden="1" x14ac:dyDescent="0.25">
      <c r="A8" s="26">
        <v>2002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P8" s="26">
        <v>2002</v>
      </c>
      <c r="Q8" s="33" t="str">
        <f t="shared" si="0"/>
        <v>-</v>
      </c>
      <c r="R8" s="33" t="str">
        <f t="shared" si="1"/>
        <v>-</v>
      </c>
      <c r="S8" s="33" t="str">
        <f t="shared" si="2"/>
        <v>-</v>
      </c>
      <c r="T8" s="33" t="str">
        <f t="shared" si="3"/>
        <v>-</v>
      </c>
      <c r="U8" s="33" t="str">
        <f t="shared" si="4"/>
        <v>-</v>
      </c>
      <c r="V8" s="33" t="str">
        <f t="shared" si="5"/>
        <v>-</v>
      </c>
      <c r="W8" s="33" t="str">
        <f t="shared" si="6"/>
        <v>-</v>
      </c>
      <c r="X8" s="33" t="str">
        <f t="shared" si="7"/>
        <v>-</v>
      </c>
      <c r="Y8" s="33" t="str">
        <f t="shared" si="8"/>
        <v>-</v>
      </c>
      <c r="Z8" s="33" t="str">
        <f t="shared" si="9"/>
        <v>-</v>
      </c>
      <c r="AA8" s="33" t="str">
        <f t="shared" si="10"/>
        <v>-</v>
      </c>
      <c r="AB8" s="33" t="str">
        <f t="shared" si="11"/>
        <v>-</v>
      </c>
      <c r="AC8" s="34" t="str">
        <f t="shared" si="12"/>
        <v>-</v>
      </c>
    </row>
    <row r="9" spans="1:29" hidden="1" x14ac:dyDescent="0.25">
      <c r="A9" s="26">
        <v>2003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P9" s="26">
        <v>2003</v>
      </c>
      <c r="Q9" s="33" t="str">
        <f t="shared" si="0"/>
        <v>-</v>
      </c>
      <c r="R9" s="33" t="str">
        <f t="shared" si="1"/>
        <v>-</v>
      </c>
      <c r="S9" s="33" t="str">
        <f t="shared" si="2"/>
        <v>-</v>
      </c>
      <c r="T9" s="33" t="str">
        <f t="shared" si="3"/>
        <v>-</v>
      </c>
      <c r="U9" s="33" t="str">
        <f t="shared" si="4"/>
        <v>-</v>
      </c>
      <c r="V9" s="33" t="str">
        <f t="shared" si="5"/>
        <v>-</v>
      </c>
      <c r="W9" s="33" t="str">
        <f t="shared" si="6"/>
        <v>-</v>
      </c>
      <c r="X9" s="33" t="str">
        <f t="shared" si="7"/>
        <v>-</v>
      </c>
      <c r="Y9" s="33" t="str">
        <f t="shared" si="8"/>
        <v>-</v>
      </c>
      <c r="Z9" s="33" t="str">
        <f t="shared" si="9"/>
        <v>-</v>
      </c>
      <c r="AA9" s="33" t="str">
        <f t="shared" si="10"/>
        <v>-</v>
      </c>
      <c r="AB9" s="33" t="str">
        <f t="shared" si="11"/>
        <v>-</v>
      </c>
      <c r="AC9" s="34" t="str">
        <f t="shared" si="12"/>
        <v>-</v>
      </c>
    </row>
    <row r="10" spans="1:29" hidden="1" x14ac:dyDescent="0.25">
      <c r="A10" s="26">
        <v>2004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P10" s="26">
        <v>2004</v>
      </c>
      <c r="Q10" s="33" t="str">
        <f t="shared" si="0"/>
        <v>-</v>
      </c>
      <c r="R10" s="33" t="str">
        <f t="shared" si="1"/>
        <v>-</v>
      </c>
      <c r="S10" s="33" t="str">
        <f t="shared" si="2"/>
        <v>-</v>
      </c>
      <c r="T10" s="33" t="str">
        <f t="shared" si="3"/>
        <v>-</v>
      </c>
      <c r="U10" s="33" t="str">
        <f t="shared" si="4"/>
        <v>-</v>
      </c>
      <c r="V10" s="33" t="str">
        <f t="shared" si="5"/>
        <v>-</v>
      </c>
      <c r="W10" s="33" t="str">
        <f t="shared" si="6"/>
        <v>-</v>
      </c>
      <c r="X10" s="33" t="str">
        <f t="shared" si="7"/>
        <v>-</v>
      </c>
      <c r="Y10" s="33" t="str">
        <f t="shared" si="8"/>
        <v>-</v>
      </c>
      <c r="Z10" s="33" t="str">
        <f t="shared" si="9"/>
        <v>-</v>
      </c>
      <c r="AA10" s="33" t="str">
        <f t="shared" si="10"/>
        <v>-</v>
      </c>
      <c r="AB10" s="33" t="str">
        <f t="shared" si="11"/>
        <v>-</v>
      </c>
      <c r="AC10" s="34" t="str">
        <f t="shared" si="12"/>
        <v>-</v>
      </c>
    </row>
    <row r="11" spans="1:29" hidden="1" x14ac:dyDescent="0.25">
      <c r="A11" s="26">
        <v>2005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P11" s="26">
        <v>2005</v>
      </c>
      <c r="Q11" s="33" t="str">
        <f t="shared" si="0"/>
        <v>-</v>
      </c>
      <c r="R11" s="33" t="str">
        <f t="shared" si="1"/>
        <v>-</v>
      </c>
      <c r="S11" s="33" t="str">
        <f t="shared" si="2"/>
        <v>-</v>
      </c>
      <c r="T11" s="33" t="str">
        <f t="shared" si="3"/>
        <v>-</v>
      </c>
      <c r="U11" s="33" t="str">
        <f t="shared" si="4"/>
        <v>-</v>
      </c>
      <c r="V11" s="33" t="str">
        <f t="shared" si="5"/>
        <v>-</v>
      </c>
      <c r="W11" s="33" t="str">
        <f t="shared" si="6"/>
        <v>-</v>
      </c>
      <c r="X11" s="33" t="str">
        <f t="shared" si="7"/>
        <v>-</v>
      </c>
      <c r="Y11" s="33" t="str">
        <f t="shared" si="8"/>
        <v>-</v>
      </c>
      <c r="Z11" s="33" t="str">
        <f t="shared" si="9"/>
        <v>-</v>
      </c>
      <c r="AA11" s="33" t="str">
        <f t="shared" si="10"/>
        <v>-</v>
      </c>
      <c r="AB11" s="33" t="str">
        <f t="shared" si="11"/>
        <v>-</v>
      </c>
      <c r="AC11" s="34" t="str">
        <f t="shared" si="12"/>
        <v>-</v>
      </c>
    </row>
    <row r="12" spans="1:29" hidden="1" x14ac:dyDescent="0.25">
      <c r="A12" s="26">
        <v>2006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P12" s="26">
        <v>2006</v>
      </c>
      <c r="Q12" s="33" t="str">
        <f t="shared" si="0"/>
        <v>-</v>
      </c>
      <c r="R12" s="33" t="str">
        <f t="shared" si="1"/>
        <v>-</v>
      </c>
      <c r="S12" s="33" t="str">
        <f t="shared" si="2"/>
        <v>-</v>
      </c>
      <c r="T12" s="33" t="str">
        <f t="shared" si="3"/>
        <v>-</v>
      </c>
      <c r="U12" s="33" t="str">
        <f t="shared" si="4"/>
        <v>-</v>
      </c>
      <c r="V12" s="33" t="str">
        <f t="shared" si="5"/>
        <v>-</v>
      </c>
      <c r="W12" s="33" t="str">
        <f t="shared" si="6"/>
        <v>-</v>
      </c>
      <c r="X12" s="33" t="str">
        <f t="shared" si="7"/>
        <v>-</v>
      </c>
      <c r="Y12" s="33" t="str">
        <f t="shared" si="8"/>
        <v>-</v>
      </c>
      <c r="Z12" s="33" t="str">
        <f t="shared" si="9"/>
        <v>-</v>
      </c>
      <c r="AA12" s="33" t="str">
        <f t="shared" si="10"/>
        <v>-</v>
      </c>
      <c r="AB12" s="33" t="str">
        <f t="shared" si="11"/>
        <v>-</v>
      </c>
      <c r="AC12" s="34" t="str">
        <f t="shared" si="12"/>
        <v>-</v>
      </c>
    </row>
    <row r="13" spans="1:29" hidden="1" x14ac:dyDescent="0.25">
      <c r="A13" s="26">
        <v>2007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P13" s="26">
        <v>2007</v>
      </c>
      <c r="Q13" s="33" t="str">
        <f t="shared" si="0"/>
        <v>-</v>
      </c>
      <c r="R13" s="33" t="str">
        <f t="shared" si="1"/>
        <v>-</v>
      </c>
      <c r="S13" s="33" t="str">
        <f t="shared" si="2"/>
        <v>-</v>
      </c>
      <c r="T13" s="33" t="str">
        <f t="shared" si="3"/>
        <v>-</v>
      </c>
      <c r="U13" s="33" t="str">
        <f t="shared" si="4"/>
        <v>-</v>
      </c>
      <c r="V13" s="33" t="str">
        <f t="shared" si="5"/>
        <v>-</v>
      </c>
      <c r="W13" s="33" t="str">
        <f t="shared" si="6"/>
        <v>-</v>
      </c>
      <c r="X13" s="33" t="str">
        <f t="shared" si="7"/>
        <v>-</v>
      </c>
      <c r="Y13" s="33" t="str">
        <f t="shared" si="8"/>
        <v>-</v>
      </c>
      <c r="Z13" s="33" t="str">
        <f t="shared" si="9"/>
        <v>-</v>
      </c>
      <c r="AA13" s="33" t="str">
        <f t="shared" si="10"/>
        <v>-</v>
      </c>
      <c r="AB13" s="33" t="str">
        <f t="shared" si="11"/>
        <v>-</v>
      </c>
      <c r="AC13" s="34" t="str">
        <f t="shared" si="12"/>
        <v>-</v>
      </c>
    </row>
    <row r="14" spans="1:29" hidden="1" x14ac:dyDescent="0.25">
      <c r="A14" s="26">
        <v>2008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  <c r="P14" s="26">
        <v>2008</v>
      </c>
      <c r="Q14" s="33" t="str">
        <f t="shared" si="0"/>
        <v>-</v>
      </c>
      <c r="R14" s="33" t="str">
        <f t="shared" si="1"/>
        <v>-</v>
      </c>
      <c r="S14" s="33" t="str">
        <f t="shared" si="2"/>
        <v>-</v>
      </c>
      <c r="T14" s="33" t="str">
        <f t="shared" si="3"/>
        <v>-</v>
      </c>
      <c r="U14" s="33" t="str">
        <f t="shared" si="4"/>
        <v>-</v>
      </c>
      <c r="V14" s="33" t="str">
        <f t="shared" si="5"/>
        <v>-</v>
      </c>
      <c r="W14" s="33" t="str">
        <f t="shared" si="6"/>
        <v>-</v>
      </c>
      <c r="X14" s="33" t="str">
        <f t="shared" si="7"/>
        <v>-</v>
      </c>
      <c r="Y14" s="33" t="str">
        <f t="shared" si="8"/>
        <v>-</v>
      </c>
      <c r="Z14" s="33" t="str">
        <f t="shared" si="9"/>
        <v>-</v>
      </c>
      <c r="AA14" s="33" t="str">
        <f t="shared" si="10"/>
        <v>-</v>
      </c>
      <c r="AB14" s="33" t="str">
        <f t="shared" si="11"/>
        <v>-</v>
      </c>
      <c r="AC14" s="34" t="str">
        <f t="shared" si="12"/>
        <v>-</v>
      </c>
    </row>
    <row r="15" spans="1:29" hidden="1" x14ac:dyDescent="0.25">
      <c r="A15" s="26">
        <v>2009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P15" s="26">
        <v>2009</v>
      </c>
      <c r="Q15" s="33" t="str">
        <f t="shared" si="0"/>
        <v>-</v>
      </c>
      <c r="R15" s="33" t="str">
        <f t="shared" si="1"/>
        <v>-</v>
      </c>
      <c r="S15" s="33" t="str">
        <f t="shared" si="2"/>
        <v>-</v>
      </c>
      <c r="T15" s="33" t="str">
        <f t="shared" si="3"/>
        <v>-</v>
      </c>
      <c r="U15" s="33" t="str">
        <f t="shared" si="4"/>
        <v>-</v>
      </c>
      <c r="V15" s="33" t="str">
        <f t="shared" si="5"/>
        <v>-</v>
      </c>
      <c r="W15" s="33" t="str">
        <f t="shared" si="6"/>
        <v>-</v>
      </c>
      <c r="X15" s="33" t="str">
        <f t="shared" si="7"/>
        <v>-</v>
      </c>
      <c r="Y15" s="33" t="str">
        <f t="shared" si="8"/>
        <v>-</v>
      </c>
      <c r="Z15" s="33" t="str">
        <f t="shared" si="9"/>
        <v>-</v>
      </c>
      <c r="AA15" s="33" t="str">
        <f t="shared" si="10"/>
        <v>-</v>
      </c>
      <c r="AB15" s="33" t="str">
        <f t="shared" si="11"/>
        <v>-</v>
      </c>
      <c r="AC15" s="34" t="str">
        <f t="shared" si="12"/>
        <v>-</v>
      </c>
    </row>
    <row r="16" spans="1:29" hidden="1" x14ac:dyDescent="0.25">
      <c r="A16" s="26">
        <v>2010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P16" s="26">
        <v>2010</v>
      </c>
      <c r="Q16" s="33" t="str">
        <f t="shared" si="0"/>
        <v>-</v>
      </c>
      <c r="R16" s="33" t="str">
        <f t="shared" si="1"/>
        <v>-</v>
      </c>
      <c r="S16" s="33" t="str">
        <f t="shared" si="2"/>
        <v>-</v>
      </c>
      <c r="T16" s="33" t="str">
        <f t="shared" si="3"/>
        <v>-</v>
      </c>
      <c r="U16" s="33" t="str">
        <f t="shared" si="4"/>
        <v>-</v>
      </c>
      <c r="V16" s="33" t="str">
        <f t="shared" si="5"/>
        <v>-</v>
      </c>
      <c r="W16" s="33" t="str">
        <f t="shared" si="6"/>
        <v>-</v>
      </c>
      <c r="X16" s="33" t="str">
        <f t="shared" si="7"/>
        <v>-</v>
      </c>
      <c r="Y16" s="33" t="str">
        <f t="shared" si="8"/>
        <v>-</v>
      </c>
      <c r="Z16" s="33" t="str">
        <f t="shared" si="9"/>
        <v>-</v>
      </c>
      <c r="AA16" s="33" t="str">
        <f t="shared" si="10"/>
        <v>-</v>
      </c>
      <c r="AB16" s="33" t="str">
        <f t="shared" si="11"/>
        <v>-</v>
      </c>
      <c r="AC16" s="34" t="str">
        <f t="shared" si="12"/>
        <v>-</v>
      </c>
    </row>
    <row r="17" spans="1:32" hidden="1" x14ac:dyDescent="0.25">
      <c r="A17" s="26">
        <v>2011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P17" s="26">
        <v>2011</v>
      </c>
      <c r="Q17" s="33" t="str">
        <f t="shared" si="0"/>
        <v>-</v>
      </c>
      <c r="R17" s="33" t="str">
        <f t="shared" si="1"/>
        <v>-</v>
      </c>
      <c r="S17" s="33" t="str">
        <f t="shared" si="2"/>
        <v>-</v>
      </c>
      <c r="T17" s="33" t="str">
        <f t="shared" si="3"/>
        <v>-</v>
      </c>
      <c r="U17" s="33" t="str">
        <f t="shared" si="4"/>
        <v>-</v>
      </c>
      <c r="V17" s="33" t="str">
        <f t="shared" si="5"/>
        <v>-</v>
      </c>
      <c r="W17" s="33" t="str">
        <f t="shared" si="6"/>
        <v>-</v>
      </c>
      <c r="X17" s="33" t="str">
        <f t="shared" si="7"/>
        <v>-</v>
      </c>
      <c r="Y17" s="33" t="str">
        <f t="shared" si="8"/>
        <v>-</v>
      </c>
      <c r="Z17" s="33" t="str">
        <f t="shared" si="9"/>
        <v>-</v>
      </c>
      <c r="AA17" s="33" t="str">
        <f t="shared" si="10"/>
        <v>-</v>
      </c>
      <c r="AB17" s="33" t="str">
        <f t="shared" si="11"/>
        <v>-</v>
      </c>
      <c r="AC17" s="34" t="str">
        <f t="shared" si="12"/>
        <v>-</v>
      </c>
    </row>
    <row r="18" spans="1:32" hidden="1" x14ac:dyDescent="0.25">
      <c r="A18" s="26">
        <v>2012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P18" s="26">
        <v>2012</v>
      </c>
      <c r="Q18" s="33" t="str">
        <f t="shared" si="0"/>
        <v>-</v>
      </c>
      <c r="R18" s="33" t="str">
        <f t="shared" si="1"/>
        <v>-</v>
      </c>
      <c r="S18" s="33" t="str">
        <f t="shared" si="2"/>
        <v>-</v>
      </c>
      <c r="T18" s="33" t="str">
        <f t="shared" si="3"/>
        <v>-</v>
      </c>
      <c r="U18" s="33" t="str">
        <f t="shared" si="4"/>
        <v>-</v>
      </c>
      <c r="V18" s="33" t="str">
        <f t="shared" si="5"/>
        <v>-</v>
      </c>
      <c r="W18" s="33" t="str">
        <f t="shared" si="6"/>
        <v>-</v>
      </c>
      <c r="X18" s="33" t="str">
        <f t="shared" si="7"/>
        <v>-</v>
      </c>
      <c r="Y18" s="33" t="str">
        <f t="shared" si="8"/>
        <v>-</v>
      </c>
      <c r="Z18" s="33" t="str">
        <f t="shared" si="9"/>
        <v>-</v>
      </c>
      <c r="AA18" s="33" t="str">
        <f t="shared" si="10"/>
        <v>-</v>
      </c>
      <c r="AB18" s="33" t="str">
        <f t="shared" si="11"/>
        <v>-</v>
      </c>
      <c r="AC18" s="34" t="str">
        <f t="shared" si="12"/>
        <v>-</v>
      </c>
    </row>
    <row r="19" spans="1:32" x14ac:dyDescent="0.25">
      <c r="A19" s="207">
        <v>2013</v>
      </c>
      <c r="B19" s="28">
        <f>'Jan 13'!B13</f>
        <v>27487808</v>
      </c>
      <c r="C19" s="28">
        <f>'Fev 13'!B13</f>
        <v>27073995</v>
      </c>
      <c r="D19" s="28">
        <f>'Mar 13'!B13</f>
        <v>32842380</v>
      </c>
      <c r="E19" s="28">
        <f>'Abr 13'!B13</f>
        <v>31642486</v>
      </c>
      <c r="F19" s="28">
        <f>'Mai 13'!B13</f>
        <v>32178128</v>
      </c>
      <c r="G19" s="28">
        <f>'Jun 13'!B13</f>
        <v>30126531</v>
      </c>
      <c r="H19" s="28">
        <f>'Jul 13'!B13</f>
        <v>29895064</v>
      </c>
      <c r="I19" s="28">
        <f>'Ago 13'!B13</f>
        <v>32264135</v>
      </c>
      <c r="J19" s="28">
        <f>'Set 13'!B13</f>
        <v>29937987</v>
      </c>
      <c r="K19" s="28">
        <f>'Out 13'!B13</f>
        <v>33280393</v>
      </c>
      <c r="L19" s="28">
        <f>'Nov 13'!B13</f>
        <v>35800743</v>
      </c>
      <c r="M19" s="28">
        <f>'Dez 13'!B13</f>
        <v>31950984</v>
      </c>
      <c r="N19" s="56">
        <f t="shared" ref="N19:N24" si="13">SUM(B19:M19)</f>
        <v>374480634</v>
      </c>
      <c r="P19" s="207">
        <v>2013</v>
      </c>
      <c r="Q19" s="33" t="str">
        <f t="shared" si="0"/>
        <v>-</v>
      </c>
      <c r="R19" s="33" t="str">
        <f t="shared" si="1"/>
        <v>-</v>
      </c>
      <c r="S19" s="33" t="str">
        <f t="shared" si="2"/>
        <v>-</v>
      </c>
      <c r="T19" s="33" t="str">
        <f t="shared" si="3"/>
        <v>-</v>
      </c>
      <c r="U19" s="33" t="str">
        <f t="shared" si="4"/>
        <v>-</v>
      </c>
      <c r="V19" s="33" t="str">
        <f t="shared" si="5"/>
        <v>-</v>
      </c>
      <c r="W19" s="33" t="str">
        <f t="shared" si="6"/>
        <v>-</v>
      </c>
      <c r="X19" s="33" t="str">
        <f t="shared" si="7"/>
        <v>-</v>
      </c>
      <c r="Y19" s="33" t="str">
        <f t="shared" si="8"/>
        <v>-</v>
      </c>
      <c r="Z19" s="33" t="str">
        <f t="shared" si="9"/>
        <v>-</v>
      </c>
      <c r="AA19" s="33" t="str">
        <f t="shared" si="10"/>
        <v>-</v>
      </c>
      <c r="AB19" s="33" t="str">
        <f t="shared" si="11"/>
        <v>-</v>
      </c>
      <c r="AC19" s="57" t="str">
        <f t="shared" ref="AC19:AC24" si="14">IF(N19&lt;&gt;"",IF(N18&lt;&gt;"",(N19/N18-1)*100,"-"),"-")</f>
        <v>-</v>
      </c>
    </row>
    <row r="20" spans="1:32" x14ac:dyDescent="0.25">
      <c r="A20" s="207">
        <v>2014</v>
      </c>
      <c r="B20" s="28">
        <f>'Jan 14'!B13</f>
        <v>24673477</v>
      </c>
      <c r="C20" s="28">
        <f>'Fev 14'!B13</f>
        <v>27244949</v>
      </c>
      <c r="D20" s="28">
        <f>'Mar 14'!B13</f>
        <v>28898281</v>
      </c>
      <c r="E20" s="28">
        <f>'Abr 14'!B13</f>
        <v>29953043</v>
      </c>
      <c r="F20" s="28">
        <f>'Mai 14'!B13</f>
        <v>30376351</v>
      </c>
      <c r="G20" s="28">
        <f>'Jun 14'!B13</f>
        <v>24347735</v>
      </c>
      <c r="H20" s="28">
        <f>'Jul 14'!B13</f>
        <v>27826662</v>
      </c>
      <c r="I20" s="28">
        <f>'Ago 14'!B13</f>
        <v>29765576</v>
      </c>
      <c r="J20" s="28">
        <f>'Set 14'!B13</f>
        <v>28873584</v>
      </c>
      <c r="K20" s="28">
        <f>'Out 14'!B13</f>
        <v>31935917</v>
      </c>
      <c r="L20" s="28">
        <f>'Nov 14'!B13</f>
        <v>32632009</v>
      </c>
      <c r="M20" s="28">
        <f>'Dez 14'!B13</f>
        <v>29867581</v>
      </c>
      <c r="N20" s="56">
        <f t="shared" si="13"/>
        <v>346395165</v>
      </c>
      <c r="P20" s="207">
        <v>2014</v>
      </c>
      <c r="Q20" s="33">
        <f t="shared" si="0"/>
        <v>-10.238470088266038</v>
      </c>
      <c r="R20" s="33">
        <f t="shared" si="1"/>
        <v>0.63143248715233913</v>
      </c>
      <c r="S20" s="33">
        <f t="shared" si="2"/>
        <v>-12.009175339911415</v>
      </c>
      <c r="T20" s="33">
        <f t="shared" si="3"/>
        <v>-5.3391601405780804</v>
      </c>
      <c r="U20" s="33">
        <f t="shared" si="4"/>
        <v>-5.5993841531117088</v>
      </c>
      <c r="V20" s="33">
        <f t="shared" si="5"/>
        <v>-19.181750464399638</v>
      </c>
      <c r="W20" s="33">
        <f t="shared" si="6"/>
        <v>-6.9188746342874534</v>
      </c>
      <c r="X20" s="33">
        <f t="shared" si="7"/>
        <v>-7.7440755811367668</v>
      </c>
      <c r="Y20" s="35">
        <f t="shared" si="8"/>
        <v>-3.5553592831742531</v>
      </c>
      <c r="Z20" s="35">
        <f t="shared" si="9"/>
        <v>-4.0398441208311482</v>
      </c>
      <c r="AA20" s="35">
        <f t="shared" si="10"/>
        <v>-8.8510285945741387</v>
      </c>
      <c r="AB20" s="35">
        <f t="shared" si="11"/>
        <v>-6.5206223382666355</v>
      </c>
      <c r="AC20" s="57">
        <f t="shared" si="14"/>
        <v>-7.4998455060295566</v>
      </c>
    </row>
    <row r="21" spans="1:32" x14ac:dyDescent="0.25">
      <c r="A21" s="207">
        <v>2015</v>
      </c>
      <c r="B21" s="28">
        <f>'Jan 15'!B13</f>
        <v>22932775</v>
      </c>
      <c r="C21" s="28">
        <f>'Fev 15'!B13</f>
        <v>21018137</v>
      </c>
      <c r="D21" s="28">
        <f>'Mar 15'!B13</f>
        <v>27043678</v>
      </c>
      <c r="E21" s="28">
        <f>'Abr 15'!B13</f>
        <v>24535414</v>
      </c>
      <c r="F21" s="28">
        <f>'Mai 15'!B13</f>
        <v>25819975</v>
      </c>
      <c r="G21" s="28">
        <f>'Jun 15'!B13</f>
        <v>22409254</v>
      </c>
      <c r="H21" s="28">
        <f>'Jul 15'!B13</f>
        <v>23354317</v>
      </c>
      <c r="I21" s="28">
        <f>'Ago 15'!B13</f>
        <v>22628480</v>
      </c>
      <c r="J21" s="28">
        <f>'Set 15'!B13</f>
        <v>23324586</v>
      </c>
      <c r="K21" s="28">
        <f>'Out 15'!B13</f>
        <v>24520548</v>
      </c>
      <c r="L21" s="28">
        <f>'Nov 15'!B13</f>
        <v>24964109</v>
      </c>
      <c r="M21" s="28">
        <f>'Dez 15'!B13</f>
        <v>23413558</v>
      </c>
      <c r="N21" s="56">
        <f t="shared" si="13"/>
        <v>285964831</v>
      </c>
      <c r="P21" s="207">
        <v>2015</v>
      </c>
      <c r="Q21" s="33">
        <f t="shared" si="0"/>
        <v>-7.0549521658418879</v>
      </c>
      <c r="R21" s="33">
        <f t="shared" si="1"/>
        <v>-22.854922576658154</v>
      </c>
      <c r="S21" s="33">
        <f t="shared" si="2"/>
        <v>-6.4176931492914697</v>
      </c>
      <c r="T21" s="33">
        <f t="shared" si="3"/>
        <v>-18.087073824185406</v>
      </c>
      <c r="U21" s="33">
        <f t="shared" si="4"/>
        <v>-14.999747665544161</v>
      </c>
      <c r="V21" s="33">
        <f t="shared" si="5"/>
        <v>-7.9616481779516635</v>
      </c>
      <c r="W21" s="33">
        <f t="shared" si="6"/>
        <v>-16.072157702565981</v>
      </c>
      <c r="X21" s="33">
        <f t="shared" si="7"/>
        <v>-23.977684826257018</v>
      </c>
      <c r="Y21" s="35">
        <f t="shared" si="8"/>
        <v>-19.2182515339973</v>
      </c>
      <c r="Z21" s="35">
        <f t="shared" si="9"/>
        <v>-23.219527405460127</v>
      </c>
      <c r="AA21" s="35">
        <f t="shared" si="10"/>
        <v>-23.498093543673637</v>
      </c>
      <c r="AB21" s="35">
        <f t="shared" si="11"/>
        <v>-21.608790480889628</v>
      </c>
      <c r="AC21" s="57">
        <f t="shared" si="14"/>
        <v>-17.44549003736816</v>
      </c>
      <c r="AD21" s="36"/>
      <c r="AE21" s="36"/>
      <c r="AF21" s="36"/>
    </row>
    <row r="22" spans="1:32" x14ac:dyDescent="0.25">
      <c r="A22" s="207">
        <v>2016</v>
      </c>
      <c r="B22" s="28">
        <f>'Jan 16'!$B$13</f>
        <v>17638961</v>
      </c>
      <c r="C22" s="28">
        <f>'Fev 16'!$B$13</f>
        <v>18341070</v>
      </c>
      <c r="D22" s="28">
        <f>'Mar 16'!$B$13</f>
        <v>20591288</v>
      </c>
      <c r="E22" s="28">
        <f>'Abr 16'!$B$13</f>
        <v>20755195</v>
      </c>
      <c r="F22" s="28">
        <f>'Mai 16'!$B$13</f>
        <v>20042273</v>
      </c>
      <c r="G22" s="28">
        <f>'Jun 16'!$B$13</f>
        <v>20286357</v>
      </c>
      <c r="H22" s="28">
        <f>'Jul 16'!$B$13</f>
        <v>20774643</v>
      </c>
      <c r="I22" s="28">
        <f>'Ago 16'!$B$13</f>
        <v>21027746</v>
      </c>
      <c r="J22" s="28">
        <f>'Set 16'!$B$13</f>
        <v>21336471</v>
      </c>
      <c r="K22" s="28">
        <f>'Out 16'!$B$13</f>
        <v>20456115</v>
      </c>
      <c r="L22" s="28">
        <f>'Nov 16'!$B$13</f>
        <v>23098837</v>
      </c>
      <c r="M22" s="28">
        <f>'Dez 16'!$B$13</f>
        <v>24192697</v>
      </c>
      <c r="N22" s="56">
        <f t="shared" si="13"/>
        <v>248541653</v>
      </c>
      <c r="P22" s="207">
        <v>2016</v>
      </c>
      <c r="Q22" s="33">
        <f t="shared" si="0"/>
        <v>-23.084053281820449</v>
      </c>
      <c r="R22" s="33">
        <f t="shared" si="1"/>
        <v>-12.736937626774436</v>
      </c>
      <c r="S22" s="33">
        <f t="shared" si="2"/>
        <v>-23.859143715584842</v>
      </c>
      <c r="T22" s="33">
        <f t="shared" si="3"/>
        <v>-15.40719467786441</v>
      </c>
      <c r="U22" s="33">
        <f t="shared" si="4"/>
        <v>-22.376869071329462</v>
      </c>
      <c r="V22" s="33">
        <f t="shared" si="5"/>
        <v>-9.4733050908343497</v>
      </c>
      <c r="W22" s="33">
        <f t="shared" si="6"/>
        <v>-11.04581221536044</v>
      </c>
      <c r="X22" s="33">
        <f t="shared" si="7"/>
        <v>-7.0739793393104655</v>
      </c>
      <c r="Y22" s="35">
        <f t="shared" si="8"/>
        <v>-8.5236882661068432</v>
      </c>
      <c r="Z22" s="35">
        <f t="shared" si="9"/>
        <v>-16.575620577484649</v>
      </c>
      <c r="AA22" s="35">
        <f t="shared" si="10"/>
        <v>-7.4718148362515109</v>
      </c>
      <c r="AB22" s="35">
        <f t="shared" si="11"/>
        <v>3.3277257561623141</v>
      </c>
      <c r="AC22" s="57">
        <f t="shared" si="14"/>
        <v>-13.086636517201654</v>
      </c>
      <c r="AD22" s="36"/>
      <c r="AE22" s="36"/>
      <c r="AF22" s="36"/>
    </row>
    <row r="23" spans="1:32" x14ac:dyDescent="0.25">
      <c r="A23" s="207">
        <v>2017</v>
      </c>
      <c r="B23" s="28">
        <f>'Jan 17'!$B$13</f>
        <v>16603242</v>
      </c>
      <c r="C23" s="28">
        <f>'Fev 17'!$B$13</f>
        <v>19409762</v>
      </c>
      <c r="D23" s="28">
        <f>'Mar 17'!$B$13</f>
        <v>21707364</v>
      </c>
      <c r="E23" s="28">
        <f>'Abr 17'!$B$13</f>
        <v>17494387</v>
      </c>
      <c r="F23" s="28">
        <f>'Mai 17'!$B$13</f>
        <v>22776323</v>
      </c>
      <c r="G23" s="28">
        <f>'Jun 17'!$B$13</f>
        <v>20672323</v>
      </c>
      <c r="H23" s="28">
        <f>'Jul 17'!$B$13</f>
        <v>21360304</v>
      </c>
      <c r="I23" s="28">
        <f>'Ago 17'!$B$13</f>
        <v>22086795</v>
      </c>
      <c r="J23" s="28">
        <f>'Set 17'!$B$13</f>
        <v>21079742</v>
      </c>
      <c r="K23" s="28">
        <f>'Out 17'!$B$13</f>
        <v>22631248</v>
      </c>
      <c r="L23" s="28">
        <f>'Nov 17'!$B$13</f>
        <v>23807190</v>
      </c>
      <c r="M23" s="28">
        <f>'Dez 17'!$B$13</f>
        <v>25337578</v>
      </c>
      <c r="N23" s="56">
        <f t="shared" si="13"/>
        <v>254966258</v>
      </c>
      <c r="P23" s="207">
        <v>2017</v>
      </c>
      <c r="Q23" s="33">
        <f t="shared" si="0"/>
        <v>-5.8717687510052352</v>
      </c>
      <c r="R23" s="33">
        <f t="shared" si="1"/>
        <v>5.8267701938872651</v>
      </c>
      <c r="S23" s="33">
        <f t="shared" si="2"/>
        <v>5.4201369045005832</v>
      </c>
      <c r="T23" s="33">
        <f t="shared" si="3"/>
        <v>-15.71080396980129</v>
      </c>
      <c r="U23" s="33">
        <f t="shared" si="4"/>
        <v>13.641416819339813</v>
      </c>
      <c r="V23" s="33">
        <f t="shared" si="5"/>
        <v>1.9025890158592684</v>
      </c>
      <c r="W23" s="33">
        <f t="shared" si="6"/>
        <v>2.8191146293103486</v>
      </c>
      <c r="X23" s="33">
        <f t="shared" si="7"/>
        <v>5.0364361448916206</v>
      </c>
      <c r="Y23" s="35">
        <f t="shared" si="8"/>
        <v>-1.203240217184931</v>
      </c>
      <c r="Z23" s="35">
        <f t="shared" si="9"/>
        <v>10.63316763715887</v>
      </c>
      <c r="AA23" s="35">
        <f t="shared" si="10"/>
        <v>3.0666175963750986</v>
      </c>
      <c r="AB23" s="35">
        <f t="shared" si="11"/>
        <v>4.7323413342464482</v>
      </c>
      <c r="AC23" s="57">
        <f t="shared" si="14"/>
        <v>2.584920846245442</v>
      </c>
      <c r="AD23" s="36"/>
      <c r="AE23" s="36"/>
      <c r="AF23" s="36"/>
    </row>
    <row r="24" spans="1:32" x14ac:dyDescent="0.25">
      <c r="A24" s="207">
        <v>2018</v>
      </c>
      <c r="B24" s="28">
        <f>'Jan 18'!$B$13</f>
        <v>18607355</v>
      </c>
      <c r="C24" s="28">
        <f>'Fev 18'!$B$13</f>
        <v>18416924</v>
      </c>
      <c r="D24" s="28">
        <f>'Mar 18'!$B$13</f>
        <v>23634454</v>
      </c>
      <c r="E24" s="28">
        <f>'Abr 18'!$B$13</f>
        <v>22133372</v>
      </c>
      <c r="F24" s="28">
        <f>'Mai 18'!$B$13</f>
        <v>22153056</v>
      </c>
      <c r="G24" s="28">
        <f>'Jun 18'!$B$13</f>
        <v>23669620</v>
      </c>
      <c r="H24" s="28">
        <f>'Jul 18'!$B$13</f>
        <v>21071451</v>
      </c>
      <c r="I24" s="28">
        <f>'Ago 18'!$B$13</f>
        <v>24174026</v>
      </c>
      <c r="J24" s="28">
        <f>'Set 18'!$B$13</f>
        <v>22120662</v>
      </c>
      <c r="K24" s="28">
        <f>'Out 18'!$B$13</f>
        <v>23536085</v>
      </c>
      <c r="L24" s="28">
        <f>'Nov 18'!$B$13</f>
        <v>24223912</v>
      </c>
      <c r="M24" s="28">
        <f>'Dez 18'!$B$13</f>
        <v>24554897</v>
      </c>
      <c r="N24" s="56">
        <f t="shared" si="13"/>
        <v>268295814</v>
      </c>
      <c r="P24" s="207">
        <v>2018</v>
      </c>
      <c r="Q24" s="33">
        <f t="shared" ref="Q24:AB24" si="15">IF(B24&lt;&gt;"",IF(B23&lt;&gt;"",(B24/B23-1)*100,"-"),"-")</f>
        <v>12.070612474358921</v>
      </c>
      <c r="R24" s="33">
        <f t="shared" si="15"/>
        <v>-5.1151477282410767</v>
      </c>
      <c r="S24" s="33">
        <f t="shared" si="15"/>
        <v>8.8775864264311508</v>
      </c>
      <c r="T24" s="33">
        <f t="shared" si="15"/>
        <v>26.516990849693677</v>
      </c>
      <c r="U24" s="33">
        <f t="shared" si="15"/>
        <v>-2.736468919939361</v>
      </c>
      <c r="V24" s="33">
        <f t="shared" si="15"/>
        <v>14.499081694882566</v>
      </c>
      <c r="W24" s="33">
        <f t="shared" si="15"/>
        <v>-1.3522888063765337</v>
      </c>
      <c r="X24" s="33">
        <f t="shared" si="15"/>
        <v>9.4501307229047917</v>
      </c>
      <c r="Y24" s="35">
        <f t="shared" si="15"/>
        <v>4.9380111008948679</v>
      </c>
      <c r="Z24" s="35">
        <f t="shared" si="15"/>
        <v>3.9981754430864713</v>
      </c>
      <c r="AA24" s="35">
        <f t="shared" si="15"/>
        <v>1.7504039745975808</v>
      </c>
      <c r="AB24" s="35">
        <f t="shared" si="15"/>
        <v>-3.0890126909525417</v>
      </c>
      <c r="AC24" s="57">
        <f t="shared" si="14"/>
        <v>5.2279686357557198</v>
      </c>
      <c r="AD24" s="36"/>
      <c r="AE24" s="36"/>
      <c r="AF24" s="36"/>
    </row>
    <row r="25" spans="1:32" x14ac:dyDescent="0.25">
      <c r="A25" s="207">
        <v>2019</v>
      </c>
      <c r="B25" s="28">
        <f>'Jan 19'!$B$13</f>
        <v>17528553</v>
      </c>
      <c r="C25" s="28">
        <f>'Fev 19'!$B$13</f>
        <v>19910390</v>
      </c>
      <c r="D25" s="28">
        <f>'Mar 19'!$B$13</f>
        <v>22853834</v>
      </c>
      <c r="E25" s="28">
        <f>'Abr 19'!$B$13</f>
        <v>23094758</v>
      </c>
      <c r="F25" s="28">
        <f>'Mai 19'!$B$13</f>
        <v>24931167</v>
      </c>
      <c r="G25" s="28">
        <f>'Jun 19'!$B$13</f>
        <v>21762282</v>
      </c>
      <c r="H25" s="28">
        <f>'Jul 19'!$B$13</f>
        <v>22935850</v>
      </c>
      <c r="I25" s="28">
        <f>'Ago 19'!$B$13</f>
        <v>23418483</v>
      </c>
      <c r="J25" s="28">
        <f>'Set 19'!$B$13</f>
        <v>22281497.999999996</v>
      </c>
      <c r="K25" s="28">
        <f>'Out 19'!$B$13</f>
        <v>25109209</v>
      </c>
      <c r="L25" s="28">
        <f>'Nov 19'!$B$13</f>
        <v>25934990</v>
      </c>
      <c r="M25" s="28">
        <f>'Dez 19'!$B$13</f>
        <v>26240888</v>
      </c>
      <c r="N25" s="56">
        <f t="shared" ref="N25" si="16">SUM(B25:M25)</f>
        <v>276001902</v>
      </c>
      <c r="P25" s="207">
        <v>2019</v>
      </c>
      <c r="Q25" s="33">
        <f t="shared" ref="Q25" si="17">IF(B25&lt;&gt;"",IF(B24&lt;&gt;"",(B25/B24-1)*100,"-"),"-")</f>
        <v>-5.7977181603726002</v>
      </c>
      <c r="R25" s="33">
        <f t="shared" ref="R25" si="18">IF(C25&lt;&gt;"",IF(C24&lt;&gt;"",(C25/C24-1)*100,"-"),"-")</f>
        <v>8.1092043383574897</v>
      </c>
      <c r="S25" s="33">
        <f t="shared" ref="S25" si="19">IF(D25&lt;&gt;"",IF(D24&lt;&gt;"",(D25/D24-1)*100,"-"),"-")</f>
        <v>-3.3028899250221677</v>
      </c>
      <c r="T25" s="33">
        <f t="shared" ref="T25" si="20">IF(E25&lt;&gt;"",IF(E24&lt;&gt;"",(E25/E24-1)*100,"-"),"-")</f>
        <v>4.3436038575595193</v>
      </c>
      <c r="U25" s="33">
        <f t="shared" ref="U25" si="21">IF(F25&lt;&gt;"",IF(F24&lt;&gt;"",(F25/F24-1)*100,"-"),"-")</f>
        <v>12.540531653962317</v>
      </c>
      <c r="V25" s="33">
        <f t="shared" ref="V25" si="22">IF(G25&lt;&gt;"",IF(G24&lt;&gt;"",(G25/G24-1)*100,"-"),"-")</f>
        <v>-8.0581690791825089</v>
      </c>
      <c r="W25" s="33">
        <f t="shared" ref="W25" si="23">IF(H25&lt;&gt;"",IF(H24&lt;&gt;"",(H25/H24-1)*100,"-"),"-")</f>
        <v>8.8479858363811772</v>
      </c>
      <c r="X25" s="33">
        <f t="shared" ref="X25" si="24">IF(I25&lt;&gt;"",IF(I24&lt;&gt;"",(I25/I24-1)*100,"-"),"-")</f>
        <v>-3.125433057778626</v>
      </c>
      <c r="Y25" s="35">
        <f t="shared" ref="Y25" si="25">IF(J25&lt;&gt;"",IF(J24&lt;&gt;"",(J25/J24-1)*100,"-"),"-")</f>
        <v>0.72708493082167536</v>
      </c>
      <c r="Z25" s="35">
        <f t="shared" ref="Z25" si="26">IF(K25&lt;&gt;"",IF(K24&lt;&gt;"",(K25/K24-1)*100,"-"),"-")</f>
        <v>6.6838813676955988</v>
      </c>
      <c r="AA25" s="35">
        <f t="shared" ref="AA25" si="27">IF(L25&lt;&gt;"",IF(L24&lt;&gt;"",(L25/L24-1)*100,"-"),"-")</f>
        <v>7.0635907197813541</v>
      </c>
      <c r="AB25" s="35">
        <f t="shared" ref="AB25" si="28">IF(M25&lt;&gt;"",IF(M24&lt;&gt;"",(M25/M24-1)*100,"-"),"-")</f>
        <v>6.8662108417722134</v>
      </c>
      <c r="AC25" s="57"/>
      <c r="AD25" s="36"/>
      <c r="AE25" s="36"/>
      <c r="AF25" s="36"/>
    </row>
    <row r="26" spans="1:32" s="43" customFormat="1" ht="14.4" x14ac:dyDescent="0.3"/>
    <row r="27" spans="1:32" s="43" customFormat="1" ht="14.4" x14ac:dyDescent="0.3"/>
    <row r="28" spans="1:32" ht="15.6" x14ac:dyDescent="0.25">
      <c r="A28" s="39" t="s">
        <v>118</v>
      </c>
      <c r="B28" s="20"/>
      <c r="C28" s="20"/>
      <c r="D28" s="20"/>
      <c r="E28" s="20"/>
      <c r="F28" s="20"/>
      <c r="G28" s="206"/>
      <c r="H28" s="21"/>
      <c r="I28" s="21"/>
      <c r="J28" s="22"/>
      <c r="K28" s="22"/>
      <c r="L28" s="22"/>
      <c r="M28" s="22"/>
    </row>
    <row r="29" spans="1:32" ht="15.6" x14ac:dyDescent="0.25">
      <c r="A29" s="2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O29" s="40"/>
      <c r="P29" s="24" t="s">
        <v>91</v>
      </c>
    </row>
    <row r="30" spans="1:3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40"/>
    </row>
    <row r="31" spans="1:32" ht="15" x14ac:dyDescent="0.25">
      <c r="A31" s="25"/>
      <c r="B31" s="207" t="s">
        <v>54</v>
      </c>
      <c r="C31" s="207" t="s">
        <v>55</v>
      </c>
      <c r="D31" s="207" t="s">
        <v>56</v>
      </c>
      <c r="E31" s="207" t="s">
        <v>57</v>
      </c>
      <c r="F31" s="207" t="s">
        <v>58</v>
      </c>
      <c r="G31" s="207" t="s">
        <v>59</v>
      </c>
      <c r="H31" s="207" t="s">
        <v>60</v>
      </c>
      <c r="I31" s="207" t="s">
        <v>61</v>
      </c>
      <c r="J31" s="207" t="s">
        <v>62</v>
      </c>
      <c r="K31" s="207" t="s">
        <v>63</v>
      </c>
      <c r="L31" s="207" t="s">
        <v>64</v>
      </c>
      <c r="M31" s="207" t="s">
        <v>65</v>
      </c>
      <c r="N31" s="207" t="s">
        <v>90</v>
      </c>
      <c r="O31" s="40"/>
      <c r="P31" s="27"/>
      <c r="Q31" s="207" t="s">
        <v>54</v>
      </c>
      <c r="R31" s="207" t="s">
        <v>55</v>
      </c>
      <c r="S31" s="207" t="s">
        <v>56</v>
      </c>
      <c r="T31" s="207" t="s">
        <v>57</v>
      </c>
      <c r="U31" s="207" t="s">
        <v>58</v>
      </c>
      <c r="V31" s="207" t="s">
        <v>59</v>
      </c>
      <c r="W31" s="207" t="s">
        <v>60</v>
      </c>
      <c r="X31" s="207" t="s">
        <v>61</v>
      </c>
      <c r="Y31" s="207" t="s">
        <v>62</v>
      </c>
      <c r="Z31" s="207" t="s">
        <v>63</v>
      </c>
      <c r="AA31" s="207" t="s">
        <v>64</v>
      </c>
      <c r="AB31" s="207" t="s">
        <v>65</v>
      </c>
      <c r="AC31" s="207" t="s">
        <v>90</v>
      </c>
    </row>
    <row r="32" spans="1:32" hidden="1" x14ac:dyDescent="0.25">
      <c r="A32" s="26">
        <v>2000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7">
        <f t="shared" ref="N32:N49" si="29">SUM(B32:M32)</f>
        <v>0</v>
      </c>
      <c r="O32" s="40"/>
      <c r="P32" s="26">
        <v>2000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31"/>
      <c r="AC32" s="31"/>
    </row>
    <row r="33" spans="1:29" hidden="1" x14ac:dyDescent="0.25">
      <c r="A33" s="26">
        <v>2001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7">
        <f t="shared" si="29"/>
        <v>0</v>
      </c>
      <c r="O33" s="40"/>
      <c r="P33" s="26">
        <v>2001</v>
      </c>
      <c r="Q33" s="33" t="str">
        <f t="shared" ref="Q33:Q49" si="30">IF(B33&lt;&gt;"",IF(B32&lt;&gt;"",(B33/B32-1)*100,"-"),"-")</f>
        <v>-</v>
      </c>
      <c r="R33" s="33" t="str">
        <f t="shared" ref="R33:R49" si="31">IF(C33&lt;&gt;"",IF(C32&lt;&gt;"",(C33/C32-1)*100,"-"),"-")</f>
        <v>-</v>
      </c>
      <c r="S33" s="33" t="str">
        <f t="shared" ref="S33:S49" si="32">IF(D33&lt;&gt;"",IF(D32&lt;&gt;"",(D33/D32-1)*100,"-"),"-")</f>
        <v>-</v>
      </c>
      <c r="T33" s="33" t="str">
        <f t="shared" ref="T33:T49" si="33">IF(E33&lt;&gt;"",IF(E32&lt;&gt;"",(E33/E32-1)*100,"-"),"-")</f>
        <v>-</v>
      </c>
      <c r="U33" s="33" t="str">
        <f t="shared" ref="U33:U49" si="34">IF(F33&lt;&gt;"",IF(F32&lt;&gt;"",(F33/F32-1)*100,"-"),"-")</f>
        <v>-</v>
      </c>
      <c r="V33" s="33" t="str">
        <f t="shared" ref="V33:V49" si="35">IF(G33&lt;&gt;"",IF(G32&lt;&gt;"",(G33/G32-1)*100,"-"),"-")</f>
        <v>-</v>
      </c>
      <c r="W33" s="33" t="str">
        <f t="shared" ref="W33:W49" si="36">IF(H33&lt;&gt;"",IF(H32&lt;&gt;"",(H33/H32-1)*100,"-"),"-")</f>
        <v>-</v>
      </c>
      <c r="X33" s="33" t="str">
        <f t="shared" ref="X33:X49" si="37">IF(I33&lt;&gt;"",IF(I32&lt;&gt;"",(I33/I32-1)*100,"-"),"-")</f>
        <v>-</v>
      </c>
      <c r="Y33" s="33" t="str">
        <f t="shared" ref="Y33:Y49" si="38">IF(J33&lt;&gt;"",IF(J32&lt;&gt;"",(J33/J32-1)*100,"-"),"-")</f>
        <v>-</v>
      </c>
      <c r="Z33" s="33" t="str">
        <f t="shared" ref="Z33:Z49" si="39">IF(K33&lt;&gt;"",IF(K32&lt;&gt;"",(K33/K32-1)*100,"-"),"-")</f>
        <v>-</v>
      </c>
      <c r="AA33" s="33" t="str">
        <f t="shared" ref="AA33:AA49" si="40">IF(L33&lt;&gt;"",IF(L32&lt;&gt;"",(L33/L32-1)*100,"-"),"-")</f>
        <v>-</v>
      </c>
      <c r="AB33" s="33" t="str">
        <f t="shared" ref="AB33:AB49" si="41">IF(M33&lt;&gt;"",IF(M32&lt;&gt;"",(M33/M32-1)*100,"-"),"-")</f>
        <v>-</v>
      </c>
      <c r="AC33" s="34" t="str">
        <f t="shared" ref="AC33:AC44" si="42">IF(M33&lt;&gt;"",IF(N33&lt;&gt;"",IF(N32&lt;&gt;"",(N33/N32-1)*100,"-"),"-"),"-")</f>
        <v>-</v>
      </c>
    </row>
    <row r="34" spans="1:29" hidden="1" x14ac:dyDescent="0.25">
      <c r="A34" s="26">
        <v>2002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7">
        <f t="shared" si="29"/>
        <v>0</v>
      </c>
      <c r="O34" s="40"/>
      <c r="P34" s="26">
        <v>2002</v>
      </c>
      <c r="Q34" s="33" t="str">
        <f t="shared" si="30"/>
        <v>-</v>
      </c>
      <c r="R34" s="33" t="str">
        <f t="shared" si="31"/>
        <v>-</v>
      </c>
      <c r="S34" s="33" t="str">
        <f t="shared" si="32"/>
        <v>-</v>
      </c>
      <c r="T34" s="33" t="str">
        <f t="shared" si="33"/>
        <v>-</v>
      </c>
      <c r="U34" s="33" t="str">
        <f t="shared" si="34"/>
        <v>-</v>
      </c>
      <c r="V34" s="33" t="str">
        <f t="shared" si="35"/>
        <v>-</v>
      </c>
      <c r="W34" s="33" t="str">
        <f t="shared" si="36"/>
        <v>-</v>
      </c>
      <c r="X34" s="33" t="str">
        <f t="shared" si="37"/>
        <v>-</v>
      </c>
      <c r="Y34" s="33" t="str">
        <f t="shared" si="38"/>
        <v>-</v>
      </c>
      <c r="Z34" s="33" t="str">
        <f t="shared" si="39"/>
        <v>-</v>
      </c>
      <c r="AA34" s="33" t="str">
        <f t="shared" si="40"/>
        <v>-</v>
      </c>
      <c r="AB34" s="33" t="str">
        <f t="shared" si="41"/>
        <v>-</v>
      </c>
      <c r="AC34" s="34" t="str">
        <f t="shared" si="42"/>
        <v>-</v>
      </c>
    </row>
    <row r="35" spans="1:29" hidden="1" x14ac:dyDescent="0.25">
      <c r="A35" s="26">
        <v>2003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7">
        <f t="shared" si="29"/>
        <v>0</v>
      </c>
      <c r="O35" s="40"/>
      <c r="P35" s="26">
        <v>2003</v>
      </c>
      <c r="Q35" s="33" t="str">
        <f t="shared" si="30"/>
        <v>-</v>
      </c>
      <c r="R35" s="33" t="str">
        <f t="shared" si="31"/>
        <v>-</v>
      </c>
      <c r="S35" s="33" t="str">
        <f t="shared" si="32"/>
        <v>-</v>
      </c>
      <c r="T35" s="33" t="str">
        <f t="shared" si="33"/>
        <v>-</v>
      </c>
      <c r="U35" s="33" t="str">
        <f t="shared" si="34"/>
        <v>-</v>
      </c>
      <c r="V35" s="33" t="str">
        <f t="shared" si="35"/>
        <v>-</v>
      </c>
      <c r="W35" s="33" t="str">
        <f t="shared" si="36"/>
        <v>-</v>
      </c>
      <c r="X35" s="33" t="str">
        <f t="shared" si="37"/>
        <v>-</v>
      </c>
      <c r="Y35" s="33" t="str">
        <f t="shared" si="38"/>
        <v>-</v>
      </c>
      <c r="Z35" s="33" t="str">
        <f t="shared" si="39"/>
        <v>-</v>
      </c>
      <c r="AA35" s="33" t="str">
        <f t="shared" si="40"/>
        <v>-</v>
      </c>
      <c r="AB35" s="33" t="str">
        <f t="shared" si="41"/>
        <v>-</v>
      </c>
      <c r="AC35" s="34" t="str">
        <f t="shared" si="42"/>
        <v>-</v>
      </c>
    </row>
    <row r="36" spans="1:29" hidden="1" x14ac:dyDescent="0.25">
      <c r="A36" s="26">
        <v>2004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7">
        <f t="shared" si="29"/>
        <v>0</v>
      </c>
      <c r="O36" s="40"/>
      <c r="P36" s="26">
        <v>2004</v>
      </c>
      <c r="Q36" s="33" t="str">
        <f t="shared" si="30"/>
        <v>-</v>
      </c>
      <c r="R36" s="33" t="str">
        <f t="shared" si="31"/>
        <v>-</v>
      </c>
      <c r="S36" s="33" t="str">
        <f t="shared" si="32"/>
        <v>-</v>
      </c>
      <c r="T36" s="33" t="str">
        <f t="shared" si="33"/>
        <v>-</v>
      </c>
      <c r="U36" s="33" t="str">
        <f t="shared" si="34"/>
        <v>-</v>
      </c>
      <c r="V36" s="33" t="str">
        <f t="shared" si="35"/>
        <v>-</v>
      </c>
      <c r="W36" s="33" t="str">
        <f t="shared" si="36"/>
        <v>-</v>
      </c>
      <c r="X36" s="33" t="str">
        <f t="shared" si="37"/>
        <v>-</v>
      </c>
      <c r="Y36" s="33" t="str">
        <f t="shared" si="38"/>
        <v>-</v>
      </c>
      <c r="Z36" s="33" t="str">
        <f t="shared" si="39"/>
        <v>-</v>
      </c>
      <c r="AA36" s="33" t="str">
        <f t="shared" si="40"/>
        <v>-</v>
      </c>
      <c r="AB36" s="33" t="str">
        <f t="shared" si="41"/>
        <v>-</v>
      </c>
      <c r="AC36" s="34" t="str">
        <f t="shared" si="42"/>
        <v>-</v>
      </c>
    </row>
    <row r="37" spans="1:29" hidden="1" x14ac:dyDescent="0.25">
      <c r="A37" s="26">
        <v>2005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7">
        <f t="shared" si="29"/>
        <v>0</v>
      </c>
      <c r="O37" s="40"/>
      <c r="P37" s="26">
        <v>2005</v>
      </c>
      <c r="Q37" s="33" t="str">
        <f t="shared" si="30"/>
        <v>-</v>
      </c>
      <c r="R37" s="33" t="str">
        <f t="shared" si="31"/>
        <v>-</v>
      </c>
      <c r="S37" s="33" t="str">
        <f t="shared" si="32"/>
        <v>-</v>
      </c>
      <c r="T37" s="33" t="str">
        <f t="shared" si="33"/>
        <v>-</v>
      </c>
      <c r="U37" s="33" t="str">
        <f t="shared" si="34"/>
        <v>-</v>
      </c>
      <c r="V37" s="33" t="str">
        <f t="shared" si="35"/>
        <v>-</v>
      </c>
      <c r="W37" s="33" t="str">
        <f t="shared" si="36"/>
        <v>-</v>
      </c>
      <c r="X37" s="33" t="str">
        <f t="shared" si="37"/>
        <v>-</v>
      </c>
      <c r="Y37" s="33" t="str">
        <f t="shared" si="38"/>
        <v>-</v>
      </c>
      <c r="Z37" s="33" t="str">
        <f t="shared" si="39"/>
        <v>-</v>
      </c>
      <c r="AA37" s="33" t="str">
        <f t="shared" si="40"/>
        <v>-</v>
      </c>
      <c r="AB37" s="33" t="str">
        <f t="shared" si="41"/>
        <v>-</v>
      </c>
      <c r="AC37" s="34" t="str">
        <f t="shared" si="42"/>
        <v>-</v>
      </c>
    </row>
    <row r="38" spans="1:29" hidden="1" x14ac:dyDescent="0.25">
      <c r="A38" s="26">
        <v>2006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7">
        <f t="shared" si="29"/>
        <v>0</v>
      </c>
      <c r="O38" s="40"/>
      <c r="P38" s="26">
        <v>2006</v>
      </c>
      <c r="Q38" s="33" t="str">
        <f t="shared" si="30"/>
        <v>-</v>
      </c>
      <c r="R38" s="33" t="str">
        <f t="shared" si="31"/>
        <v>-</v>
      </c>
      <c r="S38" s="33" t="str">
        <f t="shared" si="32"/>
        <v>-</v>
      </c>
      <c r="T38" s="33" t="str">
        <f t="shared" si="33"/>
        <v>-</v>
      </c>
      <c r="U38" s="33" t="str">
        <f t="shared" si="34"/>
        <v>-</v>
      </c>
      <c r="V38" s="33" t="str">
        <f t="shared" si="35"/>
        <v>-</v>
      </c>
      <c r="W38" s="33" t="str">
        <f t="shared" si="36"/>
        <v>-</v>
      </c>
      <c r="X38" s="33" t="str">
        <f t="shared" si="37"/>
        <v>-</v>
      </c>
      <c r="Y38" s="33" t="str">
        <f t="shared" si="38"/>
        <v>-</v>
      </c>
      <c r="Z38" s="33" t="str">
        <f t="shared" si="39"/>
        <v>-</v>
      </c>
      <c r="AA38" s="33" t="str">
        <f t="shared" si="40"/>
        <v>-</v>
      </c>
      <c r="AB38" s="33" t="str">
        <f t="shared" si="41"/>
        <v>-</v>
      </c>
      <c r="AC38" s="34" t="str">
        <f t="shared" si="42"/>
        <v>-</v>
      </c>
    </row>
    <row r="39" spans="1:29" hidden="1" x14ac:dyDescent="0.25">
      <c r="A39" s="26">
        <v>2007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7">
        <f t="shared" si="29"/>
        <v>0</v>
      </c>
      <c r="O39" s="40"/>
      <c r="P39" s="26">
        <v>2007</v>
      </c>
      <c r="Q39" s="33" t="str">
        <f t="shared" si="30"/>
        <v>-</v>
      </c>
      <c r="R39" s="33" t="str">
        <f t="shared" si="31"/>
        <v>-</v>
      </c>
      <c r="S39" s="33" t="str">
        <f t="shared" si="32"/>
        <v>-</v>
      </c>
      <c r="T39" s="33" t="str">
        <f t="shared" si="33"/>
        <v>-</v>
      </c>
      <c r="U39" s="33" t="str">
        <f t="shared" si="34"/>
        <v>-</v>
      </c>
      <c r="V39" s="33" t="str">
        <f t="shared" si="35"/>
        <v>-</v>
      </c>
      <c r="W39" s="33" t="str">
        <f t="shared" si="36"/>
        <v>-</v>
      </c>
      <c r="X39" s="33" t="str">
        <f t="shared" si="37"/>
        <v>-</v>
      </c>
      <c r="Y39" s="33" t="str">
        <f t="shared" si="38"/>
        <v>-</v>
      </c>
      <c r="Z39" s="33" t="str">
        <f t="shared" si="39"/>
        <v>-</v>
      </c>
      <c r="AA39" s="33" t="str">
        <f t="shared" si="40"/>
        <v>-</v>
      </c>
      <c r="AB39" s="33" t="str">
        <f t="shared" si="41"/>
        <v>-</v>
      </c>
      <c r="AC39" s="34" t="str">
        <f t="shared" si="42"/>
        <v>-</v>
      </c>
    </row>
    <row r="40" spans="1:29" hidden="1" x14ac:dyDescent="0.25">
      <c r="A40" s="26">
        <v>2008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37">
        <f t="shared" si="29"/>
        <v>0</v>
      </c>
      <c r="O40" s="40"/>
      <c r="P40" s="26">
        <v>2008</v>
      </c>
      <c r="Q40" s="33" t="str">
        <f t="shared" si="30"/>
        <v>-</v>
      </c>
      <c r="R40" s="33" t="str">
        <f t="shared" si="31"/>
        <v>-</v>
      </c>
      <c r="S40" s="33" t="str">
        <f t="shared" si="32"/>
        <v>-</v>
      </c>
      <c r="T40" s="33" t="str">
        <f t="shared" si="33"/>
        <v>-</v>
      </c>
      <c r="U40" s="33" t="str">
        <f t="shared" si="34"/>
        <v>-</v>
      </c>
      <c r="V40" s="33" t="str">
        <f t="shared" si="35"/>
        <v>-</v>
      </c>
      <c r="W40" s="33" t="str">
        <f t="shared" si="36"/>
        <v>-</v>
      </c>
      <c r="X40" s="33" t="str">
        <f t="shared" si="37"/>
        <v>-</v>
      </c>
      <c r="Y40" s="33" t="str">
        <f t="shared" si="38"/>
        <v>-</v>
      </c>
      <c r="Z40" s="33" t="str">
        <f t="shared" si="39"/>
        <v>-</v>
      </c>
      <c r="AA40" s="33" t="str">
        <f t="shared" si="40"/>
        <v>-</v>
      </c>
      <c r="AB40" s="33" t="str">
        <f t="shared" si="41"/>
        <v>-</v>
      </c>
      <c r="AC40" s="34" t="str">
        <f t="shared" si="42"/>
        <v>-</v>
      </c>
    </row>
    <row r="41" spans="1:29" hidden="1" x14ac:dyDescent="0.25">
      <c r="A41" s="26">
        <v>2009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37">
        <f t="shared" si="29"/>
        <v>0</v>
      </c>
      <c r="O41" s="40"/>
      <c r="P41" s="26">
        <v>2009</v>
      </c>
      <c r="Q41" s="33" t="str">
        <f t="shared" si="30"/>
        <v>-</v>
      </c>
      <c r="R41" s="33" t="str">
        <f t="shared" si="31"/>
        <v>-</v>
      </c>
      <c r="S41" s="33" t="str">
        <f t="shared" si="32"/>
        <v>-</v>
      </c>
      <c r="T41" s="33" t="str">
        <f t="shared" si="33"/>
        <v>-</v>
      </c>
      <c r="U41" s="33" t="str">
        <f t="shared" si="34"/>
        <v>-</v>
      </c>
      <c r="V41" s="33" t="str">
        <f t="shared" si="35"/>
        <v>-</v>
      </c>
      <c r="W41" s="33" t="str">
        <f t="shared" si="36"/>
        <v>-</v>
      </c>
      <c r="X41" s="33" t="str">
        <f t="shared" si="37"/>
        <v>-</v>
      </c>
      <c r="Y41" s="33" t="str">
        <f t="shared" si="38"/>
        <v>-</v>
      </c>
      <c r="Z41" s="33" t="str">
        <f t="shared" si="39"/>
        <v>-</v>
      </c>
      <c r="AA41" s="33" t="str">
        <f t="shared" si="40"/>
        <v>-</v>
      </c>
      <c r="AB41" s="33" t="str">
        <f t="shared" si="41"/>
        <v>-</v>
      </c>
      <c r="AC41" s="34" t="str">
        <f t="shared" si="42"/>
        <v>-</v>
      </c>
    </row>
    <row r="42" spans="1:29" hidden="1" x14ac:dyDescent="0.25">
      <c r="A42" s="26">
        <v>2010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7">
        <f t="shared" si="29"/>
        <v>0</v>
      </c>
      <c r="O42" s="40"/>
      <c r="P42" s="26">
        <v>2010</v>
      </c>
      <c r="Q42" s="33" t="str">
        <f t="shared" si="30"/>
        <v>-</v>
      </c>
      <c r="R42" s="33" t="str">
        <f t="shared" si="31"/>
        <v>-</v>
      </c>
      <c r="S42" s="33" t="str">
        <f t="shared" si="32"/>
        <v>-</v>
      </c>
      <c r="T42" s="33" t="str">
        <f t="shared" si="33"/>
        <v>-</v>
      </c>
      <c r="U42" s="33" t="str">
        <f t="shared" si="34"/>
        <v>-</v>
      </c>
      <c r="V42" s="33" t="str">
        <f t="shared" si="35"/>
        <v>-</v>
      </c>
      <c r="W42" s="33" t="str">
        <f t="shared" si="36"/>
        <v>-</v>
      </c>
      <c r="X42" s="33" t="str">
        <f t="shared" si="37"/>
        <v>-</v>
      </c>
      <c r="Y42" s="33" t="str">
        <f t="shared" si="38"/>
        <v>-</v>
      </c>
      <c r="Z42" s="33" t="str">
        <f t="shared" si="39"/>
        <v>-</v>
      </c>
      <c r="AA42" s="33" t="str">
        <f t="shared" si="40"/>
        <v>-</v>
      </c>
      <c r="AB42" s="33" t="str">
        <f t="shared" si="41"/>
        <v>-</v>
      </c>
      <c r="AC42" s="34" t="str">
        <f t="shared" si="42"/>
        <v>-</v>
      </c>
    </row>
    <row r="43" spans="1:29" hidden="1" x14ac:dyDescent="0.25">
      <c r="A43" s="26">
        <v>2011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7">
        <f t="shared" si="29"/>
        <v>0</v>
      </c>
      <c r="O43" s="40"/>
      <c r="P43" s="26">
        <v>2011</v>
      </c>
      <c r="Q43" s="33" t="str">
        <f t="shared" si="30"/>
        <v>-</v>
      </c>
      <c r="R43" s="33" t="str">
        <f t="shared" si="31"/>
        <v>-</v>
      </c>
      <c r="S43" s="33" t="str">
        <f t="shared" si="32"/>
        <v>-</v>
      </c>
      <c r="T43" s="33" t="str">
        <f t="shared" si="33"/>
        <v>-</v>
      </c>
      <c r="U43" s="33" t="str">
        <f t="shared" si="34"/>
        <v>-</v>
      </c>
      <c r="V43" s="33" t="str">
        <f t="shared" si="35"/>
        <v>-</v>
      </c>
      <c r="W43" s="33" t="str">
        <f t="shared" si="36"/>
        <v>-</v>
      </c>
      <c r="X43" s="33" t="str">
        <f t="shared" si="37"/>
        <v>-</v>
      </c>
      <c r="Y43" s="33" t="str">
        <f t="shared" si="38"/>
        <v>-</v>
      </c>
      <c r="Z43" s="33" t="str">
        <f t="shared" si="39"/>
        <v>-</v>
      </c>
      <c r="AA43" s="33" t="str">
        <f t="shared" si="40"/>
        <v>-</v>
      </c>
      <c r="AB43" s="33" t="str">
        <f t="shared" si="41"/>
        <v>-</v>
      </c>
      <c r="AC43" s="34" t="str">
        <f t="shared" si="42"/>
        <v>-</v>
      </c>
    </row>
    <row r="44" spans="1:29" hidden="1" x14ac:dyDescent="0.25">
      <c r="A44" s="26">
        <v>2012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7">
        <f t="shared" si="29"/>
        <v>0</v>
      </c>
      <c r="O44" s="40"/>
      <c r="P44" s="26">
        <v>2012</v>
      </c>
      <c r="Q44" s="33" t="str">
        <f t="shared" si="30"/>
        <v>-</v>
      </c>
      <c r="R44" s="33" t="str">
        <f t="shared" si="31"/>
        <v>-</v>
      </c>
      <c r="S44" s="33" t="str">
        <f t="shared" si="32"/>
        <v>-</v>
      </c>
      <c r="T44" s="33" t="str">
        <f t="shared" si="33"/>
        <v>-</v>
      </c>
      <c r="U44" s="33" t="str">
        <f t="shared" si="34"/>
        <v>-</v>
      </c>
      <c r="V44" s="33" t="str">
        <f t="shared" si="35"/>
        <v>-</v>
      </c>
      <c r="W44" s="33" t="str">
        <f t="shared" si="36"/>
        <v>-</v>
      </c>
      <c r="X44" s="33" t="str">
        <f t="shared" si="37"/>
        <v>-</v>
      </c>
      <c r="Y44" s="33" t="str">
        <f t="shared" si="38"/>
        <v>-</v>
      </c>
      <c r="Z44" s="33" t="str">
        <f t="shared" si="39"/>
        <v>-</v>
      </c>
      <c r="AA44" s="33" t="str">
        <f t="shared" si="40"/>
        <v>-</v>
      </c>
      <c r="AB44" s="33" t="str">
        <f t="shared" si="41"/>
        <v>-</v>
      </c>
      <c r="AC44" s="34" t="str">
        <f t="shared" si="42"/>
        <v>-</v>
      </c>
    </row>
    <row r="45" spans="1:29" x14ac:dyDescent="0.25">
      <c r="A45" s="207">
        <v>2013</v>
      </c>
      <c r="B45" s="28">
        <f>'Jan 13'!B26</f>
        <v>14160673</v>
      </c>
      <c r="C45" s="28">
        <f>'Fev 13'!B26</f>
        <v>14369418</v>
      </c>
      <c r="D45" s="28">
        <f>'Mar 13'!B26</f>
        <v>17752052</v>
      </c>
      <c r="E45" s="28">
        <f>'Abr 13'!B26</f>
        <v>16497411</v>
      </c>
      <c r="F45" s="28">
        <f>'Mai 13'!B26</f>
        <v>15723864</v>
      </c>
      <c r="G45" s="28">
        <f>'Jun 13'!B26</f>
        <v>14078060</v>
      </c>
      <c r="H45" s="28">
        <f>'Jul 13'!B26</f>
        <v>13384979</v>
      </c>
      <c r="I45" s="28">
        <f>'Ago 13'!B26</f>
        <v>13860241</v>
      </c>
      <c r="J45" s="28">
        <f>'Set 13'!B26</f>
        <v>14192423</v>
      </c>
      <c r="K45" s="28">
        <f>'Out 13'!B26</f>
        <v>15141944</v>
      </c>
      <c r="L45" s="28">
        <f>'Nov 13'!B26</f>
        <v>15082423</v>
      </c>
      <c r="M45" s="28">
        <f>'Dez 13'!B26</f>
        <v>15389362</v>
      </c>
      <c r="N45" s="56">
        <f t="shared" si="29"/>
        <v>179632850</v>
      </c>
      <c r="O45" s="40"/>
      <c r="P45" s="207">
        <v>2013</v>
      </c>
      <c r="Q45" s="33" t="str">
        <f t="shared" si="30"/>
        <v>-</v>
      </c>
      <c r="R45" s="33" t="str">
        <f t="shared" si="31"/>
        <v>-</v>
      </c>
      <c r="S45" s="33" t="str">
        <f t="shared" si="32"/>
        <v>-</v>
      </c>
      <c r="T45" s="33" t="str">
        <f t="shared" si="33"/>
        <v>-</v>
      </c>
      <c r="U45" s="33" t="str">
        <f t="shared" si="34"/>
        <v>-</v>
      </c>
      <c r="V45" s="33" t="str">
        <f t="shared" si="35"/>
        <v>-</v>
      </c>
      <c r="W45" s="33" t="str">
        <f t="shared" si="36"/>
        <v>-</v>
      </c>
      <c r="X45" s="33" t="str">
        <f t="shared" si="37"/>
        <v>-</v>
      </c>
      <c r="Y45" s="33" t="str">
        <f t="shared" si="38"/>
        <v>-</v>
      </c>
      <c r="Z45" s="33" t="str">
        <f t="shared" si="39"/>
        <v>-</v>
      </c>
      <c r="AA45" s="33" t="str">
        <f t="shared" si="40"/>
        <v>-</v>
      </c>
      <c r="AB45" s="33" t="str">
        <f t="shared" si="41"/>
        <v>-</v>
      </c>
      <c r="AC45" s="57" t="s">
        <v>104</v>
      </c>
    </row>
    <row r="46" spans="1:29" x14ac:dyDescent="0.25">
      <c r="A46" s="207">
        <v>2014</v>
      </c>
      <c r="B46" s="28">
        <f>'Jan 14'!B26</f>
        <v>14075921</v>
      </c>
      <c r="C46" s="28">
        <f>'Fev 14'!B26</f>
        <v>12771228</v>
      </c>
      <c r="D46" s="28">
        <f>'Mar 14'!B26</f>
        <v>15282307</v>
      </c>
      <c r="E46" s="28">
        <f>'Abr 14'!B26</f>
        <v>14806677</v>
      </c>
      <c r="F46" s="28">
        <f>'Mai 14'!B26</f>
        <v>14869730</v>
      </c>
      <c r="G46" s="28">
        <f>'Jun 14'!B26</f>
        <v>12551361</v>
      </c>
      <c r="H46" s="28">
        <f>'Jul 14'!B26</f>
        <v>12589614</v>
      </c>
      <c r="I46" s="28">
        <f>'Ago 14'!B26</f>
        <v>14142955</v>
      </c>
      <c r="J46" s="28">
        <f>'Set 14'!B26</f>
        <v>13986755</v>
      </c>
      <c r="K46" s="28">
        <f>'Out 14'!B26</f>
        <v>16586618</v>
      </c>
      <c r="L46" s="28">
        <f>'Nov 14'!B26</f>
        <v>16558783</v>
      </c>
      <c r="M46" s="28">
        <f>'Dez 14'!B26</f>
        <v>15715100</v>
      </c>
      <c r="N46" s="56">
        <f t="shared" si="29"/>
        <v>173937049</v>
      </c>
      <c r="O46" s="40"/>
      <c r="P46" s="207">
        <v>2014</v>
      </c>
      <c r="Q46" s="33">
        <f t="shared" si="30"/>
        <v>-0.59850262766465434</v>
      </c>
      <c r="R46" s="33">
        <f t="shared" si="31"/>
        <v>-11.122162358976539</v>
      </c>
      <c r="S46" s="33">
        <f t="shared" si="32"/>
        <v>-13.912447980661613</v>
      </c>
      <c r="T46" s="33">
        <f t="shared" si="33"/>
        <v>-10.248480807079364</v>
      </c>
      <c r="U46" s="33">
        <f t="shared" si="34"/>
        <v>-5.4320871765362488</v>
      </c>
      <c r="V46" s="33">
        <f t="shared" si="35"/>
        <v>-10.844526873731187</v>
      </c>
      <c r="W46" s="33">
        <f t="shared" si="36"/>
        <v>-5.9422207535775762</v>
      </c>
      <c r="X46" s="33">
        <f t="shared" si="37"/>
        <v>2.0397480823024727</v>
      </c>
      <c r="Y46" s="35">
        <f t="shared" si="38"/>
        <v>-1.4491394457450957</v>
      </c>
      <c r="Z46" s="35">
        <f t="shared" si="39"/>
        <v>9.5408753327842266</v>
      </c>
      <c r="AA46" s="35">
        <f t="shared" si="40"/>
        <v>9.7886128773871484</v>
      </c>
      <c r="AB46" s="35">
        <f t="shared" si="41"/>
        <v>2.1166439518415459</v>
      </c>
      <c r="AC46" s="57">
        <f t="shared" ref="AC46:AC50" si="43">IF(N46&lt;&gt;"",IF(N45&lt;&gt;"",(N46/N45-1)*100,"-"),"-")</f>
        <v>-3.1708014430545384</v>
      </c>
    </row>
    <row r="47" spans="1:29" x14ac:dyDescent="0.25">
      <c r="A47" s="207">
        <v>2015</v>
      </c>
      <c r="B47" s="28">
        <f>'Jan 15'!B26</f>
        <v>14729467</v>
      </c>
      <c r="C47" s="28">
        <f>'Fev 15'!B26</f>
        <v>11267327</v>
      </c>
      <c r="D47" s="28">
        <f>'Mar 15'!B26</f>
        <v>15800605</v>
      </c>
      <c r="E47" s="28">
        <f>'Abr 15'!B26</f>
        <v>13520363</v>
      </c>
      <c r="F47" s="28">
        <f>'Mai 15'!B26</f>
        <v>13933064</v>
      </c>
      <c r="G47" s="28">
        <f>'Jun 15'!B26</f>
        <v>13492742</v>
      </c>
      <c r="H47" s="28">
        <f>'Jul 15'!B26</f>
        <v>14027067</v>
      </c>
      <c r="I47" s="28">
        <f>'Ago 15'!B26</f>
        <v>13310137</v>
      </c>
      <c r="J47" s="28">
        <f>'Set 15'!B26</f>
        <v>13837629</v>
      </c>
      <c r="K47" s="28">
        <f>'Out 15'!B26</f>
        <v>15760983</v>
      </c>
      <c r="L47" s="28">
        <f>'Nov 15'!B26</f>
        <v>16209054</v>
      </c>
      <c r="M47" s="28">
        <f>'Dez 15'!B26</f>
        <v>15588825</v>
      </c>
      <c r="N47" s="56">
        <f t="shared" si="29"/>
        <v>171477263</v>
      </c>
      <c r="O47" s="40"/>
      <c r="P47" s="207">
        <v>2015</v>
      </c>
      <c r="Q47" s="33">
        <f t="shared" si="30"/>
        <v>4.6430070188657746</v>
      </c>
      <c r="R47" s="33">
        <f t="shared" si="31"/>
        <v>-11.775696119433466</v>
      </c>
      <c r="S47" s="33">
        <f t="shared" si="32"/>
        <v>3.3914905648734894</v>
      </c>
      <c r="T47" s="33">
        <f t="shared" si="33"/>
        <v>-8.6873915058726539</v>
      </c>
      <c r="U47" s="33">
        <f t="shared" si="34"/>
        <v>-6.2991459831483132</v>
      </c>
      <c r="V47" s="33">
        <f t="shared" si="35"/>
        <v>7.5002304530958908</v>
      </c>
      <c r="W47" s="33">
        <f t="shared" si="36"/>
        <v>11.417768646441417</v>
      </c>
      <c r="X47" s="33">
        <f t="shared" si="37"/>
        <v>-5.8885713770566284</v>
      </c>
      <c r="Y47" s="35">
        <f t="shared" si="38"/>
        <v>-1.0661944103546483</v>
      </c>
      <c r="Z47" s="35">
        <f t="shared" si="39"/>
        <v>-4.9777175793160433</v>
      </c>
      <c r="AA47" s="35">
        <f t="shared" si="40"/>
        <v>-2.1120453115425208</v>
      </c>
      <c r="AB47" s="35">
        <f t="shared" si="41"/>
        <v>-0.80352654453360595</v>
      </c>
      <c r="AC47" s="57">
        <f t="shared" si="43"/>
        <v>-1.4141817480185059</v>
      </c>
    </row>
    <row r="48" spans="1:29" x14ac:dyDescent="0.25">
      <c r="A48" s="207">
        <v>2016</v>
      </c>
      <c r="B48" s="28">
        <f>'Jan 16'!$B$26</f>
        <v>14157816</v>
      </c>
      <c r="C48" s="28">
        <f>'Fev 16'!$B$26</f>
        <v>13466524</v>
      </c>
      <c r="D48" s="28">
        <f>'Mar 16'!$B$26</f>
        <v>13516566</v>
      </c>
      <c r="E48" s="28">
        <f>'Abr 16'!$B$26</f>
        <v>12919495</v>
      </c>
      <c r="F48" s="28">
        <f>'Mai 16'!$B$26</f>
        <v>12650285</v>
      </c>
      <c r="G48" s="28">
        <f>'Jun 16'!$B$26</f>
        <v>11455488</v>
      </c>
      <c r="H48" s="28">
        <f>'Jul 16'!$B$26</f>
        <v>11689595</v>
      </c>
      <c r="I48" s="28">
        <f>'Ago 16'!$B$26</f>
        <v>10971350</v>
      </c>
      <c r="J48" s="28">
        <f>'Set 16'!$B$26</f>
        <v>12319437</v>
      </c>
      <c r="K48" s="28">
        <f>'Out 16'!$B$26</f>
        <v>15612924</v>
      </c>
      <c r="L48" s="28">
        <f>'Nov 16'!$B$26</f>
        <v>16114153</v>
      </c>
      <c r="M48" s="28">
        <f>'Dez 16'!$B$26</f>
        <v>16755463</v>
      </c>
      <c r="N48" s="56">
        <f t="shared" si="29"/>
        <v>161629096</v>
      </c>
      <c r="O48" s="40"/>
      <c r="P48" s="207">
        <v>2016</v>
      </c>
      <c r="Q48" s="33">
        <f t="shared" si="30"/>
        <v>-3.88100261876414</v>
      </c>
      <c r="R48" s="33">
        <f t="shared" si="31"/>
        <v>19.518356039546902</v>
      </c>
      <c r="S48" s="33">
        <f t="shared" si="32"/>
        <v>-14.455389524641616</v>
      </c>
      <c r="T48" s="33">
        <f t="shared" si="33"/>
        <v>-4.4441706187918211</v>
      </c>
      <c r="U48" s="33">
        <f t="shared" si="34"/>
        <v>-9.2067258142214836</v>
      </c>
      <c r="V48" s="33">
        <f t="shared" si="35"/>
        <v>-15.098887979922837</v>
      </c>
      <c r="W48" s="33">
        <f t="shared" si="36"/>
        <v>-16.664011086565711</v>
      </c>
      <c r="X48" s="33">
        <f t="shared" si="37"/>
        <v>-17.571472029175961</v>
      </c>
      <c r="Y48" s="35">
        <f t="shared" si="38"/>
        <v>-10.971474954271432</v>
      </c>
      <c r="Z48" s="35">
        <f t="shared" si="39"/>
        <v>-0.93940206648278624</v>
      </c>
      <c r="AA48" s="35">
        <f t="shared" si="40"/>
        <v>-0.585481422913392</v>
      </c>
      <c r="AB48" s="35">
        <f t="shared" si="41"/>
        <v>7.4838097162550632</v>
      </c>
      <c r="AC48" s="57">
        <f t="shared" si="43"/>
        <v>-5.7431328373838131</v>
      </c>
    </row>
    <row r="49" spans="1:29" x14ac:dyDescent="0.25">
      <c r="A49" s="207">
        <v>2017</v>
      </c>
      <c r="B49" s="28">
        <f>'Jan 17'!$B$26</f>
        <v>13784790</v>
      </c>
      <c r="C49" s="28">
        <f>'Fev 17'!$B$26</f>
        <v>14573623</v>
      </c>
      <c r="D49" s="28">
        <f>'Mar 17'!$B$26</f>
        <v>16390586</v>
      </c>
      <c r="E49" s="28">
        <f>'Abr 17'!$B$26</f>
        <v>12544794</v>
      </c>
      <c r="F49" s="28">
        <f>'Mai 17'!$B$26</f>
        <v>16299586</v>
      </c>
      <c r="G49" s="28">
        <f>'Jun 17'!$B$26</f>
        <v>16586016</v>
      </c>
      <c r="H49" s="28">
        <f>'Jul 17'!$B$26</f>
        <v>16681617</v>
      </c>
      <c r="I49" s="28">
        <f>'Ago 17'!$B$26</f>
        <v>16935928</v>
      </c>
      <c r="J49" s="28">
        <f>'Set 17'!$B$26</f>
        <v>16777297</v>
      </c>
      <c r="K49" s="28">
        <f>'Out 17'!$B$26</f>
        <v>18437506</v>
      </c>
      <c r="L49" s="28">
        <f>'Nov 17'!$B$26</f>
        <v>16048286</v>
      </c>
      <c r="M49" s="28">
        <f>'Dez 17'!$B$26</f>
        <v>19052744</v>
      </c>
      <c r="N49" s="56">
        <f t="shared" si="29"/>
        <v>194112773</v>
      </c>
      <c r="O49" s="40"/>
      <c r="P49" s="207">
        <v>2017</v>
      </c>
      <c r="Q49" s="33">
        <f t="shared" si="30"/>
        <v>-2.6347707866806624</v>
      </c>
      <c r="R49" s="33">
        <f t="shared" si="31"/>
        <v>8.221119273243783</v>
      </c>
      <c r="S49" s="33">
        <f t="shared" si="32"/>
        <v>21.262945040922364</v>
      </c>
      <c r="T49" s="33">
        <f t="shared" si="33"/>
        <v>-2.9002759008769252</v>
      </c>
      <c r="U49" s="33">
        <f t="shared" si="34"/>
        <v>28.847579323311678</v>
      </c>
      <c r="V49" s="33">
        <f t="shared" si="35"/>
        <v>44.786638508983636</v>
      </c>
      <c r="W49" s="33">
        <f t="shared" si="36"/>
        <v>42.704832802162954</v>
      </c>
      <c r="X49" s="33">
        <f t="shared" si="37"/>
        <v>54.365032562082163</v>
      </c>
      <c r="Y49" s="35">
        <f t="shared" si="38"/>
        <v>36.185582182042907</v>
      </c>
      <c r="Z49" s="35">
        <f t="shared" si="39"/>
        <v>18.091306919831297</v>
      </c>
      <c r="AA49" s="35">
        <f t="shared" si="40"/>
        <v>-0.40875247988523267</v>
      </c>
      <c r="AB49" s="35">
        <f t="shared" si="41"/>
        <v>13.7106387331702</v>
      </c>
      <c r="AC49" s="57">
        <f t="shared" si="43"/>
        <v>20.097666697337701</v>
      </c>
    </row>
    <row r="50" spans="1:29" x14ac:dyDescent="0.25">
      <c r="A50" s="207">
        <v>2018</v>
      </c>
      <c r="B50" s="28">
        <f>'Jan 18'!$B$26</f>
        <v>17584056</v>
      </c>
      <c r="C50" s="28">
        <f>'Fev 18'!$B$26</f>
        <v>17641577</v>
      </c>
      <c r="D50" s="28">
        <f>'Mar 18'!$B$26</f>
        <v>20832283</v>
      </c>
      <c r="E50" s="28">
        <f>'Abr 18'!$B$26</f>
        <v>19241993</v>
      </c>
      <c r="F50" s="28">
        <f>'Mai 18'!$B$26</f>
        <v>19250447</v>
      </c>
      <c r="G50" s="28">
        <f>'Jun 18'!$B$26</f>
        <v>17706985</v>
      </c>
      <c r="H50" s="28">
        <f>'Jul 18'!$B$26</f>
        <v>19054200</v>
      </c>
      <c r="I50" s="28">
        <f>'Ago 18'!$B$26</f>
        <v>18257228</v>
      </c>
      <c r="J50" s="28">
        <f>'Set 18'!$B$26</f>
        <v>17813364</v>
      </c>
      <c r="K50" s="28">
        <f>'Out 18'!$B$26</f>
        <v>19365453</v>
      </c>
      <c r="L50" s="28">
        <f>'Nov 18'!$B$26</f>
        <v>18559750</v>
      </c>
      <c r="M50" s="28">
        <f>'Dez 18'!$B$26</f>
        <v>18162075</v>
      </c>
      <c r="N50" s="56">
        <f>SUM(B50:M50)</f>
        <v>223469411</v>
      </c>
      <c r="O50" s="40"/>
      <c r="P50" s="207">
        <v>2018</v>
      </c>
      <c r="Q50" s="33">
        <f t="shared" ref="Q50:AB50" si="44">IF(B50&lt;&gt;"",IF(B49&lt;&gt;"",(B50/B49-1)*100,"-"),"-")</f>
        <v>27.561290378743529</v>
      </c>
      <c r="R50" s="33">
        <f t="shared" si="44"/>
        <v>21.051415972541633</v>
      </c>
      <c r="S50" s="33">
        <f t="shared" si="44"/>
        <v>27.099073822009778</v>
      </c>
      <c r="T50" s="33">
        <f t="shared" si="44"/>
        <v>53.386281193617059</v>
      </c>
      <c r="U50" s="33">
        <f t="shared" si="44"/>
        <v>18.103901534677025</v>
      </c>
      <c r="V50" s="33">
        <f t="shared" si="44"/>
        <v>6.7585187425358795</v>
      </c>
      <c r="W50" s="33">
        <f t="shared" si="44"/>
        <v>14.22273991783889</v>
      </c>
      <c r="X50" s="33">
        <f t="shared" si="44"/>
        <v>7.8017573055341183</v>
      </c>
      <c r="Y50" s="35">
        <f t="shared" si="44"/>
        <v>6.1754107351142506</v>
      </c>
      <c r="Z50" s="35">
        <f t="shared" si="44"/>
        <v>5.0329312435206885</v>
      </c>
      <c r="AA50" s="35">
        <f t="shared" si="44"/>
        <v>15.649422000579992</v>
      </c>
      <c r="AB50" s="35">
        <f t="shared" si="44"/>
        <v>-4.674754460564845</v>
      </c>
      <c r="AC50" s="57">
        <f t="shared" si="43"/>
        <v>15.12349627811458</v>
      </c>
    </row>
    <row r="51" spans="1:29" x14ac:dyDescent="0.25">
      <c r="A51" s="207">
        <v>2019</v>
      </c>
      <c r="B51" s="28">
        <f>'Jan 19'!$B$26</f>
        <v>17107086</v>
      </c>
      <c r="C51" s="28">
        <f>'Fev 19'!$B$26</f>
        <v>17103847</v>
      </c>
      <c r="D51" s="28">
        <f>'Mar 19'!$B$26</f>
        <v>18799649</v>
      </c>
      <c r="E51" s="28">
        <f>'Abr 19'!$B$26</f>
        <v>16053794</v>
      </c>
      <c r="F51" s="28">
        <f>'Mai 19'!$B$26</f>
        <v>16168856</v>
      </c>
      <c r="G51" s="28">
        <f>'Jun 19'!$B$26</f>
        <v>14510468</v>
      </c>
      <c r="H51" s="28">
        <f>'Jul 19'!$B$26</f>
        <v>15981038.999999996</v>
      </c>
      <c r="I51" s="28">
        <f>'Ago 19'!$B$26</f>
        <v>15788787</v>
      </c>
      <c r="J51" s="28">
        <f>'Set 19'!$B$26</f>
        <v>15501948.000000004</v>
      </c>
      <c r="K51" s="28">
        <f>'Out 19'!$B$26</f>
        <v>15506301</v>
      </c>
      <c r="L51" s="28">
        <f>'Nov 19'!$B$26</f>
        <v>16748049</v>
      </c>
      <c r="M51" s="28">
        <f>'Dez 19'!$B$26</f>
        <v>16653489</v>
      </c>
      <c r="N51" s="56">
        <f>SUM(B51:M51)</f>
        <v>195923313</v>
      </c>
      <c r="O51" s="40"/>
      <c r="P51" s="207">
        <v>2019</v>
      </c>
      <c r="Q51" s="33">
        <f t="shared" ref="Q51" si="45">IF(B51&lt;&gt;"",IF(B50&lt;&gt;"",(B51/B50-1)*100,"-"),"-")</f>
        <v>-2.7125141093727212</v>
      </c>
      <c r="R51" s="33">
        <f t="shared" ref="R51" si="46">IF(C51&lt;&gt;"",IF(C50&lt;&gt;"",(C51/C50-1)*100,"-"),"-")</f>
        <v>-3.0480835131689199</v>
      </c>
      <c r="S51" s="33">
        <f t="shared" ref="S51" si="47">IF(D51&lt;&gt;"",IF(D50&lt;&gt;"",(D51/D50-1)*100,"-"),"-")</f>
        <v>-9.7571351157239921</v>
      </c>
      <c r="T51" s="33">
        <f t="shared" ref="T51" si="48">IF(E51&lt;&gt;"",IF(E50&lt;&gt;"",(E51/E50-1)*100,"-"),"-")</f>
        <v>-16.568964555802513</v>
      </c>
      <c r="U51" s="33">
        <f t="shared" ref="U51" si="49">IF(F51&lt;&gt;"",IF(F50&lt;&gt;"",(F51/F50-1)*100,"-"),"-")</f>
        <v>-16.007893219310699</v>
      </c>
      <c r="V51" s="33">
        <f t="shared" ref="V51" si="50">IF(G51&lt;&gt;"",IF(G50&lt;&gt;"",(G51/G50-1)*100,"-"),"-")</f>
        <v>-18.052294052318896</v>
      </c>
      <c r="W51" s="33">
        <f t="shared" ref="W51" si="51">IF(H51&lt;&gt;"",IF(H50&lt;&gt;"",(H51/H50-1)*100,"-"),"-")</f>
        <v>-16.128522845356951</v>
      </c>
      <c r="X51" s="33">
        <f t="shared" ref="X51" si="52">IF(I51&lt;&gt;"",IF(I50&lt;&gt;"",(I51/I50-1)*100,"-"),"-")</f>
        <v>-13.520349310421054</v>
      </c>
      <c r="Y51" s="35">
        <f t="shared" ref="Y51" si="53">IF(J51&lt;&gt;"",IF(J50&lt;&gt;"",(J51/J50-1)*100,"-"),"-")</f>
        <v>-12.975741134577367</v>
      </c>
      <c r="Z51" s="35">
        <f t="shared" ref="Z51" si="54">IF(K51&lt;&gt;"",IF(K50&lt;&gt;"",(K51/K50-1)*100,"-"),"-")</f>
        <v>-19.928023372342494</v>
      </c>
      <c r="AA51" s="35">
        <f t="shared" ref="AA51" si="55">IF(L51&lt;&gt;"",IF(L50&lt;&gt;"",(L51/L50-1)*100,"-"),"-")</f>
        <v>-9.7614515281725271</v>
      </c>
      <c r="AB51" s="35">
        <f t="shared" ref="AB51" si="56">IF(M51&lt;&gt;"",IF(M50&lt;&gt;"",(M51/M50-1)*100,"-"),"-")</f>
        <v>-8.3062425411193352</v>
      </c>
      <c r="AC51" s="57"/>
    </row>
    <row r="52" spans="1:29" x14ac:dyDescent="0.25">
      <c r="B52" s="41"/>
      <c r="N52" s="41"/>
    </row>
    <row r="53" spans="1:29" customFormat="1" ht="14.4" x14ac:dyDescent="0.3">
      <c r="A53" s="47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29" customFormat="1" ht="14.4" x14ac:dyDescent="0.3">
      <c r="A54" s="4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29" customFormat="1" ht="14.4" x14ac:dyDescent="0.3">
      <c r="A55" s="47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29" customFormat="1" ht="14.4" x14ac:dyDescent="0.3">
      <c r="A56" s="47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29" customFormat="1" ht="14.4" x14ac:dyDescent="0.3">
      <c r="A57" s="47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29" customFormat="1" ht="14.4" x14ac:dyDescent="0.3">
      <c r="A58" s="48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29" customFormat="1" ht="14.4" x14ac:dyDescent="0.3">
      <c r="A59" s="47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29" customFormat="1" ht="14.4" x14ac:dyDescent="0.3">
      <c r="A60" s="47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29" customFormat="1" ht="14.4" x14ac:dyDescent="0.3">
      <c r="A61" s="47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29" customFormat="1" ht="14.4" x14ac:dyDescent="0.3">
      <c r="A62" s="47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29" customFormat="1" ht="14.4" x14ac:dyDescent="0.3">
      <c r="A63" s="47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</sheetData>
  <conditionalFormatting sqref="A53:N57">
    <cfRule type="duplicateValues" dxfId="5" priority="1"/>
    <cfRule type="duplicateValues" dxfId="4" priority="3"/>
  </conditionalFormatting>
  <conditionalFormatting sqref="L58">
    <cfRule type="duplicateValues" dxfId="3" priority="2"/>
  </conditionalFormatting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showGridLines="0" zoomScale="50" zoomScaleNormal="50" workbookViewId="0">
      <selection activeCell="A5" sqref="A5"/>
    </sheetView>
  </sheetViews>
  <sheetFormatPr defaultColWidth="9.109375" defaultRowHeight="13.2" x14ac:dyDescent="0.25"/>
  <cols>
    <col min="1" max="1" width="9.109375" style="38"/>
    <col min="2" max="10" width="13.6640625" style="38" bestFit="1" customWidth="1"/>
    <col min="11" max="11" width="12.6640625" style="38" customWidth="1"/>
    <col min="12" max="12" width="14" style="38" customWidth="1"/>
    <col min="13" max="13" width="13.5546875" style="38" customWidth="1"/>
    <col min="14" max="14" width="16" style="18" customWidth="1"/>
    <col min="15" max="15" width="6.88671875" style="18" customWidth="1"/>
    <col min="16" max="16" width="10.88671875" style="18" bestFit="1" customWidth="1"/>
    <col min="17" max="17" width="9.109375" style="18"/>
    <col min="18" max="18" width="13.44140625" style="18" customWidth="1"/>
    <col min="19" max="24" width="9.109375" style="18"/>
    <col min="25" max="25" width="12.88671875" style="18" bestFit="1" customWidth="1"/>
    <col min="26" max="26" width="11.6640625" style="18" bestFit="1" customWidth="1"/>
    <col min="27" max="27" width="13.44140625" style="18" bestFit="1" customWidth="1"/>
    <col min="28" max="28" width="12.88671875" style="18" bestFit="1" customWidth="1"/>
    <col min="29" max="29" width="10.88671875" style="18" customWidth="1"/>
    <col min="30" max="16384" width="9.109375" style="18"/>
  </cols>
  <sheetData>
    <row r="1" spans="1:29" ht="15.6" x14ac:dyDescent="0.25">
      <c r="A1" s="16" t="s">
        <v>121</v>
      </c>
      <c r="B1" s="17"/>
      <c r="C1" s="17"/>
      <c r="D1" s="17"/>
      <c r="E1" s="17"/>
      <c r="F1" s="17"/>
      <c r="G1" s="17"/>
      <c r="H1" s="42">
        <f>'Comparador de Meses'!H1</f>
        <v>43800</v>
      </c>
      <c r="I1" s="17"/>
      <c r="J1" s="17"/>
      <c r="K1" s="17"/>
      <c r="L1" s="17"/>
      <c r="M1" s="17"/>
    </row>
    <row r="2" spans="1:29" ht="15.6" x14ac:dyDescent="0.25">
      <c r="A2" s="19" t="s">
        <v>119</v>
      </c>
      <c r="B2" s="20"/>
      <c r="C2" s="20"/>
      <c r="D2" s="20"/>
      <c r="E2" s="20"/>
      <c r="F2" s="20"/>
      <c r="G2" s="206"/>
      <c r="H2" s="206"/>
      <c r="I2" s="21"/>
      <c r="J2" s="22"/>
      <c r="K2" s="22"/>
      <c r="L2" s="22"/>
      <c r="M2" s="22"/>
    </row>
    <row r="3" spans="1:29" ht="15.6" x14ac:dyDescent="0.25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P3" s="24" t="s">
        <v>91</v>
      </c>
    </row>
    <row r="4" spans="1:29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29" ht="15" x14ac:dyDescent="0.25">
      <c r="A5" s="25"/>
      <c r="B5" s="208" t="s">
        <v>54</v>
      </c>
      <c r="C5" s="208" t="s">
        <v>55</v>
      </c>
      <c r="D5" s="208" t="s">
        <v>56</v>
      </c>
      <c r="E5" s="208" t="s">
        <v>57</v>
      </c>
      <c r="F5" s="208" t="s">
        <v>58</v>
      </c>
      <c r="G5" s="208" t="s">
        <v>59</v>
      </c>
      <c r="H5" s="208" t="s">
        <v>60</v>
      </c>
      <c r="I5" s="208" t="s">
        <v>61</v>
      </c>
      <c r="J5" s="208" t="s">
        <v>62</v>
      </c>
      <c r="K5" s="208" t="s">
        <v>63</v>
      </c>
      <c r="L5" s="208" t="s">
        <v>64</v>
      </c>
      <c r="M5" s="208" t="s">
        <v>65</v>
      </c>
      <c r="N5" s="208" t="s">
        <v>90</v>
      </c>
      <c r="P5" s="27"/>
      <c r="Q5" s="208" t="s">
        <v>54</v>
      </c>
      <c r="R5" s="208" t="s">
        <v>55</v>
      </c>
      <c r="S5" s="208" t="s">
        <v>56</v>
      </c>
      <c r="T5" s="208" t="s">
        <v>57</v>
      </c>
      <c r="U5" s="208" t="s">
        <v>58</v>
      </c>
      <c r="V5" s="208" t="s">
        <v>59</v>
      </c>
      <c r="W5" s="208" t="s">
        <v>60</v>
      </c>
      <c r="X5" s="208" t="s">
        <v>61</v>
      </c>
      <c r="Y5" s="208" t="s">
        <v>62</v>
      </c>
      <c r="Z5" s="208" t="s">
        <v>63</v>
      </c>
      <c r="AA5" s="208" t="s">
        <v>64</v>
      </c>
      <c r="AB5" s="208" t="s">
        <v>65</v>
      </c>
      <c r="AC5" s="208" t="s">
        <v>90</v>
      </c>
    </row>
    <row r="6" spans="1:29" hidden="1" x14ac:dyDescent="0.25">
      <c r="A6" s="26">
        <v>2000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P6" s="26">
        <v>2000</v>
      </c>
      <c r="Q6" s="30"/>
      <c r="R6" s="31"/>
      <c r="S6" s="31"/>
      <c r="T6" s="31"/>
      <c r="U6" s="31"/>
      <c r="V6" s="31"/>
      <c r="W6" s="31"/>
      <c r="X6" s="31"/>
      <c r="Y6" s="31"/>
      <c r="Z6" s="31"/>
      <c r="AA6" s="32"/>
      <c r="AB6" s="31"/>
      <c r="AC6" s="31"/>
    </row>
    <row r="7" spans="1:29" hidden="1" x14ac:dyDescent="0.25">
      <c r="A7" s="26">
        <v>2001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  <c r="P7" s="26">
        <v>2001</v>
      </c>
      <c r="Q7" s="33" t="str">
        <f t="shared" ref="Q7:AC23" si="0">IF(B7&lt;&gt;"",IF(B6&lt;&gt;"",(B7/B6-1)*100,"-"),"-")</f>
        <v>-</v>
      </c>
      <c r="R7" s="33" t="str">
        <f t="shared" si="0"/>
        <v>-</v>
      </c>
      <c r="S7" s="33" t="str">
        <f t="shared" si="0"/>
        <v>-</v>
      </c>
      <c r="T7" s="33" t="str">
        <f t="shared" si="0"/>
        <v>-</v>
      </c>
      <c r="U7" s="33" t="str">
        <f t="shared" si="0"/>
        <v>-</v>
      </c>
      <c r="V7" s="33" t="str">
        <f t="shared" si="0"/>
        <v>-</v>
      </c>
      <c r="W7" s="33" t="str">
        <f t="shared" si="0"/>
        <v>-</v>
      </c>
      <c r="X7" s="33" t="str">
        <f t="shared" si="0"/>
        <v>-</v>
      </c>
      <c r="Y7" s="33" t="str">
        <f t="shared" si="0"/>
        <v>-</v>
      </c>
      <c r="Z7" s="33" t="str">
        <f t="shared" si="0"/>
        <v>-</v>
      </c>
      <c r="AA7" s="33" t="str">
        <f t="shared" si="0"/>
        <v>-</v>
      </c>
      <c r="AB7" s="33" t="str">
        <f t="shared" si="0"/>
        <v>-</v>
      </c>
      <c r="AC7" s="34" t="str">
        <f t="shared" ref="AC7:AC18" si="1">IF(M7&lt;&gt;"",IF(N7&lt;&gt;"",IF(N6&lt;&gt;"",(N7/N6-1)*100,"-"),"-"),"-")</f>
        <v>-</v>
      </c>
    </row>
    <row r="8" spans="1:29" hidden="1" x14ac:dyDescent="0.25">
      <c r="A8" s="26">
        <v>2002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P8" s="26">
        <v>2002</v>
      </c>
      <c r="Q8" s="33" t="str">
        <f t="shared" si="0"/>
        <v>-</v>
      </c>
      <c r="R8" s="33" t="str">
        <f t="shared" si="0"/>
        <v>-</v>
      </c>
      <c r="S8" s="33" t="str">
        <f t="shared" si="0"/>
        <v>-</v>
      </c>
      <c r="T8" s="33" t="str">
        <f t="shared" si="0"/>
        <v>-</v>
      </c>
      <c r="U8" s="33" t="str">
        <f t="shared" si="0"/>
        <v>-</v>
      </c>
      <c r="V8" s="33" t="str">
        <f t="shared" si="0"/>
        <v>-</v>
      </c>
      <c r="W8" s="33" t="str">
        <f t="shared" si="0"/>
        <v>-</v>
      </c>
      <c r="X8" s="33" t="str">
        <f t="shared" si="0"/>
        <v>-</v>
      </c>
      <c r="Y8" s="33" t="str">
        <f t="shared" si="0"/>
        <v>-</v>
      </c>
      <c r="Z8" s="33" t="str">
        <f t="shared" si="0"/>
        <v>-</v>
      </c>
      <c r="AA8" s="33" t="str">
        <f t="shared" si="0"/>
        <v>-</v>
      </c>
      <c r="AB8" s="33" t="str">
        <f t="shared" si="0"/>
        <v>-</v>
      </c>
      <c r="AC8" s="34" t="str">
        <f t="shared" si="1"/>
        <v>-</v>
      </c>
    </row>
    <row r="9" spans="1:29" hidden="1" x14ac:dyDescent="0.25">
      <c r="A9" s="26">
        <v>2003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P9" s="26">
        <v>2003</v>
      </c>
      <c r="Q9" s="33" t="str">
        <f t="shared" si="0"/>
        <v>-</v>
      </c>
      <c r="R9" s="33" t="str">
        <f t="shared" si="0"/>
        <v>-</v>
      </c>
      <c r="S9" s="33" t="str">
        <f t="shared" si="0"/>
        <v>-</v>
      </c>
      <c r="T9" s="33" t="str">
        <f t="shared" si="0"/>
        <v>-</v>
      </c>
      <c r="U9" s="33" t="str">
        <f t="shared" si="0"/>
        <v>-</v>
      </c>
      <c r="V9" s="33" t="str">
        <f t="shared" si="0"/>
        <v>-</v>
      </c>
      <c r="W9" s="33" t="str">
        <f t="shared" si="0"/>
        <v>-</v>
      </c>
      <c r="X9" s="33" t="str">
        <f t="shared" si="0"/>
        <v>-</v>
      </c>
      <c r="Y9" s="33" t="str">
        <f t="shared" si="0"/>
        <v>-</v>
      </c>
      <c r="Z9" s="33" t="str">
        <f t="shared" si="0"/>
        <v>-</v>
      </c>
      <c r="AA9" s="33" t="str">
        <f t="shared" si="0"/>
        <v>-</v>
      </c>
      <c r="AB9" s="33" t="str">
        <f t="shared" si="0"/>
        <v>-</v>
      </c>
      <c r="AC9" s="34" t="str">
        <f t="shared" si="1"/>
        <v>-</v>
      </c>
    </row>
    <row r="10" spans="1:29" hidden="1" x14ac:dyDescent="0.25">
      <c r="A10" s="26">
        <v>2004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P10" s="26">
        <v>2004</v>
      </c>
      <c r="Q10" s="33" t="str">
        <f t="shared" si="0"/>
        <v>-</v>
      </c>
      <c r="R10" s="33" t="str">
        <f t="shared" si="0"/>
        <v>-</v>
      </c>
      <c r="S10" s="33" t="str">
        <f t="shared" si="0"/>
        <v>-</v>
      </c>
      <c r="T10" s="33" t="str">
        <f t="shared" si="0"/>
        <v>-</v>
      </c>
      <c r="U10" s="33" t="str">
        <f t="shared" si="0"/>
        <v>-</v>
      </c>
      <c r="V10" s="33" t="str">
        <f t="shared" si="0"/>
        <v>-</v>
      </c>
      <c r="W10" s="33" t="str">
        <f t="shared" si="0"/>
        <v>-</v>
      </c>
      <c r="X10" s="33" t="str">
        <f t="shared" si="0"/>
        <v>-</v>
      </c>
      <c r="Y10" s="33" t="str">
        <f t="shared" si="0"/>
        <v>-</v>
      </c>
      <c r="Z10" s="33" t="str">
        <f t="shared" si="0"/>
        <v>-</v>
      </c>
      <c r="AA10" s="33" t="str">
        <f t="shared" si="0"/>
        <v>-</v>
      </c>
      <c r="AB10" s="33" t="str">
        <f t="shared" si="0"/>
        <v>-</v>
      </c>
      <c r="AC10" s="34" t="str">
        <f t="shared" si="1"/>
        <v>-</v>
      </c>
    </row>
    <row r="11" spans="1:29" hidden="1" x14ac:dyDescent="0.25">
      <c r="A11" s="26">
        <v>2005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P11" s="26">
        <v>2005</v>
      </c>
      <c r="Q11" s="33" t="str">
        <f t="shared" si="0"/>
        <v>-</v>
      </c>
      <c r="R11" s="33" t="str">
        <f t="shared" si="0"/>
        <v>-</v>
      </c>
      <c r="S11" s="33" t="str">
        <f t="shared" si="0"/>
        <v>-</v>
      </c>
      <c r="T11" s="33" t="str">
        <f t="shared" si="0"/>
        <v>-</v>
      </c>
      <c r="U11" s="33" t="str">
        <f t="shared" si="0"/>
        <v>-</v>
      </c>
      <c r="V11" s="33" t="str">
        <f t="shared" si="0"/>
        <v>-</v>
      </c>
      <c r="W11" s="33" t="str">
        <f t="shared" si="0"/>
        <v>-</v>
      </c>
      <c r="X11" s="33" t="str">
        <f t="shared" si="0"/>
        <v>-</v>
      </c>
      <c r="Y11" s="33" t="str">
        <f t="shared" si="0"/>
        <v>-</v>
      </c>
      <c r="Z11" s="33" t="str">
        <f t="shared" si="0"/>
        <v>-</v>
      </c>
      <c r="AA11" s="33" t="str">
        <f t="shared" si="0"/>
        <v>-</v>
      </c>
      <c r="AB11" s="33" t="str">
        <f t="shared" si="0"/>
        <v>-</v>
      </c>
      <c r="AC11" s="34" t="str">
        <f t="shared" si="1"/>
        <v>-</v>
      </c>
    </row>
    <row r="12" spans="1:29" hidden="1" x14ac:dyDescent="0.25">
      <c r="A12" s="26">
        <v>2006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P12" s="26">
        <v>2006</v>
      </c>
      <c r="Q12" s="33" t="str">
        <f t="shared" si="0"/>
        <v>-</v>
      </c>
      <c r="R12" s="33" t="str">
        <f t="shared" si="0"/>
        <v>-</v>
      </c>
      <c r="S12" s="33" t="str">
        <f t="shared" si="0"/>
        <v>-</v>
      </c>
      <c r="T12" s="33" t="str">
        <f t="shared" si="0"/>
        <v>-</v>
      </c>
      <c r="U12" s="33" t="str">
        <f t="shared" si="0"/>
        <v>-</v>
      </c>
      <c r="V12" s="33" t="str">
        <f t="shared" si="0"/>
        <v>-</v>
      </c>
      <c r="W12" s="33" t="str">
        <f t="shared" si="0"/>
        <v>-</v>
      </c>
      <c r="X12" s="33" t="str">
        <f t="shared" si="0"/>
        <v>-</v>
      </c>
      <c r="Y12" s="33" t="str">
        <f t="shared" si="0"/>
        <v>-</v>
      </c>
      <c r="Z12" s="33" t="str">
        <f t="shared" si="0"/>
        <v>-</v>
      </c>
      <c r="AA12" s="33" t="str">
        <f t="shared" si="0"/>
        <v>-</v>
      </c>
      <c r="AB12" s="33" t="str">
        <f t="shared" si="0"/>
        <v>-</v>
      </c>
      <c r="AC12" s="34" t="str">
        <f t="shared" si="1"/>
        <v>-</v>
      </c>
    </row>
    <row r="13" spans="1:29" hidden="1" x14ac:dyDescent="0.25">
      <c r="A13" s="26">
        <v>2007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P13" s="26">
        <v>2007</v>
      </c>
      <c r="Q13" s="33" t="str">
        <f t="shared" si="0"/>
        <v>-</v>
      </c>
      <c r="R13" s="33" t="str">
        <f t="shared" si="0"/>
        <v>-</v>
      </c>
      <c r="S13" s="33" t="str">
        <f t="shared" si="0"/>
        <v>-</v>
      </c>
      <c r="T13" s="33" t="str">
        <f t="shared" si="0"/>
        <v>-</v>
      </c>
      <c r="U13" s="33" t="str">
        <f t="shared" si="0"/>
        <v>-</v>
      </c>
      <c r="V13" s="33" t="str">
        <f t="shared" si="0"/>
        <v>-</v>
      </c>
      <c r="W13" s="33" t="str">
        <f t="shared" si="0"/>
        <v>-</v>
      </c>
      <c r="X13" s="33" t="str">
        <f t="shared" si="0"/>
        <v>-</v>
      </c>
      <c r="Y13" s="33" t="str">
        <f t="shared" si="0"/>
        <v>-</v>
      </c>
      <c r="Z13" s="33" t="str">
        <f t="shared" si="0"/>
        <v>-</v>
      </c>
      <c r="AA13" s="33" t="str">
        <f t="shared" si="0"/>
        <v>-</v>
      </c>
      <c r="AB13" s="33" t="str">
        <f t="shared" si="0"/>
        <v>-</v>
      </c>
      <c r="AC13" s="34" t="str">
        <f t="shared" si="1"/>
        <v>-</v>
      </c>
    </row>
    <row r="14" spans="1:29" hidden="1" x14ac:dyDescent="0.25">
      <c r="A14" s="26">
        <v>2008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  <c r="P14" s="26">
        <v>2008</v>
      </c>
      <c r="Q14" s="33" t="str">
        <f t="shared" si="0"/>
        <v>-</v>
      </c>
      <c r="R14" s="33" t="str">
        <f t="shared" si="0"/>
        <v>-</v>
      </c>
      <c r="S14" s="33" t="str">
        <f t="shared" si="0"/>
        <v>-</v>
      </c>
      <c r="T14" s="33" t="str">
        <f t="shared" si="0"/>
        <v>-</v>
      </c>
      <c r="U14" s="33" t="str">
        <f t="shared" si="0"/>
        <v>-</v>
      </c>
      <c r="V14" s="33" t="str">
        <f t="shared" si="0"/>
        <v>-</v>
      </c>
      <c r="W14" s="33" t="str">
        <f t="shared" si="0"/>
        <v>-</v>
      </c>
      <c r="X14" s="33" t="str">
        <f t="shared" si="0"/>
        <v>-</v>
      </c>
      <c r="Y14" s="33" t="str">
        <f t="shared" si="0"/>
        <v>-</v>
      </c>
      <c r="Z14" s="33" t="str">
        <f t="shared" si="0"/>
        <v>-</v>
      </c>
      <c r="AA14" s="33" t="str">
        <f t="shared" si="0"/>
        <v>-</v>
      </c>
      <c r="AB14" s="33" t="str">
        <f t="shared" si="0"/>
        <v>-</v>
      </c>
      <c r="AC14" s="34" t="str">
        <f t="shared" si="1"/>
        <v>-</v>
      </c>
    </row>
    <row r="15" spans="1:29" hidden="1" x14ac:dyDescent="0.25">
      <c r="A15" s="26">
        <v>2009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P15" s="26">
        <v>2009</v>
      </c>
      <c r="Q15" s="33" t="str">
        <f t="shared" si="0"/>
        <v>-</v>
      </c>
      <c r="R15" s="33" t="str">
        <f t="shared" si="0"/>
        <v>-</v>
      </c>
      <c r="S15" s="33" t="str">
        <f t="shared" si="0"/>
        <v>-</v>
      </c>
      <c r="T15" s="33" t="str">
        <f t="shared" si="0"/>
        <v>-</v>
      </c>
      <c r="U15" s="33" t="str">
        <f t="shared" si="0"/>
        <v>-</v>
      </c>
      <c r="V15" s="33" t="str">
        <f t="shared" si="0"/>
        <v>-</v>
      </c>
      <c r="W15" s="33" t="str">
        <f t="shared" si="0"/>
        <v>-</v>
      </c>
      <c r="X15" s="33" t="str">
        <f t="shared" si="0"/>
        <v>-</v>
      </c>
      <c r="Y15" s="33" t="str">
        <f t="shared" si="0"/>
        <v>-</v>
      </c>
      <c r="Z15" s="33" t="str">
        <f t="shared" si="0"/>
        <v>-</v>
      </c>
      <c r="AA15" s="33" t="str">
        <f t="shared" si="0"/>
        <v>-</v>
      </c>
      <c r="AB15" s="33" t="str">
        <f t="shared" si="0"/>
        <v>-</v>
      </c>
      <c r="AC15" s="34" t="str">
        <f t="shared" si="1"/>
        <v>-</v>
      </c>
    </row>
    <row r="16" spans="1:29" hidden="1" x14ac:dyDescent="0.25">
      <c r="A16" s="26">
        <v>2010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P16" s="26">
        <v>2010</v>
      </c>
      <c r="Q16" s="33" t="str">
        <f t="shared" si="0"/>
        <v>-</v>
      </c>
      <c r="R16" s="33" t="str">
        <f t="shared" si="0"/>
        <v>-</v>
      </c>
      <c r="S16" s="33" t="str">
        <f t="shared" si="0"/>
        <v>-</v>
      </c>
      <c r="T16" s="33" t="str">
        <f t="shared" si="0"/>
        <v>-</v>
      </c>
      <c r="U16" s="33" t="str">
        <f t="shared" si="0"/>
        <v>-</v>
      </c>
      <c r="V16" s="33" t="str">
        <f t="shared" si="0"/>
        <v>-</v>
      </c>
      <c r="W16" s="33" t="str">
        <f t="shared" si="0"/>
        <v>-</v>
      </c>
      <c r="X16" s="33" t="str">
        <f t="shared" si="0"/>
        <v>-</v>
      </c>
      <c r="Y16" s="33" t="str">
        <f t="shared" si="0"/>
        <v>-</v>
      </c>
      <c r="Z16" s="33" t="str">
        <f t="shared" si="0"/>
        <v>-</v>
      </c>
      <c r="AA16" s="33" t="str">
        <f t="shared" si="0"/>
        <v>-</v>
      </c>
      <c r="AB16" s="33" t="str">
        <f t="shared" si="0"/>
        <v>-</v>
      </c>
      <c r="AC16" s="34" t="str">
        <f t="shared" si="1"/>
        <v>-</v>
      </c>
    </row>
    <row r="17" spans="1:32" hidden="1" x14ac:dyDescent="0.25">
      <c r="A17" s="26">
        <v>2011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P17" s="26">
        <v>2011</v>
      </c>
      <c r="Q17" s="33" t="str">
        <f t="shared" si="0"/>
        <v>-</v>
      </c>
      <c r="R17" s="33" t="str">
        <f t="shared" si="0"/>
        <v>-</v>
      </c>
      <c r="S17" s="33" t="str">
        <f t="shared" si="0"/>
        <v>-</v>
      </c>
      <c r="T17" s="33" t="str">
        <f t="shared" si="0"/>
        <v>-</v>
      </c>
      <c r="U17" s="33" t="str">
        <f t="shared" si="0"/>
        <v>-</v>
      </c>
      <c r="V17" s="33" t="str">
        <f t="shared" si="0"/>
        <v>-</v>
      </c>
      <c r="W17" s="33" t="str">
        <f t="shared" si="0"/>
        <v>-</v>
      </c>
      <c r="X17" s="33" t="str">
        <f t="shared" si="0"/>
        <v>-</v>
      </c>
      <c r="Y17" s="33" t="str">
        <f t="shared" si="0"/>
        <v>-</v>
      </c>
      <c r="Z17" s="33" t="str">
        <f t="shared" si="0"/>
        <v>-</v>
      </c>
      <c r="AA17" s="33" t="str">
        <f t="shared" si="0"/>
        <v>-</v>
      </c>
      <c r="AB17" s="33" t="str">
        <f t="shared" si="0"/>
        <v>-</v>
      </c>
      <c r="AC17" s="34" t="str">
        <f t="shared" si="1"/>
        <v>-</v>
      </c>
    </row>
    <row r="18" spans="1:32" hidden="1" x14ac:dyDescent="0.25">
      <c r="A18" s="26">
        <v>2012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P18" s="26">
        <v>2012</v>
      </c>
      <c r="Q18" s="33" t="str">
        <f t="shared" si="0"/>
        <v>-</v>
      </c>
      <c r="R18" s="33" t="str">
        <f t="shared" si="0"/>
        <v>-</v>
      </c>
      <c r="S18" s="33" t="str">
        <f t="shared" si="0"/>
        <v>-</v>
      </c>
      <c r="T18" s="33" t="str">
        <f t="shared" si="0"/>
        <v>-</v>
      </c>
      <c r="U18" s="33" t="str">
        <f t="shared" si="0"/>
        <v>-</v>
      </c>
      <c r="V18" s="33" t="str">
        <f t="shared" si="0"/>
        <v>-</v>
      </c>
      <c r="W18" s="33" t="str">
        <f t="shared" si="0"/>
        <v>-</v>
      </c>
      <c r="X18" s="33" t="str">
        <f t="shared" si="0"/>
        <v>-</v>
      </c>
      <c r="Y18" s="33" t="str">
        <f t="shared" si="0"/>
        <v>-</v>
      </c>
      <c r="Z18" s="33" t="str">
        <f t="shared" si="0"/>
        <v>-</v>
      </c>
      <c r="AA18" s="33" t="str">
        <f t="shared" si="0"/>
        <v>-</v>
      </c>
      <c r="AB18" s="33" t="str">
        <f t="shared" si="0"/>
        <v>-</v>
      </c>
      <c r="AC18" s="34" t="str">
        <f t="shared" si="1"/>
        <v>-</v>
      </c>
    </row>
    <row r="19" spans="1:32" x14ac:dyDescent="0.25">
      <c r="A19" s="208">
        <v>2013</v>
      </c>
      <c r="B19" s="28">
        <f>'Jan 13'!$B$15</f>
        <v>39236737</v>
      </c>
      <c r="C19" s="28">
        <f>'Fev 13'!$B$15</f>
        <v>37780999</v>
      </c>
      <c r="D19" s="28">
        <f>'Mar 13'!$B$15</f>
        <v>45172255</v>
      </c>
      <c r="E19" s="28">
        <f>'Abr 13'!$B$15</f>
        <v>43632315</v>
      </c>
      <c r="F19" s="28">
        <f>'Mai 13'!$B$15</f>
        <v>43778585</v>
      </c>
      <c r="G19" s="28">
        <f>'Jun 13'!$B$15</f>
        <v>41898994</v>
      </c>
      <c r="H19" s="28">
        <f>'Jul 13'!$B$15</f>
        <v>42587230</v>
      </c>
      <c r="I19" s="28">
        <f>'Ago 13'!$B$15</f>
        <v>45743629</v>
      </c>
      <c r="J19" s="28">
        <f>'Set 13'!$B$15</f>
        <v>41267534</v>
      </c>
      <c r="K19" s="28">
        <f>'Out 13'!$B$15</f>
        <v>47045962</v>
      </c>
      <c r="L19" s="28">
        <f>'Nov 13'!$B$15</f>
        <v>49218861</v>
      </c>
      <c r="M19" s="28">
        <f>'Dez 13'!$B$15</f>
        <v>44485480</v>
      </c>
      <c r="N19" s="56">
        <f t="shared" ref="N19:N24" si="2">SUM(B19:M19)</f>
        <v>521848581</v>
      </c>
      <c r="P19" s="208">
        <v>2013</v>
      </c>
      <c r="Q19" s="33" t="str">
        <f t="shared" si="0"/>
        <v>-</v>
      </c>
      <c r="R19" s="33" t="str">
        <f t="shared" si="0"/>
        <v>-</v>
      </c>
      <c r="S19" s="33" t="str">
        <f t="shared" si="0"/>
        <v>-</v>
      </c>
      <c r="T19" s="33" t="str">
        <f t="shared" si="0"/>
        <v>-</v>
      </c>
      <c r="U19" s="33" t="str">
        <f t="shared" si="0"/>
        <v>-</v>
      </c>
      <c r="V19" s="33" t="str">
        <f t="shared" si="0"/>
        <v>-</v>
      </c>
      <c r="W19" s="33" t="str">
        <f t="shared" si="0"/>
        <v>-</v>
      </c>
      <c r="X19" s="33" t="str">
        <f t="shared" si="0"/>
        <v>-</v>
      </c>
      <c r="Y19" s="33" t="str">
        <f t="shared" si="0"/>
        <v>-</v>
      </c>
      <c r="Z19" s="33" t="str">
        <f t="shared" si="0"/>
        <v>-</v>
      </c>
      <c r="AA19" s="33" t="str">
        <f t="shared" si="0"/>
        <v>-</v>
      </c>
      <c r="AB19" s="33" t="str">
        <f t="shared" si="0"/>
        <v>-</v>
      </c>
      <c r="AC19" s="57" t="str">
        <f t="shared" si="0"/>
        <v>-</v>
      </c>
    </row>
    <row r="20" spans="1:32" x14ac:dyDescent="0.25">
      <c r="A20" s="208">
        <v>2014</v>
      </c>
      <c r="B20" s="28">
        <f>'Jan 14'!$B$15</f>
        <v>37606555</v>
      </c>
      <c r="C20" s="28">
        <f>'Fev 14'!$B$15</f>
        <v>40468556</v>
      </c>
      <c r="D20" s="28">
        <f>'Mar 14'!$B$15</f>
        <v>42192094</v>
      </c>
      <c r="E20" s="28">
        <f>'Abr 14'!$B$15</f>
        <v>43771415</v>
      </c>
      <c r="F20" s="28">
        <f>'Mai 14'!$B$15</f>
        <v>44992249</v>
      </c>
      <c r="G20" s="28">
        <f>'Jun 14'!$B$15</f>
        <v>35833177</v>
      </c>
      <c r="H20" s="28">
        <f>'Jul 14'!$B$15</f>
        <v>41809631</v>
      </c>
      <c r="I20" s="28">
        <f>'Ago 14'!$B$15</f>
        <v>44100683</v>
      </c>
      <c r="J20" s="28">
        <f>'Set 14'!$B$15</f>
        <v>43144532</v>
      </c>
      <c r="K20" s="28">
        <f>'Out 14'!$B$15</f>
        <v>47710482</v>
      </c>
      <c r="L20" s="28">
        <f>'Nov 14'!$B$15</f>
        <v>48249540</v>
      </c>
      <c r="M20" s="28">
        <f>'Dez 14'!$B$15</f>
        <v>44982520</v>
      </c>
      <c r="N20" s="56">
        <f t="shared" si="2"/>
        <v>514861434</v>
      </c>
      <c r="P20" s="208">
        <v>2014</v>
      </c>
      <c r="Q20" s="33">
        <f t="shared" si="0"/>
        <v>-4.1547338658665778</v>
      </c>
      <c r="R20" s="33">
        <f t="shared" si="0"/>
        <v>7.1135149179088586</v>
      </c>
      <c r="S20" s="33">
        <f t="shared" si="0"/>
        <v>-6.5973261684633577</v>
      </c>
      <c r="T20" s="33">
        <f t="shared" si="0"/>
        <v>0.31880041203407039</v>
      </c>
      <c r="U20" s="33">
        <f t="shared" si="0"/>
        <v>2.7722778157402761</v>
      </c>
      <c r="V20" s="33">
        <f t="shared" si="0"/>
        <v>-14.477237806712019</v>
      </c>
      <c r="W20" s="33">
        <f t="shared" si="0"/>
        <v>-1.825897105775609</v>
      </c>
      <c r="X20" s="33">
        <f t="shared" si="0"/>
        <v>-3.5916389580721741</v>
      </c>
      <c r="Y20" s="35">
        <f t="shared" si="0"/>
        <v>4.5483648235438601</v>
      </c>
      <c r="Z20" s="35">
        <f t="shared" si="0"/>
        <v>1.4124910443961136</v>
      </c>
      <c r="AA20" s="35">
        <f t="shared" si="0"/>
        <v>-1.9694096537504202</v>
      </c>
      <c r="AB20" s="35">
        <f t="shared" si="0"/>
        <v>1.1173083891642843</v>
      </c>
      <c r="AC20" s="57">
        <f t="shared" si="0"/>
        <v>-1.3389222955461078</v>
      </c>
    </row>
    <row r="21" spans="1:32" x14ac:dyDescent="0.25">
      <c r="A21" s="208">
        <v>2015</v>
      </c>
      <c r="B21" s="28">
        <f>'Jan 15'!$B$15</f>
        <v>35177552</v>
      </c>
      <c r="C21" s="28">
        <f>'Fev 15'!$B$15</f>
        <v>32861528</v>
      </c>
      <c r="D21" s="28">
        <f>'Mar 15'!$B$15</f>
        <v>41130941</v>
      </c>
      <c r="E21" s="28">
        <f>'Abr 15'!$B$15</f>
        <v>37379603</v>
      </c>
      <c r="F21" s="28">
        <f>'Mai 15'!$B$15</f>
        <v>40317018</v>
      </c>
      <c r="G21" s="28">
        <f>'Jun 15'!$B$15</f>
        <v>35234915</v>
      </c>
      <c r="H21" s="28">
        <f>'Jul 15'!$B$15</f>
        <v>37973536</v>
      </c>
      <c r="I21" s="28">
        <f>'Ago 15'!$B$15</f>
        <v>37473010</v>
      </c>
      <c r="J21" s="28">
        <f>'Set 15'!$B$15</f>
        <v>37593477</v>
      </c>
      <c r="K21" s="28">
        <f>'Out 15'!$B$15</f>
        <v>40247561</v>
      </c>
      <c r="L21" s="28">
        <f>'Nov 15'!$B$15</f>
        <v>40699908</v>
      </c>
      <c r="M21" s="28">
        <f>'Dez 15'!$B$15</f>
        <v>39689828</v>
      </c>
      <c r="N21" s="56">
        <f t="shared" si="2"/>
        <v>455778877</v>
      </c>
      <c r="P21" s="208">
        <v>2015</v>
      </c>
      <c r="Q21" s="33">
        <f t="shared" si="0"/>
        <v>-6.4589883332839211</v>
      </c>
      <c r="R21" s="33">
        <f t="shared" si="0"/>
        <v>-18.797379377707468</v>
      </c>
      <c r="S21" s="33">
        <f t="shared" si="0"/>
        <v>-2.5150517535346806</v>
      </c>
      <c r="T21" s="33">
        <f t="shared" si="0"/>
        <v>-14.60270818295456</v>
      </c>
      <c r="U21" s="33">
        <f t="shared" si="0"/>
        <v>-10.391192047323528</v>
      </c>
      <c r="V21" s="33">
        <f t="shared" si="0"/>
        <v>-1.6695756561021624</v>
      </c>
      <c r="W21" s="33">
        <f t="shared" si="0"/>
        <v>-9.1751467502786621</v>
      </c>
      <c r="X21" s="33">
        <f t="shared" si="0"/>
        <v>-15.028504207066362</v>
      </c>
      <c r="Y21" s="35">
        <f t="shared" si="0"/>
        <v>-12.866184294222959</v>
      </c>
      <c r="Z21" s="35">
        <f t="shared" si="0"/>
        <v>-15.64209936089097</v>
      </c>
      <c r="AA21" s="35">
        <f t="shared" si="0"/>
        <v>-15.647054873476518</v>
      </c>
      <c r="AB21" s="35">
        <f t="shared" si="0"/>
        <v>-11.766108257162999</v>
      </c>
      <c r="AC21" s="57">
        <f t="shared" si="0"/>
        <v>-11.475428746135218</v>
      </c>
      <c r="AD21" s="36"/>
      <c r="AE21" s="36"/>
      <c r="AF21" s="36"/>
    </row>
    <row r="22" spans="1:32" x14ac:dyDescent="0.25">
      <c r="A22" s="208">
        <v>2016</v>
      </c>
      <c r="B22" s="28">
        <f>'Jan 16'!$B$15</f>
        <v>30302386</v>
      </c>
      <c r="C22" s="28">
        <f>'Fev 16'!$B$15</f>
        <v>30661295</v>
      </c>
      <c r="D22" s="28">
        <f>'Mar 16'!$B$15</f>
        <v>35022459</v>
      </c>
      <c r="E22" s="28">
        <f>'Abr 16'!$B$15</f>
        <v>34664064</v>
      </c>
      <c r="F22" s="28">
        <f>'Mai 16'!$B$15</f>
        <v>33910868</v>
      </c>
      <c r="G22" s="28">
        <f>'Jun 16'!$B$15</f>
        <v>34978304</v>
      </c>
      <c r="H22" s="28">
        <f>'Jul 16'!$B$15</f>
        <v>36011231</v>
      </c>
      <c r="I22" s="28">
        <f>'Ago 16'!$B$15</f>
        <v>35140323</v>
      </c>
      <c r="J22" s="28">
        <f>'Set 16'!$B$15</f>
        <v>35463659</v>
      </c>
      <c r="K22" s="28">
        <f>'Out 16'!$B$15</f>
        <v>35772314</v>
      </c>
      <c r="L22" s="28">
        <f>'Nov 16'!$B$15</f>
        <v>37214990</v>
      </c>
      <c r="M22" s="28">
        <f>'Dez 16'!$B$15</f>
        <v>39419649</v>
      </c>
      <c r="N22" s="56">
        <f t="shared" si="2"/>
        <v>418561542</v>
      </c>
      <c r="P22" s="208">
        <v>2016</v>
      </c>
      <c r="Q22" s="33">
        <f t="shared" si="0"/>
        <v>-13.858741506515294</v>
      </c>
      <c r="R22" s="33">
        <f t="shared" si="0"/>
        <v>-6.6954677214035812</v>
      </c>
      <c r="S22" s="33">
        <f t="shared" si="0"/>
        <v>-14.851306222242766</v>
      </c>
      <c r="T22" s="33">
        <f t="shared" si="0"/>
        <v>-7.2647614796764959</v>
      </c>
      <c r="U22" s="33">
        <f t="shared" si="0"/>
        <v>-15.889444006002629</v>
      </c>
      <c r="V22" s="33">
        <f t="shared" si="0"/>
        <v>-0.7282861332289281</v>
      </c>
      <c r="W22" s="33">
        <f t="shared" si="0"/>
        <v>-5.1675593234193462</v>
      </c>
      <c r="X22" s="33">
        <f t="shared" si="0"/>
        <v>-6.2249789915461822</v>
      </c>
      <c r="Y22" s="35">
        <f t="shared" si="0"/>
        <v>-5.6653924296494296</v>
      </c>
      <c r="Z22" s="35">
        <f t="shared" si="0"/>
        <v>-11.119299875090572</v>
      </c>
      <c r="AA22" s="35">
        <f t="shared" si="0"/>
        <v>-8.5624714434243909</v>
      </c>
      <c r="AB22" s="35">
        <f t="shared" si="0"/>
        <v>-0.68072605404084774</v>
      </c>
      <c r="AC22" s="57">
        <f t="shared" si="0"/>
        <v>-8.165655952502604</v>
      </c>
      <c r="AD22" s="36"/>
      <c r="AE22" s="36"/>
      <c r="AF22" s="36"/>
    </row>
    <row r="23" spans="1:32" x14ac:dyDescent="0.25">
      <c r="A23" s="208">
        <v>2017</v>
      </c>
      <c r="B23" s="28">
        <f>'Jan 17'!$B$15</f>
        <v>28153088</v>
      </c>
      <c r="C23" s="28">
        <f>'Fev 17'!$B$15</f>
        <v>30648581</v>
      </c>
      <c r="D23" s="28">
        <f>'Mar 17'!$B$15</f>
        <v>35496517</v>
      </c>
      <c r="E23" s="28">
        <f>'Abr 17'!$B$15</f>
        <v>30092919</v>
      </c>
      <c r="F23" s="28">
        <f>'Mai 17'!$B$15</f>
        <v>37428656</v>
      </c>
      <c r="G23" s="28">
        <f>'Jun 17'!$B$15</f>
        <v>34796183</v>
      </c>
      <c r="H23" s="28">
        <f>'Jul 17'!$B$15</f>
        <v>35592751</v>
      </c>
      <c r="I23" s="28">
        <f>'Ago 17'!$B$15</f>
        <v>37865265</v>
      </c>
      <c r="J23" s="28">
        <f>'Set 17'!$B$15</f>
        <v>35759958</v>
      </c>
      <c r="K23" s="28">
        <f>'Out 17'!$B$15</f>
        <v>37819163</v>
      </c>
      <c r="L23" s="28">
        <f>'Nov 17'!$B$15</f>
        <v>40092740</v>
      </c>
      <c r="M23" s="28">
        <f>'Dez 17'!$B$15</f>
        <v>42525130</v>
      </c>
      <c r="N23" s="56">
        <f t="shared" si="2"/>
        <v>426270951</v>
      </c>
      <c r="P23" s="208">
        <v>2017</v>
      </c>
      <c r="Q23" s="33">
        <f t="shared" si="0"/>
        <v>-7.0928342078409257</v>
      </c>
      <c r="R23" s="33">
        <f t="shared" si="0"/>
        <v>-4.1465958955744231E-2</v>
      </c>
      <c r="S23" s="33">
        <f t="shared" si="0"/>
        <v>1.3535828537910577</v>
      </c>
      <c r="T23" s="33">
        <f t="shared" si="0"/>
        <v>-13.18698523058347</v>
      </c>
      <c r="U23" s="33">
        <f t="shared" si="0"/>
        <v>10.373630070454109</v>
      </c>
      <c r="V23" s="33">
        <f t="shared" si="0"/>
        <v>-0.52066846923166654</v>
      </c>
      <c r="W23" s="33">
        <f t="shared" si="0"/>
        <v>-1.1620819071694655</v>
      </c>
      <c r="X23" s="33">
        <f t="shared" si="0"/>
        <v>7.7544591721595779</v>
      </c>
      <c r="Y23" s="35">
        <f t="shared" si="0"/>
        <v>0.83550036390773741</v>
      </c>
      <c r="Z23" s="35">
        <f t="shared" si="0"/>
        <v>5.7218803346073654</v>
      </c>
      <c r="AA23" s="35">
        <f t="shared" si="0"/>
        <v>7.7327711226040874</v>
      </c>
      <c r="AB23" s="35">
        <f t="shared" si="0"/>
        <v>7.8780026681617654</v>
      </c>
      <c r="AC23" s="57">
        <f t="shared" si="0"/>
        <v>1.8418818325167674</v>
      </c>
      <c r="AD23" s="36"/>
      <c r="AE23" s="36"/>
      <c r="AF23" s="36"/>
    </row>
    <row r="24" spans="1:32" x14ac:dyDescent="0.25">
      <c r="A24" s="208">
        <v>2018</v>
      </c>
      <c r="B24" s="28">
        <f>'Jan 18'!$B$15</f>
        <v>32387125</v>
      </c>
      <c r="C24" s="28">
        <f>'Fev 18'!$B$15</f>
        <v>31854466</v>
      </c>
      <c r="D24" s="28">
        <f>'Mar 18'!$B$15</f>
        <v>40607796</v>
      </c>
      <c r="E24" s="28">
        <f>'Abr 18'!$B$15</f>
        <v>38628681</v>
      </c>
      <c r="F24" s="28">
        <f>'Mai 18'!$B$15</f>
        <v>39912083</v>
      </c>
      <c r="G24" s="28">
        <f>'Jun 18'!$B$15</f>
        <v>41208670</v>
      </c>
      <c r="H24" s="28">
        <f>'Jul 18'!$B$15</f>
        <v>37314417</v>
      </c>
      <c r="I24" s="28">
        <f>'Ago 18'!$B$15</f>
        <v>42180004</v>
      </c>
      <c r="J24" s="28">
        <f>'Set 18'!$B$15</f>
        <v>38953123</v>
      </c>
      <c r="K24" s="28">
        <f>'Out 18'!$B$15</f>
        <v>41645672</v>
      </c>
      <c r="L24" s="28">
        <f>'Nov 18'!$B$15</f>
        <v>43100789</v>
      </c>
      <c r="M24" s="28">
        <f>'Dez 18'!$B$15</f>
        <v>43141446</v>
      </c>
      <c r="N24" s="56">
        <f t="shared" si="2"/>
        <v>470934272</v>
      </c>
      <c r="P24" s="208">
        <v>2018</v>
      </c>
      <c r="Q24" s="33">
        <f t="shared" ref="Q24:AC25" si="3">IF(B24&lt;&gt;"",IF(B23&lt;&gt;"",(B24/B23-1)*100,"-"),"-")</f>
        <v>15.039334228628842</v>
      </c>
      <c r="R24" s="33">
        <f t="shared" si="3"/>
        <v>3.9345540989320194</v>
      </c>
      <c r="S24" s="33">
        <f t="shared" si="3"/>
        <v>14.399381775964093</v>
      </c>
      <c r="T24" s="33">
        <f t="shared" si="3"/>
        <v>28.364686057872945</v>
      </c>
      <c r="U24" s="33">
        <f t="shared" si="3"/>
        <v>6.6350953130670742</v>
      </c>
      <c r="V24" s="33">
        <f t="shared" si="3"/>
        <v>18.428708114335414</v>
      </c>
      <c r="W24" s="33">
        <f t="shared" si="3"/>
        <v>4.8371254023045207</v>
      </c>
      <c r="X24" s="33">
        <f t="shared" si="3"/>
        <v>11.394979013087593</v>
      </c>
      <c r="Y24" s="35">
        <f t="shared" si="3"/>
        <v>8.9294428142225435</v>
      </c>
      <c r="Z24" s="35">
        <f t="shared" si="3"/>
        <v>10.11791033027356</v>
      </c>
      <c r="AA24" s="35">
        <f t="shared" si="3"/>
        <v>7.5027274264617416</v>
      </c>
      <c r="AB24" s="35">
        <f t="shared" si="3"/>
        <v>1.4492983325389064</v>
      </c>
      <c r="AC24" s="57">
        <f t="shared" si="3"/>
        <v>10.477683476958299</v>
      </c>
      <c r="AD24" s="36"/>
      <c r="AE24" s="36"/>
      <c r="AF24" s="36"/>
    </row>
    <row r="25" spans="1:32" x14ac:dyDescent="0.25">
      <c r="A25" s="208">
        <v>2019</v>
      </c>
      <c r="B25" s="28">
        <f>'Jan 19'!$B$15</f>
        <v>33610399</v>
      </c>
      <c r="C25" s="28">
        <f>'Fev 19'!$B$15</f>
        <v>36209334</v>
      </c>
      <c r="D25" s="28">
        <f>'Mar 19'!$B$15</f>
        <v>36964527</v>
      </c>
      <c r="E25" s="28">
        <f>'Abr 19'!$B$15</f>
        <v>36888873</v>
      </c>
      <c r="F25" s="28">
        <f>'Mai 19'!$B$15</f>
        <v>39141410</v>
      </c>
      <c r="G25" s="28">
        <f>'Jun 19'!$B$15</f>
        <v>34363423</v>
      </c>
      <c r="H25" s="28">
        <f>'Jul 19'!$B$15</f>
        <v>36868877</v>
      </c>
      <c r="I25" s="28">
        <f>'Ago 19'!$B$15</f>
        <v>38181739</v>
      </c>
      <c r="J25" s="28">
        <f>'Set 19'!$B$15</f>
        <v>36405778</v>
      </c>
      <c r="K25" s="28">
        <f>'Out 19'!$B$15</f>
        <v>42429806</v>
      </c>
      <c r="L25" s="28">
        <f>'Nov 19'!$B$15</f>
        <v>42584633</v>
      </c>
      <c r="M25" s="28">
        <f>'Dez 19'!$B$15</f>
        <v>42587856</v>
      </c>
      <c r="N25" s="56">
        <f t="shared" ref="N25" si="4">SUM(B25:M25)</f>
        <v>456236655</v>
      </c>
      <c r="P25" s="208">
        <v>2019</v>
      </c>
      <c r="Q25" s="33">
        <f t="shared" si="3"/>
        <v>3.7770379433185175</v>
      </c>
      <c r="R25" s="33">
        <f t="shared" si="3"/>
        <v>13.671137981091874</v>
      </c>
      <c r="S25" s="33">
        <f t="shared" si="3"/>
        <v>-8.9718461942628007</v>
      </c>
      <c r="T25" s="33">
        <f t="shared" si="3"/>
        <v>-4.5039280528372139</v>
      </c>
      <c r="U25" s="33">
        <f t="shared" si="3"/>
        <v>-1.9309265316971858</v>
      </c>
      <c r="V25" s="33">
        <f t="shared" si="3"/>
        <v>-16.611181579022084</v>
      </c>
      <c r="W25" s="33">
        <f t="shared" si="3"/>
        <v>-1.1940157071193114</v>
      </c>
      <c r="X25" s="33">
        <f t="shared" si="3"/>
        <v>-9.4790531551395834</v>
      </c>
      <c r="Y25" s="35">
        <f t="shared" si="3"/>
        <v>-6.539514174511762</v>
      </c>
      <c r="Z25" s="35">
        <f t="shared" si="3"/>
        <v>1.8828703256367207</v>
      </c>
      <c r="AA25" s="35">
        <f t="shared" si="3"/>
        <v>-1.1975558034448053</v>
      </c>
      <c r="AB25" s="35">
        <f t="shared" si="3"/>
        <v>-1.2831976007480095</v>
      </c>
      <c r="AC25" s="57">
        <f t="shared" si="3"/>
        <v>-3.1209486915405482</v>
      </c>
      <c r="AD25" s="36"/>
      <c r="AE25" s="36"/>
      <c r="AF25" s="36"/>
    </row>
    <row r="26" spans="1:32" s="43" customFormat="1" ht="14.4" x14ac:dyDescent="0.3"/>
    <row r="27" spans="1:32" s="43" customFormat="1" ht="14.4" x14ac:dyDescent="0.3"/>
    <row r="28" spans="1:32" ht="15.6" x14ac:dyDescent="0.25">
      <c r="A28" s="39" t="s">
        <v>120</v>
      </c>
      <c r="B28" s="20"/>
      <c r="C28" s="20"/>
      <c r="D28" s="20"/>
      <c r="E28" s="20"/>
      <c r="F28" s="20"/>
      <c r="G28" s="206"/>
      <c r="H28" s="206"/>
      <c r="I28" s="206"/>
      <c r="J28" s="22"/>
      <c r="K28" s="22"/>
      <c r="L28" s="22"/>
      <c r="M28" s="22"/>
    </row>
    <row r="29" spans="1:32" ht="15.6" x14ac:dyDescent="0.25">
      <c r="A29" s="2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O29" s="40"/>
      <c r="P29" s="24" t="s">
        <v>91</v>
      </c>
    </row>
    <row r="30" spans="1:3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40"/>
    </row>
    <row r="31" spans="1:32" ht="15" x14ac:dyDescent="0.25">
      <c r="A31" s="25"/>
      <c r="B31" s="208" t="s">
        <v>54</v>
      </c>
      <c r="C31" s="208" t="s">
        <v>55</v>
      </c>
      <c r="D31" s="208" t="s">
        <v>56</v>
      </c>
      <c r="E31" s="208" t="s">
        <v>57</v>
      </c>
      <c r="F31" s="208" t="s">
        <v>58</v>
      </c>
      <c r="G31" s="208" t="s">
        <v>59</v>
      </c>
      <c r="H31" s="208" t="s">
        <v>60</v>
      </c>
      <c r="I31" s="208" t="s">
        <v>61</v>
      </c>
      <c r="J31" s="208" t="s">
        <v>62</v>
      </c>
      <c r="K31" s="208" t="s">
        <v>63</v>
      </c>
      <c r="L31" s="208" t="s">
        <v>64</v>
      </c>
      <c r="M31" s="208" t="s">
        <v>65</v>
      </c>
      <c r="N31" s="208" t="s">
        <v>90</v>
      </c>
      <c r="O31" s="40"/>
      <c r="P31" s="27"/>
      <c r="Q31" s="208" t="s">
        <v>54</v>
      </c>
      <c r="R31" s="208" t="s">
        <v>55</v>
      </c>
      <c r="S31" s="208" t="s">
        <v>56</v>
      </c>
      <c r="T31" s="208" t="s">
        <v>57</v>
      </c>
      <c r="U31" s="208" t="s">
        <v>58</v>
      </c>
      <c r="V31" s="208" t="s">
        <v>59</v>
      </c>
      <c r="W31" s="208" t="s">
        <v>60</v>
      </c>
      <c r="X31" s="208" t="s">
        <v>61</v>
      </c>
      <c r="Y31" s="208" t="s">
        <v>62</v>
      </c>
      <c r="Z31" s="208" t="s">
        <v>63</v>
      </c>
      <c r="AA31" s="208" t="s">
        <v>64</v>
      </c>
      <c r="AB31" s="208" t="s">
        <v>65</v>
      </c>
      <c r="AC31" s="208" t="s">
        <v>90</v>
      </c>
    </row>
    <row r="32" spans="1:32" hidden="1" x14ac:dyDescent="0.25">
      <c r="A32" s="26">
        <v>2000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7">
        <f t="shared" ref="N32:N49" si="5">SUM(B32:M32)</f>
        <v>0</v>
      </c>
      <c r="O32" s="40"/>
      <c r="P32" s="26">
        <v>2000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31"/>
      <c r="AC32" s="31"/>
    </row>
    <row r="33" spans="1:29" hidden="1" x14ac:dyDescent="0.25">
      <c r="A33" s="26">
        <v>2001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37">
        <f t="shared" si="5"/>
        <v>0</v>
      </c>
      <c r="O33" s="40"/>
      <c r="P33" s="26">
        <v>2001</v>
      </c>
      <c r="Q33" s="33" t="str">
        <f t="shared" ref="Q33:AC49" si="6">IF(B33&lt;&gt;"",IF(B32&lt;&gt;"",(B33/B32-1)*100,"-"),"-")</f>
        <v>-</v>
      </c>
      <c r="R33" s="33" t="str">
        <f t="shared" si="6"/>
        <v>-</v>
      </c>
      <c r="S33" s="33" t="str">
        <f t="shared" si="6"/>
        <v>-</v>
      </c>
      <c r="T33" s="33" t="str">
        <f t="shared" si="6"/>
        <v>-</v>
      </c>
      <c r="U33" s="33" t="str">
        <f t="shared" si="6"/>
        <v>-</v>
      </c>
      <c r="V33" s="33" t="str">
        <f t="shared" si="6"/>
        <v>-</v>
      </c>
      <c r="W33" s="33" t="str">
        <f t="shared" si="6"/>
        <v>-</v>
      </c>
      <c r="X33" s="33" t="str">
        <f t="shared" si="6"/>
        <v>-</v>
      </c>
      <c r="Y33" s="33" t="str">
        <f t="shared" si="6"/>
        <v>-</v>
      </c>
      <c r="Z33" s="33" t="str">
        <f t="shared" si="6"/>
        <v>-</v>
      </c>
      <c r="AA33" s="33" t="str">
        <f t="shared" si="6"/>
        <v>-</v>
      </c>
      <c r="AB33" s="33" t="str">
        <f t="shared" si="6"/>
        <v>-</v>
      </c>
      <c r="AC33" s="34" t="str">
        <f t="shared" ref="AC33:AC44" si="7">IF(M33&lt;&gt;"",IF(N33&lt;&gt;"",IF(N32&lt;&gt;"",(N33/N32-1)*100,"-"),"-"),"-")</f>
        <v>-</v>
      </c>
    </row>
    <row r="34" spans="1:29" hidden="1" x14ac:dyDescent="0.25">
      <c r="A34" s="26">
        <v>2002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37">
        <f t="shared" si="5"/>
        <v>0</v>
      </c>
      <c r="O34" s="40"/>
      <c r="P34" s="26">
        <v>2002</v>
      </c>
      <c r="Q34" s="33" t="str">
        <f t="shared" si="6"/>
        <v>-</v>
      </c>
      <c r="R34" s="33" t="str">
        <f t="shared" si="6"/>
        <v>-</v>
      </c>
      <c r="S34" s="33" t="str">
        <f t="shared" si="6"/>
        <v>-</v>
      </c>
      <c r="T34" s="33" t="str">
        <f t="shared" si="6"/>
        <v>-</v>
      </c>
      <c r="U34" s="33" t="str">
        <f t="shared" si="6"/>
        <v>-</v>
      </c>
      <c r="V34" s="33" t="str">
        <f t="shared" si="6"/>
        <v>-</v>
      </c>
      <c r="W34" s="33" t="str">
        <f t="shared" si="6"/>
        <v>-</v>
      </c>
      <c r="X34" s="33" t="str">
        <f t="shared" si="6"/>
        <v>-</v>
      </c>
      <c r="Y34" s="33" t="str">
        <f t="shared" si="6"/>
        <v>-</v>
      </c>
      <c r="Z34" s="33" t="str">
        <f t="shared" si="6"/>
        <v>-</v>
      </c>
      <c r="AA34" s="33" t="str">
        <f t="shared" si="6"/>
        <v>-</v>
      </c>
      <c r="AB34" s="33" t="str">
        <f t="shared" si="6"/>
        <v>-</v>
      </c>
      <c r="AC34" s="34" t="str">
        <f t="shared" si="7"/>
        <v>-</v>
      </c>
    </row>
    <row r="35" spans="1:29" hidden="1" x14ac:dyDescent="0.25">
      <c r="A35" s="26">
        <v>2003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7">
        <f t="shared" si="5"/>
        <v>0</v>
      </c>
      <c r="O35" s="40"/>
      <c r="P35" s="26">
        <v>2003</v>
      </c>
      <c r="Q35" s="33" t="str">
        <f t="shared" si="6"/>
        <v>-</v>
      </c>
      <c r="R35" s="33" t="str">
        <f t="shared" si="6"/>
        <v>-</v>
      </c>
      <c r="S35" s="33" t="str">
        <f t="shared" si="6"/>
        <v>-</v>
      </c>
      <c r="T35" s="33" t="str">
        <f t="shared" si="6"/>
        <v>-</v>
      </c>
      <c r="U35" s="33" t="str">
        <f t="shared" si="6"/>
        <v>-</v>
      </c>
      <c r="V35" s="33" t="str">
        <f t="shared" si="6"/>
        <v>-</v>
      </c>
      <c r="W35" s="33" t="str">
        <f t="shared" si="6"/>
        <v>-</v>
      </c>
      <c r="X35" s="33" t="str">
        <f t="shared" si="6"/>
        <v>-</v>
      </c>
      <c r="Y35" s="33" t="str">
        <f t="shared" si="6"/>
        <v>-</v>
      </c>
      <c r="Z35" s="33" t="str">
        <f t="shared" si="6"/>
        <v>-</v>
      </c>
      <c r="AA35" s="33" t="str">
        <f t="shared" si="6"/>
        <v>-</v>
      </c>
      <c r="AB35" s="33" t="str">
        <f t="shared" si="6"/>
        <v>-</v>
      </c>
      <c r="AC35" s="34" t="str">
        <f t="shared" si="7"/>
        <v>-</v>
      </c>
    </row>
    <row r="36" spans="1:29" hidden="1" x14ac:dyDescent="0.25">
      <c r="A36" s="26">
        <v>2004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7">
        <f t="shared" si="5"/>
        <v>0</v>
      </c>
      <c r="O36" s="40"/>
      <c r="P36" s="26">
        <v>2004</v>
      </c>
      <c r="Q36" s="33" t="str">
        <f t="shared" si="6"/>
        <v>-</v>
      </c>
      <c r="R36" s="33" t="str">
        <f t="shared" si="6"/>
        <v>-</v>
      </c>
      <c r="S36" s="33" t="str">
        <f t="shared" si="6"/>
        <v>-</v>
      </c>
      <c r="T36" s="33" t="str">
        <f t="shared" si="6"/>
        <v>-</v>
      </c>
      <c r="U36" s="33" t="str">
        <f t="shared" si="6"/>
        <v>-</v>
      </c>
      <c r="V36" s="33" t="str">
        <f t="shared" si="6"/>
        <v>-</v>
      </c>
      <c r="W36" s="33" t="str">
        <f t="shared" si="6"/>
        <v>-</v>
      </c>
      <c r="X36" s="33" t="str">
        <f t="shared" si="6"/>
        <v>-</v>
      </c>
      <c r="Y36" s="33" t="str">
        <f t="shared" si="6"/>
        <v>-</v>
      </c>
      <c r="Z36" s="33" t="str">
        <f t="shared" si="6"/>
        <v>-</v>
      </c>
      <c r="AA36" s="33" t="str">
        <f t="shared" si="6"/>
        <v>-</v>
      </c>
      <c r="AB36" s="33" t="str">
        <f t="shared" si="6"/>
        <v>-</v>
      </c>
      <c r="AC36" s="34" t="str">
        <f t="shared" si="7"/>
        <v>-</v>
      </c>
    </row>
    <row r="37" spans="1:29" hidden="1" x14ac:dyDescent="0.25">
      <c r="A37" s="26">
        <v>2005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7">
        <f t="shared" si="5"/>
        <v>0</v>
      </c>
      <c r="O37" s="40"/>
      <c r="P37" s="26">
        <v>2005</v>
      </c>
      <c r="Q37" s="33" t="str">
        <f t="shared" si="6"/>
        <v>-</v>
      </c>
      <c r="R37" s="33" t="str">
        <f t="shared" si="6"/>
        <v>-</v>
      </c>
      <c r="S37" s="33" t="str">
        <f t="shared" si="6"/>
        <v>-</v>
      </c>
      <c r="T37" s="33" t="str">
        <f t="shared" si="6"/>
        <v>-</v>
      </c>
      <c r="U37" s="33" t="str">
        <f t="shared" si="6"/>
        <v>-</v>
      </c>
      <c r="V37" s="33" t="str">
        <f t="shared" si="6"/>
        <v>-</v>
      </c>
      <c r="W37" s="33" t="str">
        <f t="shared" si="6"/>
        <v>-</v>
      </c>
      <c r="X37" s="33" t="str">
        <f t="shared" si="6"/>
        <v>-</v>
      </c>
      <c r="Y37" s="33" t="str">
        <f t="shared" si="6"/>
        <v>-</v>
      </c>
      <c r="Z37" s="33" t="str">
        <f t="shared" si="6"/>
        <v>-</v>
      </c>
      <c r="AA37" s="33" t="str">
        <f t="shared" si="6"/>
        <v>-</v>
      </c>
      <c r="AB37" s="33" t="str">
        <f t="shared" si="6"/>
        <v>-</v>
      </c>
      <c r="AC37" s="34" t="str">
        <f t="shared" si="7"/>
        <v>-</v>
      </c>
    </row>
    <row r="38" spans="1:29" hidden="1" x14ac:dyDescent="0.25">
      <c r="A38" s="26">
        <v>2006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37">
        <f t="shared" si="5"/>
        <v>0</v>
      </c>
      <c r="O38" s="40"/>
      <c r="P38" s="26">
        <v>2006</v>
      </c>
      <c r="Q38" s="33" t="str">
        <f t="shared" si="6"/>
        <v>-</v>
      </c>
      <c r="R38" s="33" t="str">
        <f t="shared" si="6"/>
        <v>-</v>
      </c>
      <c r="S38" s="33" t="str">
        <f t="shared" si="6"/>
        <v>-</v>
      </c>
      <c r="T38" s="33" t="str">
        <f t="shared" si="6"/>
        <v>-</v>
      </c>
      <c r="U38" s="33" t="str">
        <f t="shared" si="6"/>
        <v>-</v>
      </c>
      <c r="V38" s="33" t="str">
        <f t="shared" si="6"/>
        <v>-</v>
      </c>
      <c r="W38" s="33" t="str">
        <f t="shared" si="6"/>
        <v>-</v>
      </c>
      <c r="X38" s="33" t="str">
        <f t="shared" si="6"/>
        <v>-</v>
      </c>
      <c r="Y38" s="33" t="str">
        <f t="shared" si="6"/>
        <v>-</v>
      </c>
      <c r="Z38" s="33" t="str">
        <f t="shared" si="6"/>
        <v>-</v>
      </c>
      <c r="AA38" s="33" t="str">
        <f t="shared" si="6"/>
        <v>-</v>
      </c>
      <c r="AB38" s="33" t="str">
        <f t="shared" si="6"/>
        <v>-</v>
      </c>
      <c r="AC38" s="34" t="str">
        <f t="shared" si="7"/>
        <v>-</v>
      </c>
    </row>
    <row r="39" spans="1:29" hidden="1" x14ac:dyDescent="0.25">
      <c r="A39" s="26">
        <v>2007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37">
        <f t="shared" si="5"/>
        <v>0</v>
      </c>
      <c r="O39" s="40"/>
      <c r="P39" s="26">
        <v>2007</v>
      </c>
      <c r="Q39" s="33" t="str">
        <f t="shared" si="6"/>
        <v>-</v>
      </c>
      <c r="R39" s="33" t="str">
        <f t="shared" si="6"/>
        <v>-</v>
      </c>
      <c r="S39" s="33" t="str">
        <f t="shared" si="6"/>
        <v>-</v>
      </c>
      <c r="T39" s="33" t="str">
        <f t="shared" si="6"/>
        <v>-</v>
      </c>
      <c r="U39" s="33" t="str">
        <f t="shared" si="6"/>
        <v>-</v>
      </c>
      <c r="V39" s="33" t="str">
        <f t="shared" si="6"/>
        <v>-</v>
      </c>
      <c r="W39" s="33" t="str">
        <f t="shared" si="6"/>
        <v>-</v>
      </c>
      <c r="X39" s="33" t="str">
        <f t="shared" si="6"/>
        <v>-</v>
      </c>
      <c r="Y39" s="33" t="str">
        <f t="shared" si="6"/>
        <v>-</v>
      </c>
      <c r="Z39" s="33" t="str">
        <f t="shared" si="6"/>
        <v>-</v>
      </c>
      <c r="AA39" s="33" t="str">
        <f t="shared" si="6"/>
        <v>-</v>
      </c>
      <c r="AB39" s="33" t="str">
        <f t="shared" si="6"/>
        <v>-</v>
      </c>
      <c r="AC39" s="34" t="str">
        <f t="shared" si="7"/>
        <v>-</v>
      </c>
    </row>
    <row r="40" spans="1:29" hidden="1" x14ac:dyDescent="0.25">
      <c r="A40" s="26">
        <v>2008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37">
        <f t="shared" si="5"/>
        <v>0</v>
      </c>
      <c r="O40" s="40"/>
      <c r="P40" s="26">
        <v>2008</v>
      </c>
      <c r="Q40" s="33" t="str">
        <f t="shared" si="6"/>
        <v>-</v>
      </c>
      <c r="R40" s="33" t="str">
        <f t="shared" si="6"/>
        <v>-</v>
      </c>
      <c r="S40" s="33" t="str">
        <f t="shared" si="6"/>
        <v>-</v>
      </c>
      <c r="T40" s="33" t="str">
        <f t="shared" si="6"/>
        <v>-</v>
      </c>
      <c r="U40" s="33" t="str">
        <f t="shared" si="6"/>
        <v>-</v>
      </c>
      <c r="V40" s="33" t="str">
        <f t="shared" si="6"/>
        <v>-</v>
      </c>
      <c r="W40" s="33" t="str">
        <f t="shared" si="6"/>
        <v>-</v>
      </c>
      <c r="X40" s="33" t="str">
        <f t="shared" si="6"/>
        <v>-</v>
      </c>
      <c r="Y40" s="33" t="str">
        <f t="shared" si="6"/>
        <v>-</v>
      </c>
      <c r="Z40" s="33" t="str">
        <f t="shared" si="6"/>
        <v>-</v>
      </c>
      <c r="AA40" s="33" t="str">
        <f t="shared" si="6"/>
        <v>-</v>
      </c>
      <c r="AB40" s="33" t="str">
        <f t="shared" si="6"/>
        <v>-</v>
      </c>
      <c r="AC40" s="34" t="str">
        <f t="shared" si="7"/>
        <v>-</v>
      </c>
    </row>
    <row r="41" spans="1:29" hidden="1" x14ac:dyDescent="0.25">
      <c r="A41" s="26">
        <v>2009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37">
        <f t="shared" si="5"/>
        <v>0</v>
      </c>
      <c r="O41" s="40"/>
      <c r="P41" s="26">
        <v>2009</v>
      </c>
      <c r="Q41" s="33" t="str">
        <f t="shared" si="6"/>
        <v>-</v>
      </c>
      <c r="R41" s="33" t="str">
        <f t="shared" si="6"/>
        <v>-</v>
      </c>
      <c r="S41" s="33" t="str">
        <f t="shared" si="6"/>
        <v>-</v>
      </c>
      <c r="T41" s="33" t="str">
        <f t="shared" si="6"/>
        <v>-</v>
      </c>
      <c r="U41" s="33" t="str">
        <f t="shared" si="6"/>
        <v>-</v>
      </c>
      <c r="V41" s="33" t="str">
        <f t="shared" si="6"/>
        <v>-</v>
      </c>
      <c r="W41" s="33" t="str">
        <f t="shared" si="6"/>
        <v>-</v>
      </c>
      <c r="X41" s="33" t="str">
        <f t="shared" si="6"/>
        <v>-</v>
      </c>
      <c r="Y41" s="33" t="str">
        <f t="shared" si="6"/>
        <v>-</v>
      </c>
      <c r="Z41" s="33" t="str">
        <f t="shared" si="6"/>
        <v>-</v>
      </c>
      <c r="AA41" s="33" t="str">
        <f t="shared" si="6"/>
        <v>-</v>
      </c>
      <c r="AB41" s="33" t="str">
        <f t="shared" si="6"/>
        <v>-</v>
      </c>
      <c r="AC41" s="34" t="str">
        <f t="shared" si="7"/>
        <v>-</v>
      </c>
    </row>
    <row r="42" spans="1:29" hidden="1" x14ac:dyDescent="0.25">
      <c r="A42" s="26">
        <v>2010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7">
        <f t="shared" si="5"/>
        <v>0</v>
      </c>
      <c r="O42" s="40"/>
      <c r="P42" s="26">
        <v>2010</v>
      </c>
      <c r="Q42" s="33" t="str">
        <f t="shared" si="6"/>
        <v>-</v>
      </c>
      <c r="R42" s="33" t="str">
        <f t="shared" si="6"/>
        <v>-</v>
      </c>
      <c r="S42" s="33" t="str">
        <f t="shared" si="6"/>
        <v>-</v>
      </c>
      <c r="T42" s="33" t="str">
        <f t="shared" si="6"/>
        <v>-</v>
      </c>
      <c r="U42" s="33" t="str">
        <f t="shared" si="6"/>
        <v>-</v>
      </c>
      <c r="V42" s="33" t="str">
        <f t="shared" si="6"/>
        <v>-</v>
      </c>
      <c r="W42" s="33" t="str">
        <f t="shared" si="6"/>
        <v>-</v>
      </c>
      <c r="X42" s="33" t="str">
        <f t="shared" si="6"/>
        <v>-</v>
      </c>
      <c r="Y42" s="33" t="str">
        <f t="shared" si="6"/>
        <v>-</v>
      </c>
      <c r="Z42" s="33" t="str">
        <f t="shared" si="6"/>
        <v>-</v>
      </c>
      <c r="AA42" s="33" t="str">
        <f t="shared" si="6"/>
        <v>-</v>
      </c>
      <c r="AB42" s="33" t="str">
        <f t="shared" si="6"/>
        <v>-</v>
      </c>
      <c r="AC42" s="34" t="str">
        <f t="shared" si="7"/>
        <v>-</v>
      </c>
    </row>
    <row r="43" spans="1:29" hidden="1" x14ac:dyDescent="0.25">
      <c r="A43" s="26">
        <v>2011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7">
        <f t="shared" si="5"/>
        <v>0</v>
      </c>
      <c r="O43" s="40"/>
      <c r="P43" s="26">
        <v>2011</v>
      </c>
      <c r="Q43" s="33" t="str">
        <f t="shared" si="6"/>
        <v>-</v>
      </c>
      <c r="R43" s="33" t="str">
        <f t="shared" si="6"/>
        <v>-</v>
      </c>
      <c r="S43" s="33" t="str">
        <f t="shared" si="6"/>
        <v>-</v>
      </c>
      <c r="T43" s="33" t="str">
        <f t="shared" si="6"/>
        <v>-</v>
      </c>
      <c r="U43" s="33" t="str">
        <f t="shared" si="6"/>
        <v>-</v>
      </c>
      <c r="V43" s="33" t="str">
        <f t="shared" si="6"/>
        <v>-</v>
      </c>
      <c r="W43" s="33" t="str">
        <f t="shared" si="6"/>
        <v>-</v>
      </c>
      <c r="X43" s="33" t="str">
        <f t="shared" si="6"/>
        <v>-</v>
      </c>
      <c r="Y43" s="33" t="str">
        <f t="shared" si="6"/>
        <v>-</v>
      </c>
      <c r="Z43" s="33" t="str">
        <f t="shared" si="6"/>
        <v>-</v>
      </c>
      <c r="AA43" s="33" t="str">
        <f t="shared" si="6"/>
        <v>-</v>
      </c>
      <c r="AB43" s="33" t="str">
        <f t="shared" si="6"/>
        <v>-</v>
      </c>
      <c r="AC43" s="34" t="str">
        <f t="shared" si="7"/>
        <v>-</v>
      </c>
    </row>
    <row r="44" spans="1:29" hidden="1" x14ac:dyDescent="0.25">
      <c r="A44" s="26">
        <v>2012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7">
        <f t="shared" si="5"/>
        <v>0</v>
      </c>
      <c r="O44" s="40"/>
      <c r="P44" s="26">
        <v>2012</v>
      </c>
      <c r="Q44" s="33" t="str">
        <f t="shared" si="6"/>
        <v>-</v>
      </c>
      <c r="R44" s="33" t="str">
        <f t="shared" si="6"/>
        <v>-</v>
      </c>
      <c r="S44" s="33" t="str">
        <f t="shared" si="6"/>
        <v>-</v>
      </c>
      <c r="T44" s="33" t="str">
        <f t="shared" si="6"/>
        <v>-</v>
      </c>
      <c r="U44" s="33" t="str">
        <f t="shared" si="6"/>
        <v>-</v>
      </c>
      <c r="V44" s="33" t="str">
        <f t="shared" si="6"/>
        <v>-</v>
      </c>
      <c r="W44" s="33" t="str">
        <f t="shared" si="6"/>
        <v>-</v>
      </c>
      <c r="X44" s="33" t="str">
        <f t="shared" si="6"/>
        <v>-</v>
      </c>
      <c r="Y44" s="33" t="str">
        <f t="shared" si="6"/>
        <v>-</v>
      </c>
      <c r="Z44" s="33" t="str">
        <f t="shared" si="6"/>
        <v>-</v>
      </c>
      <c r="AA44" s="33" t="str">
        <f t="shared" si="6"/>
        <v>-</v>
      </c>
      <c r="AB44" s="33" t="str">
        <f t="shared" si="6"/>
        <v>-</v>
      </c>
      <c r="AC44" s="34" t="str">
        <f t="shared" si="7"/>
        <v>-</v>
      </c>
    </row>
    <row r="45" spans="1:29" x14ac:dyDescent="0.25">
      <c r="A45" s="208">
        <v>2013</v>
      </c>
      <c r="B45" s="28">
        <f>'Jan 13'!$B$28</f>
        <v>14160673</v>
      </c>
      <c r="C45" s="28">
        <f>'Fev 13'!$B$28</f>
        <v>14369418</v>
      </c>
      <c r="D45" s="28">
        <f>'Mar 13'!$B$28</f>
        <v>17752052</v>
      </c>
      <c r="E45" s="28">
        <f>'Abr 13'!$B$28</f>
        <v>16497411</v>
      </c>
      <c r="F45" s="28">
        <f>'Mai 13'!$B$28</f>
        <v>15723864</v>
      </c>
      <c r="G45" s="28">
        <f>'Jun 13'!$B$28</f>
        <v>14078060</v>
      </c>
      <c r="H45" s="28">
        <f>'Jul 13'!$B$28</f>
        <v>13384979</v>
      </c>
      <c r="I45" s="28">
        <f>'Ago 13'!$B$28</f>
        <v>13860241</v>
      </c>
      <c r="J45" s="28">
        <f>'Set 13'!$B$28</f>
        <v>14192423</v>
      </c>
      <c r="K45" s="28">
        <f>'Out 13'!$B$28</f>
        <v>15141944</v>
      </c>
      <c r="L45" s="28">
        <f>'Nov 13'!$B$28</f>
        <v>15082423</v>
      </c>
      <c r="M45" s="28">
        <f>'Dez 13'!$B$28</f>
        <v>15389362</v>
      </c>
      <c r="N45" s="56">
        <f t="shared" si="5"/>
        <v>179632850</v>
      </c>
      <c r="O45" s="40"/>
      <c r="P45" s="208">
        <v>2013</v>
      </c>
      <c r="Q45" s="33" t="str">
        <f t="shared" si="6"/>
        <v>-</v>
      </c>
      <c r="R45" s="33" t="str">
        <f t="shared" si="6"/>
        <v>-</v>
      </c>
      <c r="S45" s="33" t="str">
        <f t="shared" si="6"/>
        <v>-</v>
      </c>
      <c r="T45" s="33" t="str">
        <f t="shared" si="6"/>
        <v>-</v>
      </c>
      <c r="U45" s="33" t="str">
        <f t="shared" si="6"/>
        <v>-</v>
      </c>
      <c r="V45" s="33" t="str">
        <f t="shared" si="6"/>
        <v>-</v>
      </c>
      <c r="W45" s="33" t="str">
        <f t="shared" si="6"/>
        <v>-</v>
      </c>
      <c r="X45" s="33" t="str">
        <f t="shared" si="6"/>
        <v>-</v>
      </c>
      <c r="Y45" s="33" t="str">
        <f t="shared" si="6"/>
        <v>-</v>
      </c>
      <c r="Z45" s="33" t="str">
        <f t="shared" si="6"/>
        <v>-</v>
      </c>
      <c r="AA45" s="33" t="str">
        <f t="shared" si="6"/>
        <v>-</v>
      </c>
      <c r="AB45" s="33" t="str">
        <f t="shared" si="6"/>
        <v>-</v>
      </c>
      <c r="AC45" s="57" t="s">
        <v>104</v>
      </c>
    </row>
    <row r="46" spans="1:29" x14ac:dyDescent="0.25">
      <c r="A46" s="208">
        <v>2014</v>
      </c>
      <c r="B46" s="28">
        <f>'Jan 14'!$B$28</f>
        <v>14075921</v>
      </c>
      <c r="C46" s="28">
        <f>'Fev 14'!$B$28</f>
        <v>12771228</v>
      </c>
      <c r="D46" s="28">
        <f>'Mar 14'!$B$28</f>
        <v>15282307</v>
      </c>
      <c r="E46" s="28">
        <f>'Abr 14'!$B$28</f>
        <v>14806677</v>
      </c>
      <c r="F46" s="28">
        <f>'Mai 14'!$B$28</f>
        <v>14869730</v>
      </c>
      <c r="G46" s="28">
        <f>'Jun 14'!$B$28</f>
        <v>12551361</v>
      </c>
      <c r="H46" s="28">
        <f>'Jul 14'!$B$28</f>
        <v>12589614</v>
      </c>
      <c r="I46" s="28">
        <f>'Ago 14'!$B$28</f>
        <v>14142955</v>
      </c>
      <c r="J46" s="28">
        <f>'Set 14'!$B$28</f>
        <v>14005675</v>
      </c>
      <c r="K46" s="28">
        <f>'Out 14'!$B$28</f>
        <v>16587278</v>
      </c>
      <c r="L46" s="28">
        <f>'Nov 14'!$B$28</f>
        <v>16631639</v>
      </c>
      <c r="M46" s="28">
        <f>'Dez 14'!$B$28</f>
        <v>16062658</v>
      </c>
      <c r="N46" s="56">
        <f t="shared" si="5"/>
        <v>174377043</v>
      </c>
      <c r="O46" s="40"/>
      <c r="P46" s="208">
        <v>2014</v>
      </c>
      <c r="Q46" s="33">
        <f t="shared" si="6"/>
        <v>-0.59850262766465434</v>
      </c>
      <c r="R46" s="33">
        <f t="shared" si="6"/>
        <v>-11.122162358976539</v>
      </c>
      <c r="S46" s="33">
        <f t="shared" si="6"/>
        <v>-13.912447980661613</v>
      </c>
      <c r="T46" s="33">
        <f t="shared" si="6"/>
        <v>-10.248480807079364</v>
      </c>
      <c r="U46" s="33">
        <f t="shared" si="6"/>
        <v>-5.4320871765362488</v>
      </c>
      <c r="V46" s="33">
        <f t="shared" si="6"/>
        <v>-10.844526873731187</v>
      </c>
      <c r="W46" s="33">
        <f t="shared" si="6"/>
        <v>-5.9422207535775762</v>
      </c>
      <c r="X46" s="33">
        <f t="shared" si="6"/>
        <v>2.0397480823024727</v>
      </c>
      <c r="Y46" s="35">
        <f t="shared" si="6"/>
        <v>-1.3158288757317949</v>
      </c>
      <c r="Z46" s="35">
        <f t="shared" si="6"/>
        <v>9.5452340861913001</v>
      </c>
      <c r="AA46" s="35">
        <f t="shared" si="6"/>
        <v>10.271665235751581</v>
      </c>
      <c r="AB46" s="35">
        <f t="shared" si="6"/>
        <v>4.3750741583699071</v>
      </c>
      <c r="AC46" s="57">
        <f t="shared" si="6"/>
        <v>-2.9258607209093457</v>
      </c>
    </row>
    <row r="47" spans="1:29" x14ac:dyDescent="0.25">
      <c r="A47" s="208">
        <v>2015</v>
      </c>
      <c r="B47" s="28">
        <f>'Jan 15'!$B$28</f>
        <v>15072723</v>
      </c>
      <c r="C47" s="28">
        <f>'Fev 15'!$B$28</f>
        <v>11990531</v>
      </c>
      <c r="D47" s="28">
        <f>'Mar 15'!$B$28</f>
        <v>16471070</v>
      </c>
      <c r="E47" s="28">
        <f>'Abr 15'!$B$28</f>
        <v>14053854</v>
      </c>
      <c r="F47" s="28">
        <f>'Mai 15'!$B$28</f>
        <v>14334075</v>
      </c>
      <c r="G47" s="28">
        <f>'Jun 15'!$B$28</f>
        <v>13863722</v>
      </c>
      <c r="H47" s="28">
        <f>'Jul 15'!$B$28</f>
        <v>14654048</v>
      </c>
      <c r="I47" s="28">
        <f>'Ago 15'!$B$28</f>
        <v>13959734</v>
      </c>
      <c r="J47" s="28">
        <f>'Set 15'!$B$28</f>
        <v>14627665</v>
      </c>
      <c r="K47" s="28">
        <f>'Out 15'!$B$28</f>
        <v>17083743</v>
      </c>
      <c r="L47" s="28">
        <f>'Nov 15'!$B$28</f>
        <v>17545246</v>
      </c>
      <c r="M47" s="28">
        <f>'Dez 15'!$B$28</f>
        <v>17061884</v>
      </c>
      <c r="N47" s="56">
        <f t="shared" si="5"/>
        <v>180718295</v>
      </c>
      <c r="O47" s="40"/>
      <c r="P47" s="208">
        <v>2015</v>
      </c>
      <c r="Q47" s="33">
        <f t="shared" si="6"/>
        <v>7.0816112139305165</v>
      </c>
      <c r="R47" s="33">
        <f t="shared" si="6"/>
        <v>-6.1129360465571487</v>
      </c>
      <c r="S47" s="33">
        <f t="shared" si="6"/>
        <v>7.7786881260794027</v>
      </c>
      <c r="T47" s="33">
        <f t="shared" si="6"/>
        <v>-5.0843480951195179</v>
      </c>
      <c r="U47" s="33">
        <f t="shared" si="6"/>
        <v>-3.6023182667069276</v>
      </c>
      <c r="V47" s="33">
        <f t="shared" si="6"/>
        <v>10.455925855371383</v>
      </c>
      <c r="W47" s="33">
        <f t="shared" si="6"/>
        <v>16.397913391149245</v>
      </c>
      <c r="X47" s="33">
        <f t="shared" si="6"/>
        <v>-1.295493056436936</v>
      </c>
      <c r="Y47" s="35">
        <f t="shared" si="6"/>
        <v>4.4409855290801659</v>
      </c>
      <c r="Z47" s="35">
        <f t="shared" si="6"/>
        <v>2.9930468398733145</v>
      </c>
      <c r="AA47" s="35">
        <f t="shared" si="6"/>
        <v>5.4931868109932003</v>
      </c>
      <c r="AB47" s="35">
        <f t="shared" si="6"/>
        <v>6.2208010654276613</v>
      </c>
      <c r="AC47" s="57">
        <f t="shared" si="6"/>
        <v>3.6365176808279775</v>
      </c>
    </row>
    <row r="48" spans="1:29" x14ac:dyDescent="0.25">
      <c r="A48" s="208">
        <v>2016</v>
      </c>
      <c r="B48" s="28">
        <f>'Jan 16'!$B$28</f>
        <v>15904547</v>
      </c>
      <c r="C48" s="28">
        <f>'Fev 16'!$B$28</f>
        <v>14807131</v>
      </c>
      <c r="D48" s="28">
        <f>'Mar 16'!$B$28</f>
        <v>14853718</v>
      </c>
      <c r="E48" s="28">
        <f>'Abr 16'!$B$28</f>
        <v>14654041</v>
      </c>
      <c r="F48" s="28">
        <f>'Mai 16'!$B$28</f>
        <v>14378891</v>
      </c>
      <c r="G48" s="28">
        <f>'Jun 16'!$B$28</f>
        <v>13165213</v>
      </c>
      <c r="H48" s="28">
        <f>'Jul 16'!$B$28</f>
        <v>13261961</v>
      </c>
      <c r="I48" s="28">
        <f>'Ago 16'!$B$28</f>
        <v>12972248</v>
      </c>
      <c r="J48" s="28">
        <f>'Set 16'!$B$28</f>
        <v>14259574</v>
      </c>
      <c r="K48" s="28">
        <f>'Out 16'!$B$28</f>
        <v>17876177</v>
      </c>
      <c r="L48" s="28">
        <f>'Nov 16'!$B$28</f>
        <v>18407667</v>
      </c>
      <c r="M48" s="28">
        <f>'Dez 16'!$B$28</f>
        <v>19133205</v>
      </c>
      <c r="N48" s="56">
        <f t="shared" si="5"/>
        <v>183674373</v>
      </c>
      <c r="O48" s="40"/>
      <c r="P48" s="208">
        <v>2016</v>
      </c>
      <c r="Q48" s="33">
        <f t="shared" si="6"/>
        <v>5.5187373907156667</v>
      </c>
      <c r="R48" s="33">
        <f t="shared" si="6"/>
        <v>23.490202393872295</v>
      </c>
      <c r="S48" s="33">
        <f t="shared" si="6"/>
        <v>-9.8193499268717783</v>
      </c>
      <c r="T48" s="33">
        <f t="shared" si="6"/>
        <v>4.2706221368174146</v>
      </c>
      <c r="U48" s="33">
        <f t="shared" si="6"/>
        <v>0.31265358943635135</v>
      </c>
      <c r="V48" s="33">
        <f t="shared" si="6"/>
        <v>-5.0383944513601726</v>
      </c>
      <c r="W48" s="33">
        <f t="shared" si="6"/>
        <v>-9.4996754480400227</v>
      </c>
      <c r="X48" s="33">
        <f t="shared" si="6"/>
        <v>-7.0738167360495545</v>
      </c>
      <c r="Y48" s="35">
        <f t="shared" si="6"/>
        <v>-2.5164029939159782</v>
      </c>
      <c r="Z48" s="35">
        <f t="shared" si="6"/>
        <v>4.6385268146447833</v>
      </c>
      <c r="AA48" s="35">
        <f t="shared" si="6"/>
        <v>4.9154112743702738</v>
      </c>
      <c r="AB48" s="35">
        <f t="shared" si="6"/>
        <v>12.140048543291005</v>
      </c>
      <c r="AC48" s="57">
        <f t="shared" si="6"/>
        <v>1.6357380972413349</v>
      </c>
    </row>
    <row r="49" spans="1:29" x14ac:dyDescent="0.25">
      <c r="A49" s="208">
        <v>2017</v>
      </c>
      <c r="B49" s="28">
        <f>'Jan 17'!$B$28</f>
        <v>16154665</v>
      </c>
      <c r="C49" s="28">
        <f>'Fev 17'!$B$28</f>
        <v>16367543</v>
      </c>
      <c r="D49" s="28">
        <f>'Mar 17'!$B$28</f>
        <v>18203678</v>
      </c>
      <c r="E49" s="28">
        <f>'Abr 17'!$B$28</f>
        <v>14616802</v>
      </c>
      <c r="F49" s="28">
        <f>'Mai 17'!$B$28</f>
        <v>18426858</v>
      </c>
      <c r="G49" s="28">
        <f>'Jun 17'!$B$28</f>
        <v>18937523</v>
      </c>
      <c r="H49" s="28">
        <f>'Jul 17'!$B$28</f>
        <v>19553755</v>
      </c>
      <c r="I49" s="28">
        <f>'Ago 17'!$B$28</f>
        <v>20028907</v>
      </c>
      <c r="J49" s="28">
        <f>'Set 17'!$B$28</f>
        <v>19297106</v>
      </c>
      <c r="K49" s="28">
        <f>'Out 17'!$B$28</f>
        <v>21960269</v>
      </c>
      <c r="L49" s="28">
        <f>'Nov 17'!$B$28</f>
        <v>19784059</v>
      </c>
      <c r="M49" s="28">
        <f>'Dez 17'!$B$28</f>
        <v>23232222</v>
      </c>
      <c r="N49" s="56">
        <f t="shared" si="5"/>
        <v>226563387</v>
      </c>
      <c r="O49" s="40"/>
      <c r="P49" s="208">
        <v>2017</v>
      </c>
      <c r="Q49" s="33">
        <f t="shared" si="6"/>
        <v>1.5726194527891924</v>
      </c>
      <c r="R49" s="33">
        <f t="shared" si="6"/>
        <v>10.538246740708912</v>
      </c>
      <c r="S49" s="33">
        <f t="shared" si="6"/>
        <v>22.553006594039292</v>
      </c>
      <c r="T49" s="33">
        <f t="shared" si="6"/>
        <v>-0.25412103050619361</v>
      </c>
      <c r="U49" s="33">
        <f t="shared" si="6"/>
        <v>28.152150259710563</v>
      </c>
      <c r="V49" s="33">
        <f t="shared" si="6"/>
        <v>43.845169842675546</v>
      </c>
      <c r="W49" s="33">
        <f t="shared" si="6"/>
        <v>47.442410666114924</v>
      </c>
      <c r="X49" s="33">
        <f t="shared" si="6"/>
        <v>54.398119739924788</v>
      </c>
      <c r="Y49" s="35">
        <f t="shared" si="6"/>
        <v>35.327366722175583</v>
      </c>
      <c r="Z49" s="35">
        <f t="shared" si="6"/>
        <v>22.846562774579816</v>
      </c>
      <c r="AA49" s="35">
        <f t="shared" si="6"/>
        <v>7.4772756373743698</v>
      </c>
      <c r="AB49" s="35">
        <f t="shared" si="6"/>
        <v>21.423577492636504</v>
      </c>
      <c r="AC49" s="57">
        <f t="shared" si="6"/>
        <v>23.350570522976554</v>
      </c>
    </row>
    <row r="50" spans="1:29" x14ac:dyDescent="0.25">
      <c r="A50" s="208">
        <v>2018</v>
      </c>
      <c r="B50" s="28">
        <f>'Jan 18'!$B$28</f>
        <v>21711435</v>
      </c>
      <c r="C50" s="28">
        <f>'Fev 18'!$B$28</f>
        <v>22313577</v>
      </c>
      <c r="D50" s="28">
        <f>'Mar 18'!$B$28</f>
        <v>25864682</v>
      </c>
      <c r="E50" s="28">
        <f>'Abr 18'!$B$28</f>
        <v>24423486</v>
      </c>
      <c r="F50" s="28">
        <f>'Mai 18'!$B$28</f>
        <v>24239270</v>
      </c>
      <c r="G50" s="28">
        <f>'Jun 18'!$B$28</f>
        <v>22103749</v>
      </c>
      <c r="H50" s="28">
        <f>'Jul 18'!$B$28</f>
        <v>23824383</v>
      </c>
      <c r="I50" s="28">
        <f>'Ago 18'!$B$28</f>
        <v>22958761</v>
      </c>
      <c r="J50" s="28">
        <f>'Set 18'!$B$28</f>
        <v>23142435</v>
      </c>
      <c r="K50" s="28">
        <f>'Out 18'!$B$28</f>
        <v>24580587</v>
      </c>
      <c r="L50" s="28">
        <f>'Nov 18'!$B$28</f>
        <v>23554511</v>
      </c>
      <c r="M50" s="28">
        <f>'Dez 18'!$B$28</f>
        <v>22974292</v>
      </c>
      <c r="N50" s="56">
        <f>SUM(B50:M50)</f>
        <v>281691168</v>
      </c>
      <c r="O50" s="40"/>
      <c r="P50" s="208">
        <v>2018</v>
      </c>
      <c r="Q50" s="33">
        <f t="shared" ref="Q50:AC51" si="8">IF(B50&lt;&gt;"",IF(B49&lt;&gt;"",(B50/B49-1)*100,"-"),"-")</f>
        <v>34.397308764991408</v>
      </c>
      <c r="R50" s="33">
        <f t="shared" si="8"/>
        <v>36.328201489985389</v>
      </c>
      <c r="S50" s="33">
        <f t="shared" si="8"/>
        <v>42.084923717064207</v>
      </c>
      <c r="T50" s="33">
        <f t="shared" si="8"/>
        <v>67.09185771278834</v>
      </c>
      <c r="U50" s="33">
        <f t="shared" si="8"/>
        <v>31.543152934699982</v>
      </c>
      <c r="V50" s="33">
        <f t="shared" si="8"/>
        <v>16.719324908542688</v>
      </c>
      <c r="W50" s="33">
        <f t="shared" si="8"/>
        <v>21.840449570939178</v>
      </c>
      <c r="X50" s="33">
        <f t="shared" si="8"/>
        <v>14.628127236299004</v>
      </c>
      <c r="Y50" s="35">
        <f t="shared" si="8"/>
        <v>19.92697246934334</v>
      </c>
      <c r="Z50" s="35">
        <f t="shared" si="8"/>
        <v>11.932085167080597</v>
      </c>
      <c r="AA50" s="35">
        <f t="shared" si="8"/>
        <v>19.058030508299638</v>
      </c>
      <c r="AB50" s="35">
        <f t="shared" si="8"/>
        <v>-1.1102252724685568</v>
      </c>
      <c r="AC50" s="57">
        <f t="shared" si="8"/>
        <v>24.332166697349034</v>
      </c>
    </row>
    <row r="51" spans="1:29" x14ac:dyDescent="0.25">
      <c r="A51" s="208">
        <v>2019</v>
      </c>
      <c r="B51" s="28">
        <f>'Jan 19'!$B$28</f>
        <v>21518298</v>
      </c>
      <c r="C51" s="28">
        <f>'Fev 19'!$B$28</f>
        <v>21080087</v>
      </c>
      <c r="D51" s="28">
        <f>'Mar 19'!$B$28</f>
        <v>20984303</v>
      </c>
      <c r="E51" s="28">
        <f>'Abr 19'!$B$28</f>
        <v>17957553</v>
      </c>
      <c r="F51" s="28">
        <f>'Mai 19'!$B$28</f>
        <v>18191263</v>
      </c>
      <c r="G51" s="28">
        <f>'Jun 19'!$B$28</f>
        <v>16192083</v>
      </c>
      <c r="H51" s="28">
        <f>'Jul 19'!$B$28</f>
        <v>17624690.999999996</v>
      </c>
      <c r="I51" s="28">
        <f>'Ago 19'!$B$28</f>
        <v>17466837</v>
      </c>
      <c r="J51" s="28">
        <f>'Set 19'!$B$28</f>
        <v>17334807.000000004</v>
      </c>
      <c r="K51" s="28">
        <f>'Out 19'!$B$28</f>
        <v>17554028</v>
      </c>
      <c r="L51" s="28">
        <f>'Nov 19'!$B$28</f>
        <v>18848964</v>
      </c>
      <c r="M51" s="28">
        <f>'Dez 19'!$B$28</f>
        <v>19135317</v>
      </c>
      <c r="N51" s="56">
        <f>SUM(B51:M51)</f>
        <v>223888231</v>
      </c>
      <c r="O51" s="40"/>
      <c r="P51" s="208">
        <v>2019</v>
      </c>
      <c r="Q51" s="33">
        <f t="shared" si="8"/>
        <v>-0.88956349499699217</v>
      </c>
      <c r="R51" s="33">
        <f t="shared" si="8"/>
        <v>-5.5279796690597793</v>
      </c>
      <c r="S51" s="33">
        <f t="shared" si="8"/>
        <v>-18.868892337435273</v>
      </c>
      <c r="T51" s="33">
        <f t="shared" si="8"/>
        <v>-26.47424286606752</v>
      </c>
      <c r="U51" s="33">
        <f t="shared" si="8"/>
        <v>-24.951275347813695</v>
      </c>
      <c r="V51" s="33">
        <f t="shared" si="8"/>
        <v>-26.745082926882681</v>
      </c>
      <c r="W51" s="33">
        <f t="shared" si="8"/>
        <v>-26.022466143194578</v>
      </c>
      <c r="X51" s="33">
        <f t="shared" si="8"/>
        <v>-23.920820465877924</v>
      </c>
      <c r="Y51" s="35">
        <f t="shared" si="8"/>
        <v>-25.095146642952638</v>
      </c>
      <c r="Z51" s="35">
        <f t="shared" si="8"/>
        <v>-28.585806351980125</v>
      </c>
      <c r="AA51" s="35">
        <f t="shared" si="8"/>
        <v>-19.977264652193373</v>
      </c>
      <c r="AB51" s="35">
        <f t="shared" si="8"/>
        <v>-16.709872931013503</v>
      </c>
      <c r="AC51" s="57">
        <f t="shared" si="8"/>
        <v>-20.519967810989371</v>
      </c>
    </row>
    <row r="52" spans="1:29" x14ac:dyDescent="0.25">
      <c r="B52" s="41"/>
      <c r="N52" s="41"/>
    </row>
    <row r="53" spans="1:29" customFormat="1" ht="14.4" x14ac:dyDescent="0.3">
      <c r="A53" s="47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29" customFormat="1" ht="14.4" x14ac:dyDescent="0.3">
      <c r="A54" s="4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29" customFormat="1" ht="14.4" x14ac:dyDescent="0.3">
      <c r="A55" s="47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29" customFormat="1" ht="14.4" x14ac:dyDescent="0.3">
      <c r="A56" s="47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29" customFormat="1" ht="14.4" x14ac:dyDescent="0.3">
      <c r="A57" s="47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29" customFormat="1" ht="14.4" x14ac:dyDescent="0.3">
      <c r="A58" s="48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29" customFormat="1" ht="14.4" x14ac:dyDescent="0.3">
      <c r="A59" s="47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29" customFormat="1" ht="14.4" x14ac:dyDescent="0.3">
      <c r="A60" s="47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29" customFormat="1" ht="14.4" x14ac:dyDescent="0.3">
      <c r="A61" s="47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29" customFormat="1" ht="14.4" x14ac:dyDescent="0.3">
      <c r="A62" s="47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29" customFormat="1" ht="14.4" x14ac:dyDescent="0.3">
      <c r="A63" s="47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</sheetData>
  <conditionalFormatting sqref="A53:N57">
    <cfRule type="duplicateValues" dxfId="2" priority="1"/>
    <cfRule type="duplicateValues" dxfId="1" priority="3"/>
  </conditionalFormatting>
  <conditionalFormatting sqref="L58">
    <cfRule type="duplicateValues" dxfId="0" priority="2"/>
  </conditionalFormatting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94</vt:i4>
      </vt:variant>
    </vt:vector>
  </HeadingPairs>
  <TitlesOfParts>
    <vt:vector size="94" baseType="lpstr">
      <vt:lpstr>Jan 13</vt:lpstr>
      <vt:lpstr>Fev 13</vt:lpstr>
      <vt:lpstr>Mar 13</vt:lpstr>
      <vt:lpstr>Abr 13</vt:lpstr>
      <vt:lpstr>Mai 13</vt:lpstr>
      <vt:lpstr>Jun 13</vt:lpstr>
      <vt:lpstr>Jul 13</vt:lpstr>
      <vt:lpstr>Ago 13</vt:lpstr>
      <vt:lpstr>Set 13</vt:lpstr>
      <vt:lpstr>Out 13</vt:lpstr>
      <vt:lpstr>Nov 13</vt:lpstr>
      <vt:lpstr>Dez 13</vt:lpstr>
      <vt:lpstr>2013</vt:lpstr>
      <vt:lpstr>Jan 14</vt:lpstr>
      <vt:lpstr>Fev 14</vt:lpstr>
      <vt:lpstr>Mar 14</vt:lpstr>
      <vt:lpstr>Abr 14</vt:lpstr>
      <vt:lpstr>Mai 14</vt:lpstr>
      <vt:lpstr>Jun 14</vt:lpstr>
      <vt:lpstr>Jul 14</vt:lpstr>
      <vt:lpstr>Ago 14</vt:lpstr>
      <vt:lpstr>Set 14</vt:lpstr>
      <vt:lpstr>Out 14</vt:lpstr>
      <vt:lpstr>Nov 14</vt:lpstr>
      <vt:lpstr>Dez 14</vt:lpstr>
      <vt:lpstr>2014</vt:lpstr>
      <vt:lpstr>Jan 15</vt:lpstr>
      <vt:lpstr>Fev 15</vt:lpstr>
      <vt:lpstr>Mar 15</vt:lpstr>
      <vt:lpstr>Abr 15</vt:lpstr>
      <vt:lpstr>Mai 15</vt:lpstr>
      <vt:lpstr>Jun 15</vt:lpstr>
      <vt:lpstr>Jul 15</vt:lpstr>
      <vt:lpstr>Ago 15</vt:lpstr>
      <vt:lpstr>Set 15</vt:lpstr>
      <vt:lpstr>Out 15</vt:lpstr>
      <vt:lpstr>Nov 15</vt:lpstr>
      <vt:lpstr>Dez 15</vt:lpstr>
      <vt:lpstr>2015</vt:lpstr>
      <vt:lpstr>Jan 16</vt:lpstr>
      <vt:lpstr>Fev 16</vt:lpstr>
      <vt:lpstr>Mar 16</vt:lpstr>
      <vt:lpstr>Abr 16</vt:lpstr>
      <vt:lpstr>Mai 16</vt:lpstr>
      <vt:lpstr>Jun 16</vt:lpstr>
      <vt:lpstr>Jul 16</vt:lpstr>
      <vt:lpstr>Ago 16</vt:lpstr>
      <vt:lpstr>Set 16</vt:lpstr>
      <vt:lpstr>Out 16</vt:lpstr>
      <vt:lpstr>Nov 16</vt:lpstr>
      <vt:lpstr>Dez 16</vt:lpstr>
      <vt:lpstr>2016</vt:lpstr>
      <vt:lpstr>Jan 17</vt:lpstr>
      <vt:lpstr>Fev 17</vt:lpstr>
      <vt:lpstr>Mar 17</vt:lpstr>
      <vt:lpstr>Abr 17</vt:lpstr>
      <vt:lpstr>Mai 17</vt:lpstr>
      <vt:lpstr>Jun 17</vt:lpstr>
      <vt:lpstr>Jul 17</vt:lpstr>
      <vt:lpstr>Ago 17</vt:lpstr>
      <vt:lpstr>Set 17</vt:lpstr>
      <vt:lpstr>Out 17</vt:lpstr>
      <vt:lpstr>Nov 17</vt:lpstr>
      <vt:lpstr>Dez 17</vt:lpstr>
      <vt:lpstr>2017</vt:lpstr>
      <vt:lpstr>Jan 18</vt:lpstr>
      <vt:lpstr>Fev 18</vt:lpstr>
      <vt:lpstr>Mar 18</vt:lpstr>
      <vt:lpstr>Abr 18</vt:lpstr>
      <vt:lpstr>Mai 18</vt:lpstr>
      <vt:lpstr>Jun 18</vt:lpstr>
      <vt:lpstr>Jul 18</vt:lpstr>
      <vt:lpstr>Ago 18</vt:lpstr>
      <vt:lpstr>Set 18</vt:lpstr>
      <vt:lpstr>Out 18</vt:lpstr>
      <vt:lpstr>Nov 18</vt:lpstr>
      <vt:lpstr>Dez 18</vt:lpstr>
      <vt:lpstr>2018</vt:lpstr>
      <vt:lpstr>Jan 19</vt:lpstr>
      <vt:lpstr>Fev 19</vt:lpstr>
      <vt:lpstr>Mar 19</vt:lpstr>
      <vt:lpstr>Abr 19</vt:lpstr>
      <vt:lpstr>Mai 19</vt:lpstr>
      <vt:lpstr>Jun 19</vt:lpstr>
      <vt:lpstr>Jul 19</vt:lpstr>
      <vt:lpstr>Ago 19</vt:lpstr>
      <vt:lpstr>Set 19</vt:lpstr>
      <vt:lpstr>Out 19</vt:lpstr>
      <vt:lpstr>Nov 19</vt:lpstr>
      <vt:lpstr>Dez 19</vt:lpstr>
      <vt:lpstr>2019</vt:lpstr>
      <vt:lpstr>Comparador de Meses</vt:lpstr>
      <vt:lpstr>Série Carga - ABEAR</vt:lpstr>
      <vt:lpstr>Série Carga -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ABEAR</dc:creator>
  <cp:lastModifiedBy>David Maziteli</cp:lastModifiedBy>
  <cp:lastPrinted>2015-01-22T19:42:32Z</cp:lastPrinted>
  <dcterms:created xsi:type="dcterms:W3CDTF">2015-01-20T00:55:03Z</dcterms:created>
  <dcterms:modified xsi:type="dcterms:W3CDTF">2020-02-27T21:36:27Z</dcterms:modified>
</cp:coreProperties>
</file>