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EstaPasta_de_trabalho" autoCompressPictures="0" defaultThemeVersion="124226"/>
  <bookViews>
    <workbookView xWindow="60" yWindow="-168" windowWidth="16752" windowHeight="10896" firstSheet="85" activeTab="92"/>
  </bookViews>
  <sheets>
    <sheet name="Jan 13" sheetId="40" r:id="rId1"/>
    <sheet name="Fev 13" sheetId="41" r:id="rId2"/>
    <sheet name="Mar 13" sheetId="42" r:id="rId3"/>
    <sheet name="Abr 13" sheetId="43" r:id="rId4"/>
    <sheet name="Mai 13" sheetId="44" r:id="rId5"/>
    <sheet name="Jun 13" sheetId="45" r:id="rId6"/>
    <sheet name="Jul 13" sheetId="46" r:id="rId7"/>
    <sheet name="Ago 13" sheetId="47" r:id="rId8"/>
    <sheet name="Set 13" sheetId="48" r:id="rId9"/>
    <sheet name="Out 13" sheetId="49" r:id="rId10"/>
    <sheet name="Nov 13" sheetId="50" r:id="rId11"/>
    <sheet name="Dez 13" sheetId="51" r:id="rId12"/>
    <sheet name="2013" sheetId="52" r:id="rId13"/>
    <sheet name="Jan 14" sheetId="25" r:id="rId14"/>
    <sheet name="Fev 14" sheetId="23" r:id="rId15"/>
    <sheet name="Mar 14" sheetId="21" r:id="rId16"/>
    <sheet name="Abr 14" sheetId="19" r:id="rId17"/>
    <sheet name="Mai 14" sheetId="17" r:id="rId18"/>
    <sheet name="Jun 14" sheetId="15" r:id="rId19"/>
    <sheet name="Jul 14" sheetId="13" r:id="rId20"/>
    <sheet name="Ago 14" sheetId="11" r:id="rId21"/>
    <sheet name="Set 14" sheetId="9" r:id="rId22"/>
    <sheet name="Out 14" sheetId="7" r:id="rId23"/>
    <sheet name="Nov 14" sheetId="5" r:id="rId24"/>
    <sheet name="Dez 14" sheetId="1" r:id="rId25"/>
    <sheet name="2014" sheetId="194" r:id="rId26"/>
    <sheet name="Jan 15" sheetId="39" r:id="rId27"/>
    <sheet name="Fev 15" sheetId="53" r:id="rId28"/>
    <sheet name="Mar 15" sheetId="56" r:id="rId29"/>
    <sheet name="Abr 15" sheetId="59" r:id="rId30"/>
    <sheet name="Mai 15" sheetId="61" r:id="rId31"/>
    <sheet name="Jun 15" sheetId="63" r:id="rId32"/>
    <sheet name="Jul 15" sheetId="65" r:id="rId33"/>
    <sheet name="Ago 15" sheetId="67" r:id="rId34"/>
    <sheet name="Set 15" sheetId="69" r:id="rId35"/>
    <sheet name="Out 15" sheetId="71" r:id="rId36"/>
    <sheet name="Nov 15" sheetId="75" r:id="rId37"/>
    <sheet name="Dez 15" sheetId="77" r:id="rId38"/>
    <sheet name="2015" sheetId="195" r:id="rId39"/>
    <sheet name="Jan 16" sheetId="79" r:id="rId40"/>
    <sheet name="Fev 16" sheetId="86" r:id="rId41"/>
    <sheet name="Mar 16" sheetId="89" r:id="rId42"/>
    <sheet name="Abr 16" sheetId="92" r:id="rId43"/>
    <sheet name="Mai 16" sheetId="95" r:id="rId44"/>
    <sheet name="Jun 16" sheetId="97" r:id="rId45"/>
    <sheet name="Jul 16" sheetId="101" r:id="rId46"/>
    <sheet name="Ago 16" sheetId="103" r:id="rId47"/>
    <sheet name="Set 16" sheetId="106" r:id="rId48"/>
    <sheet name="Out 16" sheetId="108" r:id="rId49"/>
    <sheet name="Nov 16" sheetId="109" r:id="rId50"/>
    <sheet name="Dez 16" sheetId="112" r:id="rId51"/>
    <sheet name="2016" sheetId="196" r:id="rId52"/>
    <sheet name="Jan 17" sheetId="116" r:id="rId53"/>
    <sheet name="Fev 17" sheetId="118" r:id="rId54"/>
    <sheet name="Mar 17" sheetId="120" r:id="rId55"/>
    <sheet name="Abr 17" sheetId="122" r:id="rId56"/>
    <sheet name="Mai 17" sheetId="124" r:id="rId57"/>
    <sheet name="Jun 17" sheetId="126" r:id="rId58"/>
    <sheet name="Jul 17" sheetId="128" r:id="rId59"/>
    <sheet name="Ago 17" sheetId="130" r:id="rId60"/>
    <sheet name="Set 17" sheetId="133" r:id="rId61"/>
    <sheet name="Out 17" sheetId="137" r:id="rId62"/>
    <sheet name="Nov 17" sheetId="139" r:id="rId63"/>
    <sheet name="Dez 17" sheetId="141" r:id="rId64"/>
    <sheet name="2017" sheetId="197" r:id="rId65"/>
    <sheet name="Jan 18" sheetId="143" r:id="rId66"/>
    <sheet name="Fev 18" sheetId="146" r:id="rId67"/>
    <sheet name="Mar 18" sheetId="149" r:id="rId68"/>
    <sheet name="Abr 18" sheetId="151" r:id="rId69"/>
    <sheet name="Mai 18" sheetId="154" r:id="rId70"/>
    <sheet name="Jun 18" sheetId="156" r:id="rId71"/>
    <sheet name="Jul 18" sheetId="158" r:id="rId72"/>
    <sheet name="Ago 18" sheetId="160" r:id="rId73"/>
    <sheet name="Set 18" sheetId="162" r:id="rId74"/>
    <sheet name="Out 18" sheetId="167" r:id="rId75"/>
    <sheet name="Nov 18" sheetId="169" r:id="rId76"/>
    <sheet name="Dez 18" sheetId="171" r:id="rId77"/>
    <sheet name="2018" sheetId="198" r:id="rId78"/>
    <sheet name="Jan 19" sheetId="173" r:id="rId79"/>
    <sheet name="Fev 19" sheetId="180" r:id="rId80"/>
    <sheet name="Mar 19" sheetId="182" r:id="rId81"/>
    <sheet name="Abr 19" sheetId="183" r:id="rId82"/>
    <sheet name="Mai 19" sheetId="184" r:id="rId83"/>
    <sheet name="Jun 19" sheetId="185" r:id="rId84"/>
    <sheet name="Jul 19" sheetId="186" r:id="rId85"/>
    <sheet name="Ago 19" sheetId="187" r:id="rId86"/>
    <sheet name="Set 19" sheetId="188" r:id="rId87"/>
    <sheet name="Out 19" sheetId="189" r:id="rId88"/>
    <sheet name="Nov 19" sheetId="190" r:id="rId89"/>
    <sheet name="Dez 19" sheetId="191" r:id="rId90"/>
    <sheet name="2019" sheetId="214" r:id="rId91"/>
    <sheet name="Comparador de Meses" sheetId="88" r:id="rId92"/>
    <sheet name="Série ABEAR" sheetId="227" r:id="rId93"/>
    <sheet name="Série TOTAL" sheetId="202" r:id="rId94"/>
  </sheets>
  <definedNames>
    <definedName name="plan_mes" localSheetId="25">#REF!</definedName>
    <definedName name="plan_mes" localSheetId="38">#REF!</definedName>
    <definedName name="plan_mes" localSheetId="51">#REF!</definedName>
    <definedName name="plan_mes" localSheetId="64">#REF!</definedName>
    <definedName name="plan_mes" localSheetId="77">#REF!</definedName>
    <definedName name="plan_mes" localSheetId="90">#REF!</definedName>
    <definedName name="plan_mes" localSheetId="81">#REF!</definedName>
    <definedName name="plan_mes" localSheetId="85">#REF!</definedName>
    <definedName name="plan_mes" localSheetId="89">#REF!</definedName>
    <definedName name="plan_mes" localSheetId="79">#REF!</definedName>
    <definedName name="plan_mes" localSheetId="84">#REF!</definedName>
    <definedName name="plan_mes" localSheetId="83">#REF!</definedName>
    <definedName name="plan_mes" localSheetId="82">#REF!</definedName>
    <definedName name="plan_mes" localSheetId="80">#REF!</definedName>
    <definedName name="plan_mes" localSheetId="88">#REF!</definedName>
    <definedName name="plan_mes" localSheetId="87">#REF!</definedName>
    <definedName name="plan_mes" localSheetId="93">#REF!</definedName>
    <definedName name="plan_mes" localSheetId="86">#REF!</definedName>
    <definedName name="plan_mes">#REF!</definedName>
  </definedNames>
  <calcPr calcId="145621"/>
</workbook>
</file>

<file path=xl/calcChain.xml><?xml version="1.0" encoding="utf-8"?>
<calcChain xmlns="http://schemas.openxmlformats.org/spreadsheetml/2006/main">
  <c r="M255" i="202" l="1"/>
  <c r="L255" i="202"/>
  <c r="K255" i="202"/>
  <c r="J255" i="202"/>
  <c r="I255" i="202"/>
  <c r="H255" i="202"/>
  <c r="G255" i="202"/>
  <c r="V255" i="202" s="1"/>
  <c r="F255" i="202"/>
  <c r="E255" i="202"/>
  <c r="D255" i="202"/>
  <c r="C255" i="202"/>
  <c r="B255" i="202"/>
  <c r="M254" i="202"/>
  <c r="L254" i="202"/>
  <c r="AA255" i="202" s="1"/>
  <c r="K254" i="202"/>
  <c r="J254" i="202"/>
  <c r="I254" i="202"/>
  <c r="H254" i="202"/>
  <c r="G254" i="202"/>
  <c r="F254" i="202"/>
  <c r="E254" i="202"/>
  <c r="D254" i="202"/>
  <c r="C254" i="202"/>
  <c r="B254" i="202"/>
  <c r="M253" i="202"/>
  <c r="L253" i="202"/>
  <c r="K253" i="202"/>
  <c r="J253" i="202"/>
  <c r="I253" i="202"/>
  <c r="H253" i="202"/>
  <c r="G253" i="202"/>
  <c r="V253" i="202" s="1"/>
  <c r="F253" i="202"/>
  <c r="E253" i="202"/>
  <c r="D253" i="202"/>
  <c r="C253" i="202"/>
  <c r="B253" i="202"/>
  <c r="M252" i="202"/>
  <c r="L252" i="202"/>
  <c r="K252" i="202"/>
  <c r="Z252" i="202" s="1"/>
  <c r="J252" i="202"/>
  <c r="I252" i="202"/>
  <c r="H252" i="202"/>
  <c r="G252" i="202"/>
  <c r="F252" i="202"/>
  <c r="E252" i="202"/>
  <c r="D252" i="202"/>
  <c r="C252" i="202"/>
  <c r="B252" i="202"/>
  <c r="M251" i="202"/>
  <c r="L251" i="202"/>
  <c r="K251" i="202"/>
  <c r="J251" i="202"/>
  <c r="I251" i="202"/>
  <c r="H251" i="202"/>
  <c r="G251" i="202"/>
  <c r="F251" i="202"/>
  <c r="E251" i="202"/>
  <c r="D251" i="202"/>
  <c r="C251" i="202"/>
  <c r="B251" i="202"/>
  <c r="M250" i="202"/>
  <c r="L250" i="202"/>
  <c r="K250" i="202"/>
  <c r="Z250" i="202" s="1"/>
  <c r="J250" i="202"/>
  <c r="I250" i="202"/>
  <c r="H250" i="202"/>
  <c r="G250" i="202"/>
  <c r="F250" i="202"/>
  <c r="E250" i="202"/>
  <c r="D250" i="202"/>
  <c r="C250" i="202"/>
  <c r="R250" i="202" s="1"/>
  <c r="B250" i="202"/>
  <c r="M249" i="202"/>
  <c r="AB249" i="202" s="1"/>
  <c r="L249" i="202"/>
  <c r="AA249" i="202" s="1"/>
  <c r="K249" i="202"/>
  <c r="Z249" i="202" s="1"/>
  <c r="J249" i="202"/>
  <c r="Y249" i="202" s="1"/>
  <c r="I249" i="202"/>
  <c r="X249" i="202" s="1"/>
  <c r="H249" i="202"/>
  <c r="W249" i="202" s="1"/>
  <c r="G249" i="202"/>
  <c r="V249" i="202" s="1"/>
  <c r="F249" i="202"/>
  <c r="U249" i="202" s="1"/>
  <c r="E249" i="202"/>
  <c r="T249" i="202" s="1"/>
  <c r="D249" i="202"/>
  <c r="C249" i="202"/>
  <c r="R249" i="202" s="1"/>
  <c r="B249" i="202"/>
  <c r="W255" i="202"/>
  <c r="W254" i="202"/>
  <c r="AA253" i="202"/>
  <c r="W253" i="202"/>
  <c r="AA252" i="202"/>
  <c r="AA251" i="202"/>
  <c r="S251" i="202"/>
  <c r="AA250" i="202"/>
  <c r="S250" i="202"/>
  <c r="S249" i="202"/>
  <c r="AC248" i="202"/>
  <c r="AB248" i="202"/>
  <c r="AA248" i="202"/>
  <c r="Z248" i="202"/>
  <c r="Y248" i="202"/>
  <c r="X248" i="202"/>
  <c r="W248" i="202"/>
  <c r="V248" i="202"/>
  <c r="U248" i="202"/>
  <c r="T248" i="202"/>
  <c r="S248" i="202"/>
  <c r="R248" i="202"/>
  <c r="Q248" i="202"/>
  <c r="N248" i="202"/>
  <c r="AC247" i="202"/>
  <c r="AB247" i="202"/>
  <c r="AA247" i="202"/>
  <c r="Z247" i="202"/>
  <c r="Y247" i="202"/>
  <c r="X247" i="202"/>
  <c r="W247" i="202"/>
  <c r="V247" i="202"/>
  <c r="U247" i="202"/>
  <c r="T247" i="202"/>
  <c r="S247" i="202"/>
  <c r="R247" i="202"/>
  <c r="Q247" i="202"/>
  <c r="N247" i="202"/>
  <c r="AC246" i="202"/>
  <c r="AB246" i="202"/>
  <c r="AA246" i="202"/>
  <c r="Z246" i="202"/>
  <c r="Y246" i="202"/>
  <c r="X246" i="202"/>
  <c r="W246" i="202"/>
  <c r="V246" i="202"/>
  <c r="U246" i="202"/>
  <c r="T246" i="202"/>
  <c r="S246" i="202"/>
  <c r="R246" i="202"/>
  <c r="Q246" i="202"/>
  <c r="N246" i="202"/>
  <c r="AC245" i="202"/>
  <c r="AB245" i="202"/>
  <c r="AA245" i="202"/>
  <c r="Z245" i="202"/>
  <c r="Y245" i="202"/>
  <c r="X245" i="202"/>
  <c r="W245" i="202"/>
  <c r="V245" i="202"/>
  <c r="U245" i="202"/>
  <c r="T245" i="202"/>
  <c r="S245" i="202"/>
  <c r="R245" i="202"/>
  <c r="Q245" i="202"/>
  <c r="N245" i="202"/>
  <c r="AC244" i="202"/>
  <c r="AB244" i="202"/>
  <c r="AA244" i="202"/>
  <c r="Z244" i="202"/>
  <c r="Y244" i="202"/>
  <c r="X244" i="202"/>
  <c r="W244" i="202"/>
  <c r="V244" i="202"/>
  <c r="U244" i="202"/>
  <c r="T244" i="202"/>
  <c r="S244" i="202"/>
  <c r="R244" i="202"/>
  <c r="Q244" i="202"/>
  <c r="N244" i="202"/>
  <c r="AC243" i="202"/>
  <c r="AB243" i="202"/>
  <c r="AA243" i="202"/>
  <c r="Z243" i="202"/>
  <c r="Y243" i="202"/>
  <c r="X243" i="202"/>
  <c r="W243" i="202"/>
  <c r="V243" i="202"/>
  <c r="U243" i="202"/>
  <c r="T243" i="202"/>
  <c r="S243" i="202"/>
  <c r="R243" i="202"/>
  <c r="Q243" i="202"/>
  <c r="N243" i="202"/>
  <c r="AC242" i="202"/>
  <c r="AB242" i="202"/>
  <c r="AA242" i="202"/>
  <c r="Z242" i="202"/>
  <c r="Y242" i="202"/>
  <c r="X242" i="202"/>
  <c r="W242" i="202"/>
  <c r="V242" i="202"/>
  <c r="U242" i="202"/>
  <c r="T242" i="202"/>
  <c r="S242" i="202"/>
  <c r="R242" i="202"/>
  <c r="Q242" i="202"/>
  <c r="N242" i="202"/>
  <c r="AC241" i="202"/>
  <c r="AB241" i="202"/>
  <c r="AA241" i="202"/>
  <c r="Z241" i="202"/>
  <c r="Y241" i="202"/>
  <c r="X241" i="202"/>
  <c r="W241" i="202"/>
  <c r="V241" i="202"/>
  <c r="U241" i="202"/>
  <c r="T241" i="202"/>
  <c r="S241" i="202"/>
  <c r="R241" i="202"/>
  <c r="Q241" i="202"/>
  <c r="N241" i="202"/>
  <c r="AC240" i="202"/>
  <c r="AB240" i="202"/>
  <c r="AA240" i="202"/>
  <c r="Z240" i="202"/>
  <c r="Y240" i="202"/>
  <c r="X240" i="202"/>
  <c r="W240" i="202"/>
  <c r="V240" i="202"/>
  <c r="U240" i="202"/>
  <c r="T240" i="202"/>
  <c r="S240" i="202"/>
  <c r="R240" i="202"/>
  <c r="Q240" i="202"/>
  <c r="N240" i="202"/>
  <c r="AC239" i="202"/>
  <c r="AB239" i="202"/>
  <c r="AA239" i="202"/>
  <c r="Z239" i="202"/>
  <c r="Y239" i="202"/>
  <c r="X239" i="202"/>
  <c r="W239" i="202"/>
  <c r="V239" i="202"/>
  <c r="U239" i="202"/>
  <c r="T239" i="202"/>
  <c r="S239" i="202"/>
  <c r="R239" i="202"/>
  <c r="Q239" i="202"/>
  <c r="N239" i="202"/>
  <c r="AC238" i="202"/>
  <c r="AB238" i="202"/>
  <c r="AA238" i="202"/>
  <c r="Z238" i="202"/>
  <c r="Y238" i="202"/>
  <c r="X238" i="202"/>
  <c r="W238" i="202"/>
  <c r="V238" i="202"/>
  <c r="U238" i="202"/>
  <c r="T238" i="202"/>
  <c r="S238" i="202"/>
  <c r="R238" i="202"/>
  <c r="Q238" i="202"/>
  <c r="N238" i="202"/>
  <c r="AC237" i="202"/>
  <c r="AB237" i="202"/>
  <c r="AA237" i="202"/>
  <c r="Z237" i="202"/>
  <c r="Y237" i="202"/>
  <c r="X237" i="202"/>
  <c r="W237" i="202"/>
  <c r="V237" i="202"/>
  <c r="U237" i="202"/>
  <c r="T237" i="202"/>
  <c r="S237" i="202"/>
  <c r="R237" i="202"/>
  <c r="Q237" i="202"/>
  <c r="N237" i="202"/>
  <c r="N236" i="202"/>
  <c r="M230" i="202"/>
  <c r="L230" i="202"/>
  <c r="K230" i="202"/>
  <c r="J230" i="202"/>
  <c r="I230" i="202"/>
  <c r="H230" i="202"/>
  <c r="G230" i="202"/>
  <c r="F230" i="202"/>
  <c r="E230" i="202"/>
  <c r="D230" i="202"/>
  <c r="C230" i="202"/>
  <c r="B230" i="202"/>
  <c r="M229" i="202"/>
  <c r="L229" i="202"/>
  <c r="K229" i="202"/>
  <c r="J229" i="202"/>
  <c r="I229" i="202"/>
  <c r="H229" i="202"/>
  <c r="G229" i="202"/>
  <c r="F229" i="202"/>
  <c r="E229" i="202"/>
  <c r="D229" i="202"/>
  <c r="C229" i="202"/>
  <c r="B229" i="202"/>
  <c r="M228" i="202"/>
  <c r="L228" i="202"/>
  <c r="K228" i="202"/>
  <c r="J228" i="202"/>
  <c r="I228" i="202"/>
  <c r="H228" i="202"/>
  <c r="G228" i="202"/>
  <c r="F228" i="202"/>
  <c r="E228" i="202"/>
  <c r="D228" i="202"/>
  <c r="C228" i="202"/>
  <c r="B228" i="202"/>
  <c r="M227" i="202"/>
  <c r="L227" i="202"/>
  <c r="K227" i="202"/>
  <c r="J227" i="202"/>
  <c r="I227" i="202"/>
  <c r="H227" i="202"/>
  <c r="G227" i="202"/>
  <c r="F227" i="202"/>
  <c r="E227" i="202"/>
  <c r="D227" i="202"/>
  <c r="C227" i="202"/>
  <c r="B227" i="202"/>
  <c r="M226" i="202"/>
  <c r="L226" i="202"/>
  <c r="K226" i="202"/>
  <c r="J226" i="202"/>
  <c r="I226" i="202"/>
  <c r="H226" i="202"/>
  <c r="G226" i="202"/>
  <c r="F226" i="202"/>
  <c r="E226" i="202"/>
  <c r="D226" i="202"/>
  <c r="C226" i="202"/>
  <c r="B226" i="202"/>
  <c r="M225" i="202"/>
  <c r="L225" i="202"/>
  <c r="K225" i="202"/>
  <c r="J225" i="202"/>
  <c r="I225" i="202"/>
  <c r="H225" i="202"/>
  <c r="G225" i="202"/>
  <c r="F225" i="202"/>
  <c r="E225" i="202"/>
  <c r="D225" i="202"/>
  <c r="C225" i="202"/>
  <c r="B225" i="202"/>
  <c r="M224" i="202"/>
  <c r="L224" i="202"/>
  <c r="K224" i="202"/>
  <c r="J224" i="202"/>
  <c r="I224" i="202"/>
  <c r="H224" i="202"/>
  <c r="G224" i="202"/>
  <c r="F224" i="202"/>
  <c r="E224" i="202"/>
  <c r="D224" i="202"/>
  <c r="C224" i="202"/>
  <c r="B224" i="202"/>
  <c r="M176" i="202"/>
  <c r="L176" i="202"/>
  <c r="K176" i="202"/>
  <c r="J176" i="202"/>
  <c r="I176" i="202"/>
  <c r="H176" i="202"/>
  <c r="G176" i="202"/>
  <c r="F176" i="202"/>
  <c r="E176" i="202"/>
  <c r="D176" i="202"/>
  <c r="C176" i="202"/>
  <c r="B176" i="202"/>
  <c r="M175" i="202"/>
  <c r="L175" i="202"/>
  <c r="K175" i="202"/>
  <c r="J175" i="202"/>
  <c r="I175" i="202"/>
  <c r="H175" i="202"/>
  <c r="G175" i="202"/>
  <c r="F175" i="202"/>
  <c r="E175" i="202"/>
  <c r="D175" i="202"/>
  <c r="C175" i="202"/>
  <c r="B175" i="202"/>
  <c r="M174" i="202"/>
  <c r="L174" i="202"/>
  <c r="K174" i="202"/>
  <c r="J174" i="202"/>
  <c r="I174" i="202"/>
  <c r="H174" i="202"/>
  <c r="G174" i="202"/>
  <c r="F174" i="202"/>
  <c r="E174" i="202"/>
  <c r="D174" i="202"/>
  <c r="C174" i="202"/>
  <c r="B174" i="202"/>
  <c r="M151" i="202"/>
  <c r="L151" i="202"/>
  <c r="K151" i="202"/>
  <c r="J151" i="202"/>
  <c r="I151" i="202"/>
  <c r="H151" i="202"/>
  <c r="G151" i="202"/>
  <c r="F151" i="202"/>
  <c r="E151" i="202"/>
  <c r="D151" i="202"/>
  <c r="C151" i="202"/>
  <c r="B151" i="202"/>
  <c r="M150" i="202"/>
  <c r="L150" i="202"/>
  <c r="K150" i="202"/>
  <c r="J150" i="202"/>
  <c r="I150" i="202"/>
  <c r="H150" i="202"/>
  <c r="G150" i="202"/>
  <c r="F150" i="202"/>
  <c r="E150" i="202"/>
  <c r="D150" i="202"/>
  <c r="C150" i="202"/>
  <c r="B150" i="202"/>
  <c r="M149" i="202"/>
  <c r="L149" i="202"/>
  <c r="K149" i="202"/>
  <c r="J149" i="202"/>
  <c r="I149" i="202"/>
  <c r="H149" i="202"/>
  <c r="G149" i="202"/>
  <c r="F149" i="202"/>
  <c r="E149" i="202"/>
  <c r="D149" i="202"/>
  <c r="C149" i="202"/>
  <c r="B149" i="202"/>
  <c r="M102" i="202"/>
  <c r="L102" i="202"/>
  <c r="K102" i="202"/>
  <c r="J102" i="202"/>
  <c r="I102" i="202"/>
  <c r="H102" i="202"/>
  <c r="G102" i="202"/>
  <c r="F102" i="202"/>
  <c r="E102" i="202"/>
  <c r="D102" i="202"/>
  <c r="C102" i="202"/>
  <c r="B102" i="202"/>
  <c r="M101" i="202"/>
  <c r="L101" i="202"/>
  <c r="K101" i="202"/>
  <c r="J101" i="202"/>
  <c r="I101" i="202"/>
  <c r="H101" i="202"/>
  <c r="G101" i="202"/>
  <c r="F101" i="202"/>
  <c r="E101" i="202"/>
  <c r="D101" i="202"/>
  <c r="C101" i="202"/>
  <c r="R102" i="202" s="1"/>
  <c r="B101" i="202"/>
  <c r="M100" i="202"/>
  <c r="L100" i="202"/>
  <c r="K100" i="202"/>
  <c r="J100" i="202"/>
  <c r="I100" i="202"/>
  <c r="H100" i="202"/>
  <c r="G100" i="202"/>
  <c r="F100" i="202"/>
  <c r="E100" i="202"/>
  <c r="D100" i="202"/>
  <c r="C100" i="202"/>
  <c r="B100" i="202"/>
  <c r="M99" i="202"/>
  <c r="L99" i="202"/>
  <c r="K99" i="202"/>
  <c r="J99" i="202"/>
  <c r="I99" i="202"/>
  <c r="H99" i="202"/>
  <c r="G99" i="202"/>
  <c r="F99" i="202"/>
  <c r="E99" i="202"/>
  <c r="D99" i="202"/>
  <c r="C99" i="202"/>
  <c r="B99" i="202"/>
  <c r="M98" i="202"/>
  <c r="L98" i="202"/>
  <c r="K98" i="202"/>
  <c r="J98" i="202"/>
  <c r="I98" i="202"/>
  <c r="H98" i="202"/>
  <c r="G98" i="202"/>
  <c r="F98" i="202"/>
  <c r="E98" i="202"/>
  <c r="D98" i="202"/>
  <c r="C98" i="202"/>
  <c r="B98" i="202"/>
  <c r="M97" i="202"/>
  <c r="L97" i="202"/>
  <c r="K97" i="202"/>
  <c r="J97" i="202"/>
  <c r="I97" i="202"/>
  <c r="H97" i="202"/>
  <c r="G97" i="202"/>
  <c r="F97" i="202"/>
  <c r="E97" i="202"/>
  <c r="D97" i="202"/>
  <c r="C97" i="202"/>
  <c r="B97" i="202"/>
  <c r="Q98" i="202" s="1"/>
  <c r="M96" i="202"/>
  <c r="AB96" i="202" s="1"/>
  <c r="L96" i="202"/>
  <c r="AA96" i="202" s="1"/>
  <c r="K96" i="202"/>
  <c r="Z96" i="202" s="1"/>
  <c r="J96" i="202"/>
  <c r="Y96" i="202" s="1"/>
  <c r="I96" i="202"/>
  <c r="X96" i="202" s="1"/>
  <c r="H96" i="202"/>
  <c r="W96" i="202" s="1"/>
  <c r="G96" i="202"/>
  <c r="V96" i="202" s="1"/>
  <c r="F96" i="202"/>
  <c r="E96" i="202"/>
  <c r="T96" i="202" s="1"/>
  <c r="D96" i="202"/>
  <c r="S96" i="202" s="1"/>
  <c r="C96" i="202"/>
  <c r="R96" i="202" s="1"/>
  <c r="B96" i="202"/>
  <c r="AB102" i="202"/>
  <c r="AA102" i="202"/>
  <c r="Z102" i="202"/>
  <c r="Q99" i="202"/>
  <c r="X98" i="202"/>
  <c r="U96" i="202"/>
  <c r="AC95" i="202"/>
  <c r="AB95" i="202"/>
  <c r="AA95" i="202"/>
  <c r="Z95" i="202"/>
  <c r="Y95" i="202"/>
  <c r="X95" i="202"/>
  <c r="W95" i="202"/>
  <c r="V95" i="202"/>
  <c r="U95" i="202"/>
  <c r="T95" i="202"/>
  <c r="S95" i="202"/>
  <c r="R95" i="202"/>
  <c r="Q95" i="202"/>
  <c r="AC94" i="202"/>
  <c r="AB94" i="202"/>
  <c r="AA94" i="202"/>
  <c r="Z94" i="202"/>
  <c r="Y94" i="202"/>
  <c r="X94" i="202"/>
  <c r="W94" i="202"/>
  <c r="V94" i="202"/>
  <c r="U94" i="202"/>
  <c r="T94" i="202"/>
  <c r="S94" i="202"/>
  <c r="R94" i="202"/>
  <c r="Q94" i="202"/>
  <c r="AC93" i="202"/>
  <c r="AB93" i="202"/>
  <c r="AA93" i="202"/>
  <c r="Z93" i="202"/>
  <c r="Y93" i="202"/>
  <c r="X93" i="202"/>
  <c r="W93" i="202"/>
  <c r="V93" i="202"/>
  <c r="U93" i="202"/>
  <c r="T93" i="202"/>
  <c r="S93" i="202"/>
  <c r="R93" i="202"/>
  <c r="Q93" i="202"/>
  <c r="AC92" i="202"/>
  <c r="AB92" i="202"/>
  <c r="AA92" i="202"/>
  <c r="Z92" i="202"/>
  <c r="Y92" i="202"/>
  <c r="X92" i="202"/>
  <c r="W92" i="202"/>
  <c r="V92" i="202"/>
  <c r="U92" i="202"/>
  <c r="T92" i="202"/>
  <c r="S92" i="202"/>
  <c r="R92" i="202"/>
  <c r="Q92" i="202"/>
  <c r="AC91" i="202"/>
  <c r="AB91" i="202"/>
  <c r="AA91" i="202"/>
  <c r="Z91" i="202"/>
  <c r="Y91" i="202"/>
  <c r="X91" i="202"/>
  <c r="W91" i="202"/>
  <c r="V91" i="202"/>
  <c r="U91" i="202"/>
  <c r="T91" i="202"/>
  <c r="S91" i="202"/>
  <c r="R91" i="202"/>
  <c r="Q91" i="202"/>
  <c r="AC90" i="202"/>
  <c r="AB90" i="202"/>
  <c r="AA90" i="202"/>
  <c r="Z90" i="202"/>
  <c r="Y90" i="202"/>
  <c r="X90" i="202"/>
  <c r="W90" i="202"/>
  <c r="V90" i="202"/>
  <c r="U90" i="202"/>
  <c r="T90" i="202"/>
  <c r="S90" i="202"/>
  <c r="R90" i="202"/>
  <c r="Q90" i="202"/>
  <c r="AC89" i="202"/>
  <c r="AB89" i="202"/>
  <c r="AA89" i="202"/>
  <c r="Z89" i="202"/>
  <c r="Y89" i="202"/>
  <c r="X89" i="202"/>
  <c r="W89" i="202"/>
  <c r="V89" i="202"/>
  <c r="U89" i="202"/>
  <c r="T89" i="202"/>
  <c r="S89" i="202"/>
  <c r="R89" i="202"/>
  <c r="Q89" i="202"/>
  <c r="AC88" i="202"/>
  <c r="AB88" i="202"/>
  <c r="AA88" i="202"/>
  <c r="Z88" i="202"/>
  <c r="Y88" i="202"/>
  <c r="X88" i="202"/>
  <c r="W88" i="202"/>
  <c r="V88" i="202"/>
  <c r="U88" i="202"/>
  <c r="T88" i="202"/>
  <c r="S88" i="202"/>
  <c r="R88" i="202"/>
  <c r="Q88" i="202"/>
  <c r="AC87" i="202"/>
  <c r="AB87" i="202"/>
  <c r="AA87" i="202"/>
  <c r="Z87" i="202"/>
  <c r="Y87" i="202"/>
  <c r="X87" i="202"/>
  <c r="W87" i="202"/>
  <c r="V87" i="202"/>
  <c r="U87" i="202"/>
  <c r="T87" i="202"/>
  <c r="S87" i="202"/>
  <c r="R87" i="202"/>
  <c r="Q87" i="202"/>
  <c r="AC86" i="202"/>
  <c r="AB86" i="202"/>
  <c r="AA86" i="202"/>
  <c r="Z86" i="202"/>
  <c r="Y86" i="202"/>
  <c r="X86" i="202"/>
  <c r="W86" i="202"/>
  <c r="V86" i="202"/>
  <c r="U86" i="202"/>
  <c r="T86" i="202"/>
  <c r="S86" i="202"/>
  <c r="R86" i="202"/>
  <c r="Q86" i="202"/>
  <c r="AC85" i="202"/>
  <c r="AB85" i="202"/>
  <c r="AA85" i="202"/>
  <c r="Z85" i="202"/>
  <c r="Y85" i="202"/>
  <c r="X85" i="202"/>
  <c r="W85" i="202"/>
  <c r="V85" i="202"/>
  <c r="U85" i="202"/>
  <c r="T85" i="202"/>
  <c r="S85" i="202"/>
  <c r="R85" i="202"/>
  <c r="Q85" i="202"/>
  <c r="AC84" i="202"/>
  <c r="AB84" i="202"/>
  <c r="AA84" i="202"/>
  <c r="Z84" i="202"/>
  <c r="Y84" i="202"/>
  <c r="X84" i="202"/>
  <c r="W84" i="202"/>
  <c r="V84" i="202"/>
  <c r="U84" i="202"/>
  <c r="T84" i="202"/>
  <c r="S84" i="202"/>
  <c r="R84" i="202"/>
  <c r="Q84" i="202"/>
  <c r="M48" i="202"/>
  <c r="L48" i="202"/>
  <c r="K48" i="202"/>
  <c r="J48" i="202"/>
  <c r="I48" i="202"/>
  <c r="H48" i="202"/>
  <c r="G48" i="202"/>
  <c r="F48" i="202"/>
  <c r="E48" i="202"/>
  <c r="D48" i="202"/>
  <c r="C48" i="202"/>
  <c r="B48" i="202"/>
  <c r="M47" i="202"/>
  <c r="L47" i="202"/>
  <c r="K47" i="202"/>
  <c r="J47" i="202"/>
  <c r="I47" i="202"/>
  <c r="H47" i="202"/>
  <c r="G47" i="202"/>
  <c r="F47" i="202"/>
  <c r="E47" i="202"/>
  <c r="D47" i="202"/>
  <c r="C47" i="202"/>
  <c r="B47" i="202"/>
  <c r="M46" i="202"/>
  <c r="L46" i="202"/>
  <c r="K46" i="202"/>
  <c r="J46" i="202"/>
  <c r="I46" i="202"/>
  <c r="H46" i="202"/>
  <c r="G46" i="202"/>
  <c r="F46" i="202"/>
  <c r="E46" i="202"/>
  <c r="D46" i="202"/>
  <c r="C46" i="202"/>
  <c r="B46" i="202"/>
  <c r="M23" i="202"/>
  <c r="L23" i="202"/>
  <c r="K23" i="202"/>
  <c r="J23" i="202"/>
  <c r="I23" i="202"/>
  <c r="H23" i="202"/>
  <c r="G23" i="202"/>
  <c r="F23" i="202"/>
  <c r="E23" i="202"/>
  <c r="D23" i="202"/>
  <c r="C23" i="202"/>
  <c r="B23" i="202"/>
  <c r="M22" i="202"/>
  <c r="L22" i="202"/>
  <c r="K22" i="202"/>
  <c r="J22" i="202"/>
  <c r="I22" i="202"/>
  <c r="H22" i="202"/>
  <c r="G22" i="202"/>
  <c r="F22" i="202"/>
  <c r="E22" i="202"/>
  <c r="D22" i="202"/>
  <c r="C22" i="202"/>
  <c r="B22" i="202"/>
  <c r="M21" i="202"/>
  <c r="L21" i="202"/>
  <c r="K21" i="202"/>
  <c r="J21" i="202"/>
  <c r="I21" i="202"/>
  <c r="H21" i="202"/>
  <c r="G21" i="202"/>
  <c r="F21" i="202"/>
  <c r="E21" i="202"/>
  <c r="D21" i="202"/>
  <c r="C21" i="202"/>
  <c r="B21" i="202"/>
  <c r="M251" i="227"/>
  <c r="L251" i="227"/>
  <c r="K251" i="227"/>
  <c r="J251" i="227"/>
  <c r="I251" i="227"/>
  <c r="H251" i="227"/>
  <c r="G251" i="227"/>
  <c r="F251" i="227"/>
  <c r="E251" i="227"/>
  <c r="D251" i="227"/>
  <c r="C251" i="227"/>
  <c r="B251" i="227"/>
  <c r="M250" i="227"/>
  <c r="L250" i="227"/>
  <c r="AA251" i="227" s="1"/>
  <c r="K250" i="227"/>
  <c r="J250" i="227"/>
  <c r="I250" i="227"/>
  <c r="H250" i="227"/>
  <c r="W251" i="227" s="1"/>
  <c r="G250" i="227"/>
  <c r="F250" i="227"/>
  <c r="E250" i="227"/>
  <c r="D250" i="227"/>
  <c r="C250" i="227"/>
  <c r="B250" i="227"/>
  <c r="Q251" i="227" s="1"/>
  <c r="M249" i="227"/>
  <c r="L249" i="227"/>
  <c r="AA249" i="227" s="1"/>
  <c r="K249" i="227"/>
  <c r="Z250" i="227" s="1"/>
  <c r="J249" i="227"/>
  <c r="Y249" i="227" s="1"/>
  <c r="I249" i="227"/>
  <c r="H249" i="227"/>
  <c r="W250" i="227" s="1"/>
  <c r="G249" i="227"/>
  <c r="F249" i="227"/>
  <c r="U249" i="227" s="1"/>
  <c r="E249" i="227"/>
  <c r="D249" i="227"/>
  <c r="S250" i="227" s="1"/>
  <c r="C249" i="227"/>
  <c r="R250" i="227" s="1"/>
  <c r="B249" i="227"/>
  <c r="Q249" i="227" s="1"/>
  <c r="M225" i="227"/>
  <c r="L225" i="227"/>
  <c r="K225" i="227"/>
  <c r="J225" i="227"/>
  <c r="I225" i="227"/>
  <c r="H225" i="227"/>
  <c r="G225" i="227"/>
  <c r="F225" i="227"/>
  <c r="E225" i="227"/>
  <c r="D225" i="227"/>
  <c r="C225" i="227"/>
  <c r="B225" i="227"/>
  <c r="M224" i="227"/>
  <c r="L224" i="227"/>
  <c r="K224" i="227"/>
  <c r="J224" i="227"/>
  <c r="I224" i="227"/>
  <c r="H224" i="227"/>
  <c r="G224" i="227"/>
  <c r="F224" i="227"/>
  <c r="E224" i="227"/>
  <c r="D224" i="227"/>
  <c r="C224" i="227"/>
  <c r="B224" i="227"/>
  <c r="AB225" i="227"/>
  <c r="M255" i="227"/>
  <c r="L255" i="227"/>
  <c r="K255" i="227"/>
  <c r="J255" i="227"/>
  <c r="I255" i="227"/>
  <c r="H255" i="227"/>
  <c r="G255" i="227"/>
  <c r="F255" i="227"/>
  <c r="E255" i="227"/>
  <c r="D255" i="227"/>
  <c r="C255" i="227"/>
  <c r="B255" i="227"/>
  <c r="M254" i="227"/>
  <c r="L254" i="227"/>
  <c r="K254" i="227"/>
  <c r="J254" i="227"/>
  <c r="I254" i="227"/>
  <c r="H254" i="227"/>
  <c r="G254" i="227"/>
  <c r="F254" i="227"/>
  <c r="E254" i="227"/>
  <c r="D254" i="227"/>
  <c r="C254" i="227"/>
  <c r="N254" i="227" s="1"/>
  <c r="B254" i="227"/>
  <c r="M253" i="227"/>
  <c r="L253" i="227"/>
  <c r="K253" i="227"/>
  <c r="J253" i="227"/>
  <c r="I253" i="227"/>
  <c r="H253" i="227"/>
  <c r="G253" i="227"/>
  <c r="F253" i="227"/>
  <c r="E253" i="227"/>
  <c r="D253" i="227"/>
  <c r="C253" i="227"/>
  <c r="B253" i="227"/>
  <c r="M252" i="227"/>
  <c r="AB252" i="227" s="1"/>
  <c r="L252" i="227"/>
  <c r="K252" i="227"/>
  <c r="J252" i="227"/>
  <c r="I252" i="227"/>
  <c r="X252" i="227" s="1"/>
  <c r="H252" i="227"/>
  <c r="G252" i="227"/>
  <c r="F252" i="227"/>
  <c r="E252" i="227"/>
  <c r="T252" i="227" s="1"/>
  <c r="D252" i="227"/>
  <c r="C252" i="227"/>
  <c r="B252" i="227"/>
  <c r="AB255" i="227"/>
  <c r="Y255" i="227"/>
  <c r="S255" i="227"/>
  <c r="AA254" i="227"/>
  <c r="W254" i="227"/>
  <c r="Y253" i="227"/>
  <c r="S253" i="227"/>
  <c r="AB251" i="227"/>
  <c r="X251" i="227"/>
  <c r="T251" i="227"/>
  <c r="S251" i="227"/>
  <c r="X250" i="227"/>
  <c r="AC248" i="227"/>
  <c r="AB248" i="227"/>
  <c r="AA248" i="227"/>
  <c r="Z248" i="227"/>
  <c r="Y248" i="227"/>
  <c r="X248" i="227"/>
  <c r="W248" i="227"/>
  <c r="V248" i="227"/>
  <c r="U248" i="227"/>
  <c r="T248" i="227"/>
  <c r="S248" i="227"/>
  <c r="R248" i="227"/>
  <c r="Q248" i="227"/>
  <c r="N248" i="227"/>
  <c r="AC247" i="227"/>
  <c r="AB247" i="227"/>
  <c r="AA247" i="227"/>
  <c r="Z247" i="227"/>
  <c r="Y247" i="227"/>
  <c r="X247" i="227"/>
  <c r="W247" i="227"/>
  <c r="V247" i="227"/>
  <c r="U247" i="227"/>
  <c r="T247" i="227"/>
  <c r="S247" i="227"/>
  <c r="R247" i="227"/>
  <c r="Q247" i="227"/>
  <c r="N247" i="227"/>
  <c r="AC246" i="227"/>
  <c r="AB246" i="227"/>
  <c r="AA246" i="227"/>
  <c r="Z246" i="227"/>
  <c r="Y246" i="227"/>
  <c r="X246" i="227"/>
  <c r="W246" i="227"/>
  <c r="V246" i="227"/>
  <c r="U246" i="227"/>
  <c r="T246" i="227"/>
  <c r="S246" i="227"/>
  <c r="R246" i="227"/>
  <c r="Q246" i="227"/>
  <c r="N246" i="227"/>
  <c r="AC245" i="227"/>
  <c r="AB245" i="227"/>
  <c r="AA245" i="227"/>
  <c r="Z245" i="227"/>
  <c r="Y245" i="227"/>
  <c r="X245" i="227"/>
  <c r="W245" i="227"/>
  <c r="V245" i="227"/>
  <c r="U245" i="227"/>
  <c r="T245" i="227"/>
  <c r="S245" i="227"/>
  <c r="R245" i="227"/>
  <c r="Q245" i="227"/>
  <c r="N245" i="227"/>
  <c r="AC244" i="227"/>
  <c r="AB244" i="227"/>
  <c r="AA244" i="227"/>
  <c r="Z244" i="227"/>
  <c r="Y244" i="227"/>
  <c r="X244" i="227"/>
  <c r="W244" i="227"/>
  <c r="V244" i="227"/>
  <c r="U244" i="227"/>
  <c r="T244" i="227"/>
  <c r="S244" i="227"/>
  <c r="R244" i="227"/>
  <c r="Q244" i="227"/>
  <c r="N244" i="227"/>
  <c r="AC243" i="227"/>
  <c r="AB243" i="227"/>
  <c r="AA243" i="227"/>
  <c r="Z243" i="227"/>
  <c r="Y243" i="227"/>
  <c r="X243" i="227"/>
  <c r="W243" i="227"/>
  <c r="V243" i="227"/>
  <c r="U243" i="227"/>
  <c r="T243" i="227"/>
  <c r="S243" i="227"/>
  <c r="R243" i="227"/>
  <c r="Q243" i="227"/>
  <c r="N243" i="227"/>
  <c r="AC242" i="227"/>
  <c r="AB242" i="227"/>
  <c r="AA242" i="227"/>
  <c r="Z242" i="227"/>
  <c r="Y242" i="227"/>
  <c r="X242" i="227"/>
  <c r="W242" i="227"/>
  <c r="V242" i="227"/>
  <c r="U242" i="227"/>
  <c r="T242" i="227"/>
  <c r="S242" i="227"/>
  <c r="R242" i="227"/>
  <c r="Q242" i="227"/>
  <c r="N242" i="227"/>
  <c r="AC241" i="227"/>
  <c r="AB241" i="227"/>
  <c r="AA241" i="227"/>
  <c r="Z241" i="227"/>
  <c r="Y241" i="227"/>
  <c r="X241" i="227"/>
  <c r="W241" i="227"/>
  <c r="V241" i="227"/>
  <c r="U241" i="227"/>
  <c r="T241" i="227"/>
  <c r="S241" i="227"/>
  <c r="R241" i="227"/>
  <c r="Q241" i="227"/>
  <c r="N241" i="227"/>
  <c r="AC240" i="227"/>
  <c r="AB240" i="227"/>
  <c r="AA240" i="227"/>
  <c r="Z240" i="227"/>
  <c r="Y240" i="227"/>
  <c r="X240" i="227"/>
  <c r="W240" i="227"/>
  <c r="V240" i="227"/>
  <c r="U240" i="227"/>
  <c r="T240" i="227"/>
  <c r="S240" i="227"/>
  <c r="R240" i="227"/>
  <c r="Q240" i="227"/>
  <c r="N240" i="227"/>
  <c r="AC239" i="227"/>
  <c r="AB239" i="227"/>
  <c r="AA239" i="227"/>
  <c r="Z239" i="227"/>
  <c r="Y239" i="227"/>
  <c r="X239" i="227"/>
  <c r="W239" i="227"/>
  <c r="V239" i="227"/>
  <c r="U239" i="227"/>
  <c r="T239" i="227"/>
  <c r="S239" i="227"/>
  <c r="R239" i="227"/>
  <c r="Q239" i="227"/>
  <c r="N239" i="227"/>
  <c r="AC238" i="227"/>
  <c r="AB238" i="227"/>
  <c r="AA238" i="227"/>
  <c r="Z238" i="227"/>
  <c r="Y238" i="227"/>
  <c r="X238" i="227"/>
  <c r="W238" i="227"/>
  <c r="V238" i="227"/>
  <c r="U238" i="227"/>
  <c r="T238" i="227"/>
  <c r="S238" i="227"/>
  <c r="R238" i="227"/>
  <c r="Q238" i="227"/>
  <c r="N238" i="227"/>
  <c r="AC237" i="227"/>
  <c r="AB237" i="227"/>
  <c r="AA237" i="227"/>
  <c r="Z237" i="227"/>
  <c r="Y237" i="227"/>
  <c r="X237" i="227"/>
  <c r="W237" i="227"/>
  <c r="V237" i="227"/>
  <c r="U237" i="227"/>
  <c r="T237" i="227"/>
  <c r="S237" i="227"/>
  <c r="R237" i="227"/>
  <c r="Q237" i="227"/>
  <c r="N237" i="227"/>
  <c r="N236" i="227"/>
  <c r="M127" i="227"/>
  <c r="L127" i="227"/>
  <c r="K127" i="227"/>
  <c r="J127" i="227"/>
  <c r="I127" i="227"/>
  <c r="H127" i="227"/>
  <c r="G127" i="227"/>
  <c r="F127" i="227"/>
  <c r="E127" i="227"/>
  <c r="D127" i="227"/>
  <c r="C127" i="227"/>
  <c r="B127" i="227"/>
  <c r="M126" i="227"/>
  <c r="L126" i="227"/>
  <c r="K126" i="227"/>
  <c r="J126" i="227"/>
  <c r="I126" i="227"/>
  <c r="H126" i="227"/>
  <c r="G126" i="227"/>
  <c r="F126" i="227"/>
  <c r="E126" i="227"/>
  <c r="D126" i="227"/>
  <c r="C126" i="227"/>
  <c r="B126" i="227"/>
  <c r="M125" i="227"/>
  <c r="L125" i="227"/>
  <c r="K125" i="227"/>
  <c r="J125" i="227"/>
  <c r="I125" i="227"/>
  <c r="H125" i="227"/>
  <c r="G125" i="227"/>
  <c r="F125" i="227"/>
  <c r="E125" i="227"/>
  <c r="D125" i="227"/>
  <c r="C125" i="227"/>
  <c r="B125" i="227"/>
  <c r="M124" i="227"/>
  <c r="L124" i="227"/>
  <c r="K124" i="227"/>
  <c r="J124" i="227"/>
  <c r="I124" i="227"/>
  <c r="H124" i="227"/>
  <c r="G124" i="227"/>
  <c r="F124" i="227"/>
  <c r="E124" i="227"/>
  <c r="D124" i="227"/>
  <c r="C124" i="227"/>
  <c r="B124" i="227"/>
  <c r="M123" i="227"/>
  <c r="L123" i="227"/>
  <c r="K123" i="227"/>
  <c r="J123" i="227"/>
  <c r="I123" i="227"/>
  <c r="H123" i="227"/>
  <c r="G123" i="227"/>
  <c r="F123" i="227"/>
  <c r="E123" i="227"/>
  <c r="D123" i="227"/>
  <c r="C123" i="227"/>
  <c r="B123" i="227"/>
  <c r="M122" i="227"/>
  <c r="L122" i="227"/>
  <c r="K122" i="227"/>
  <c r="J122" i="227"/>
  <c r="I122" i="227"/>
  <c r="H122" i="227"/>
  <c r="G122" i="227"/>
  <c r="F122" i="227"/>
  <c r="E122" i="227"/>
  <c r="D122" i="227"/>
  <c r="C122" i="227"/>
  <c r="B122" i="227"/>
  <c r="M121" i="227"/>
  <c r="L121" i="227"/>
  <c r="K121" i="227"/>
  <c r="J121" i="227"/>
  <c r="I121" i="227"/>
  <c r="H121" i="227"/>
  <c r="G121" i="227"/>
  <c r="F121" i="227"/>
  <c r="E121" i="227"/>
  <c r="D121" i="227"/>
  <c r="C121" i="227"/>
  <c r="B121" i="227"/>
  <c r="AB121" i="227"/>
  <c r="AA121" i="227"/>
  <c r="Z121" i="227"/>
  <c r="Y121" i="227"/>
  <c r="X121" i="227"/>
  <c r="W121" i="227"/>
  <c r="V121" i="227"/>
  <c r="U121" i="227"/>
  <c r="T121" i="227"/>
  <c r="S121" i="227"/>
  <c r="R121" i="227"/>
  <c r="Q121" i="227"/>
  <c r="AC120" i="227"/>
  <c r="AB120" i="227"/>
  <c r="AA120" i="227"/>
  <c r="Z120" i="227"/>
  <c r="Y120" i="227"/>
  <c r="X120" i="227"/>
  <c r="W120" i="227"/>
  <c r="V120" i="227"/>
  <c r="U120" i="227"/>
  <c r="T120" i="227"/>
  <c r="S120" i="227"/>
  <c r="R120" i="227"/>
  <c r="Q120" i="227"/>
  <c r="AC119" i="227"/>
  <c r="AB119" i="227"/>
  <c r="AA119" i="227"/>
  <c r="Z119" i="227"/>
  <c r="Y119" i="227"/>
  <c r="X119" i="227"/>
  <c r="W119" i="227"/>
  <c r="V119" i="227"/>
  <c r="U119" i="227"/>
  <c r="T119" i="227"/>
  <c r="S119" i="227"/>
  <c r="R119" i="227"/>
  <c r="Q119" i="227"/>
  <c r="AC118" i="227"/>
  <c r="AB118" i="227"/>
  <c r="AA118" i="227"/>
  <c r="Z118" i="227"/>
  <c r="Y118" i="227"/>
  <c r="X118" i="227"/>
  <c r="W118" i="227"/>
  <c r="V118" i="227"/>
  <c r="U118" i="227"/>
  <c r="T118" i="227"/>
  <c r="S118" i="227"/>
  <c r="R118" i="227"/>
  <c r="Q118" i="227"/>
  <c r="AC117" i="227"/>
  <c r="AB117" i="227"/>
  <c r="AA117" i="227"/>
  <c r="Z117" i="227"/>
  <c r="Y117" i="227"/>
  <c r="X117" i="227"/>
  <c r="W117" i="227"/>
  <c r="V117" i="227"/>
  <c r="U117" i="227"/>
  <c r="T117" i="227"/>
  <c r="S117" i="227"/>
  <c r="R117" i="227"/>
  <c r="Q117" i="227"/>
  <c r="AC116" i="227"/>
  <c r="AB116" i="227"/>
  <c r="AA116" i="227"/>
  <c r="Z116" i="227"/>
  <c r="Y116" i="227"/>
  <c r="X116" i="227"/>
  <c r="W116" i="227"/>
  <c r="V116" i="227"/>
  <c r="U116" i="227"/>
  <c r="T116" i="227"/>
  <c r="S116" i="227"/>
  <c r="R116" i="227"/>
  <c r="Q116" i="227"/>
  <c r="AC115" i="227"/>
  <c r="AB115" i="227"/>
  <c r="AA115" i="227"/>
  <c r="Z115" i="227"/>
  <c r="Y115" i="227"/>
  <c r="X115" i="227"/>
  <c r="W115" i="227"/>
  <c r="V115" i="227"/>
  <c r="U115" i="227"/>
  <c r="T115" i="227"/>
  <c r="S115" i="227"/>
  <c r="R115" i="227"/>
  <c r="Q115" i="227"/>
  <c r="AC114" i="227"/>
  <c r="AB114" i="227"/>
  <c r="AA114" i="227"/>
  <c r="Z114" i="227"/>
  <c r="Y114" i="227"/>
  <c r="X114" i="227"/>
  <c r="W114" i="227"/>
  <c r="V114" i="227"/>
  <c r="U114" i="227"/>
  <c r="T114" i="227"/>
  <c r="S114" i="227"/>
  <c r="R114" i="227"/>
  <c r="Q114" i="227"/>
  <c r="AC113" i="227"/>
  <c r="AB113" i="227"/>
  <c r="AA113" i="227"/>
  <c r="Z113" i="227"/>
  <c r="Y113" i="227"/>
  <c r="X113" i="227"/>
  <c r="W113" i="227"/>
  <c r="V113" i="227"/>
  <c r="U113" i="227"/>
  <c r="T113" i="227"/>
  <c r="S113" i="227"/>
  <c r="R113" i="227"/>
  <c r="Q113" i="227"/>
  <c r="AC112" i="227"/>
  <c r="AB112" i="227"/>
  <c r="AA112" i="227"/>
  <c r="Z112" i="227"/>
  <c r="Y112" i="227"/>
  <c r="X112" i="227"/>
  <c r="W112" i="227"/>
  <c r="V112" i="227"/>
  <c r="U112" i="227"/>
  <c r="T112" i="227"/>
  <c r="S112" i="227"/>
  <c r="R112" i="227"/>
  <c r="Q112" i="227"/>
  <c r="AC111" i="227"/>
  <c r="AB111" i="227"/>
  <c r="AA111" i="227"/>
  <c r="Z111" i="227"/>
  <c r="Y111" i="227"/>
  <c r="X111" i="227"/>
  <c r="W111" i="227"/>
  <c r="V111" i="227"/>
  <c r="U111" i="227"/>
  <c r="T111" i="227"/>
  <c r="S111" i="227"/>
  <c r="R111" i="227"/>
  <c r="Q111" i="227"/>
  <c r="AC110" i="227"/>
  <c r="AB110" i="227"/>
  <c r="AA110" i="227"/>
  <c r="Z110" i="227"/>
  <c r="Y110" i="227"/>
  <c r="X110" i="227"/>
  <c r="W110" i="227"/>
  <c r="V110" i="227"/>
  <c r="U110" i="227"/>
  <c r="T110" i="227"/>
  <c r="S110" i="227"/>
  <c r="R110" i="227"/>
  <c r="Q110" i="227"/>
  <c r="AC109" i="227"/>
  <c r="AB109" i="227"/>
  <c r="AA109" i="227"/>
  <c r="Z109" i="227"/>
  <c r="Y109" i="227"/>
  <c r="X109" i="227"/>
  <c r="W109" i="227"/>
  <c r="V109" i="227"/>
  <c r="U109" i="227"/>
  <c r="T109" i="227"/>
  <c r="S109" i="227"/>
  <c r="R109" i="227"/>
  <c r="Q109" i="227"/>
  <c r="M230" i="227"/>
  <c r="L230" i="227"/>
  <c r="K230" i="227"/>
  <c r="J230" i="227"/>
  <c r="I230" i="227"/>
  <c r="H230" i="227"/>
  <c r="G230" i="227"/>
  <c r="F230" i="227"/>
  <c r="E230" i="227"/>
  <c r="D230" i="227"/>
  <c r="C230" i="227"/>
  <c r="B230" i="227"/>
  <c r="M229" i="227"/>
  <c r="L229" i="227"/>
  <c r="K229" i="227"/>
  <c r="J229" i="227"/>
  <c r="I229" i="227"/>
  <c r="H229" i="227"/>
  <c r="G229" i="227"/>
  <c r="F229" i="227"/>
  <c r="E229" i="227"/>
  <c r="D229" i="227"/>
  <c r="C229" i="227"/>
  <c r="B229" i="227"/>
  <c r="Q230" i="227" s="1"/>
  <c r="M228" i="227"/>
  <c r="L228" i="227"/>
  <c r="K228" i="227"/>
  <c r="J228" i="227"/>
  <c r="I228" i="227"/>
  <c r="H228" i="227"/>
  <c r="G228" i="227"/>
  <c r="F228" i="227"/>
  <c r="E228" i="227"/>
  <c r="D228" i="227"/>
  <c r="C228" i="227"/>
  <c r="B228" i="227"/>
  <c r="M227" i="227"/>
  <c r="L227" i="227"/>
  <c r="K227" i="227"/>
  <c r="J227" i="227"/>
  <c r="Y228" i="227" s="1"/>
  <c r="I227" i="227"/>
  <c r="H227" i="227"/>
  <c r="G227" i="227"/>
  <c r="F227" i="227"/>
  <c r="E227" i="227"/>
  <c r="D227" i="227"/>
  <c r="C227" i="227"/>
  <c r="B227" i="227"/>
  <c r="M226" i="227"/>
  <c r="L226" i="227"/>
  <c r="K226" i="227"/>
  <c r="J226" i="227"/>
  <c r="I226" i="227"/>
  <c r="H226" i="227"/>
  <c r="W227" i="227" s="1"/>
  <c r="G226" i="227"/>
  <c r="F226" i="227"/>
  <c r="U226" i="227" s="1"/>
  <c r="E226" i="227"/>
  <c r="D226" i="227"/>
  <c r="C226" i="227"/>
  <c r="B226" i="227"/>
  <c r="AA224" i="227"/>
  <c r="S224" i="227"/>
  <c r="M180" i="227"/>
  <c r="L180" i="227"/>
  <c r="K180" i="227"/>
  <c r="J180" i="227"/>
  <c r="I180" i="227"/>
  <c r="H180" i="227"/>
  <c r="G180" i="227"/>
  <c r="F180" i="227"/>
  <c r="E180" i="227"/>
  <c r="D180" i="227"/>
  <c r="C180" i="227"/>
  <c r="B180" i="227"/>
  <c r="M179" i="227"/>
  <c r="L179" i="227"/>
  <c r="K179" i="227"/>
  <c r="J179" i="227"/>
  <c r="I179" i="227"/>
  <c r="H179" i="227"/>
  <c r="G179" i="227"/>
  <c r="F179" i="227"/>
  <c r="E179" i="227"/>
  <c r="D179" i="227"/>
  <c r="C179" i="227"/>
  <c r="B179" i="227"/>
  <c r="M178" i="227"/>
  <c r="L178" i="227"/>
  <c r="K178" i="227"/>
  <c r="J178" i="227"/>
  <c r="I178" i="227"/>
  <c r="H178" i="227"/>
  <c r="G178" i="227"/>
  <c r="F178" i="227"/>
  <c r="E178" i="227"/>
  <c r="D178" i="227"/>
  <c r="C178" i="227"/>
  <c r="B178" i="227"/>
  <c r="M177" i="227"/>
  <c r="L177" i="227"/>
  <c r="K177" i="227"/>
  <c r="J177" i="227"/>
  <c r="I177" i="227"/>
  <c r="H177" i="227"/>
  <c r="G177" i="227"/>
  <c r="F177" i="227"/>
  <c r="E177" i="227"/>
  <c r="D177" i="227"/>
  <c r="C177" i="227"/>
  <c r="B177" i="227"/>
  <c r="M176" i="227"/>
  <c r="L176" i="227"/>
  <c r="K176" i="227"/>
  <c r="J176" i="227"/>
  <c r="I176" i="227"/>
  <c r="H176" i="227"/>
  <c r="G176" i="227"/>
  <c r="F176" i="227"/>
  <c r="E176" i="227"/>
  <c r="D176" i="227"/>
  <c r="C176" i="227"/>
  <c r="B176" i="227"/>
  <c r="M175" i="227"/>
  <c r="L175" i="227"/>
  <c r="K175" i="227"/>
  <c r="J175" i="227"/>
  <c r="I175" i="227"/>
  <c r="H175" i="227"/>
  <c r="G175" i="227"/>
  <c r="F175" i="227"/>
  <c r="E175" i="227"/>
  <c r="D175" i="227"/>
  <c r="C175" i="227"/>
  <c r="B175" i="227"/>
  <c r="M174" i="227"/>
  <c r="L174" i="227"/>
  <c r="K174" i="227"/>
  <c r="Z174" i="227" s="1"/>
  <c r="J174" i="227"/>
  <c r="I174" i="227"/>
  <c r="H174" i="227"/>
  <c r="G174" i="227"/>
  <c r="V174" i="227" s="1"/>
  <c r="F174" i="227"/>
  <c r="E174" i="227"/>
  <c r="D174" i="227"/>
  <c r="C174" i="227"/>
  <c r="R174" i="227" s="1"/>
  <c r="B174" i="227"/>
  <c r="M155" i="227"/>
  <c r="L155" i="227"/>
  <c r="K155" i="227"/>
  <c r="J155" i="227"/>
  <c r="I155" i="227"/>
  <c r="H155" i="227"/>
  <c r="G155" i="227"/>
  <c r="F155" i="227"/>
  <c r="E155" i="227"/>
  <c r="D155" i="227"/>
  <c r="C155" i="227"/>
  <c r="B155" i="227"/>
  <c r="M154" i="227"/>
  <c r="L154" i="227"/>
  <c r="K154" i="227"/>
  <c r="J154" i="227"/>
  <c r="I154" i="227"/>
  <c r="H154" i="227"/>
  <c r="G154" i="227"/>
  <c r="F154" i="227"/>
  <c r="E154" i="227"/>
  <c r="D154" i="227"/>
  <c r="C154" i="227"/>
  <c r="B154" i="227"/>
  <c r="M153" i="227"/>
  <c r="L153" i="227"/>
  <c r="K153" i="227"/>
  <c r="J153" i="227"/>
  <c r="I153" i="227"/>
  <c r="H153" i="227"/>
  <c r="G153" i="227"/>
  <c r="F153" i="227"/>
  <c r="E153" i="227"/>
  <c r="D153" i="227"/>
  <c r="C153" i="227"/>
  <c r="B153" i="227"/>
  <c r="M152" i="227"/>
  <c r="L152" i="227"/>
  <c r="K152" i="227"/>
  <c r="J152" i="227"/>
  <c r="I152" i="227"/>
  <c r="H152" i="227"/>
  <c r="G152" i="227"/>
  <c r="F152" i="227"/>
  <c r="E152" i="227"/>
  <c r="D152" i="227"/>
  <c r="C152" i="227"/>
  <c r="B152" i="227"/>
  <c r="M151" i="227"/>
  <c r="L151" i="227"/>
  <c r="K151" i="227"/>
  <c r="J151" i="227"/>
  <c r="I151" i="227"/>
  <c r="H151" i="227"/>
  <c r="G151" i="227"/>
  <c r="F151" i="227"/>
  <c r="E151" i="227"/>
  <c r="D151" i="227"/>
  <c r="C151" i="227"/>
  <c r="B151" i="227"/>
  <c r="M150" i="227"/>
  <c r="L150" i="227"/>
  <c r="K150" i="227"/>
  <c r="J150" i="227"/>
  <c r="I150" i="227"/>
  <c r="H150" i="227"/>
  <c r="G150" i="227"/>
  <c r="F150" i="227"/>
  <c r="E150" i="227"/>
  <c r="D150" i="227"/>
  <c r="C150" i="227"/>
  <c r="B150" i="227"/>
  <c r="M149" i="227"/>
  <c r="L149" i="227"/>
  <c r="K149" i="227"/>
  <c r="J149" i="227"/>
  <c r="I149" i="227"/>
  <c r="H149" i="227"/>
  <c r="W149" i="227" s="1"/>
  <c r="G149" i="227"/>
  <c r="F149" i="227"/>
  <c r="E149" i="227"/>
  <c r="D149" i="227"/>
  <c r="C149" i="227"/>
  <c r="B149" i="227"/>
  <c r="M102" i="227"/>
  <c r="L102" i="227"/>
  <c r="K102" i="227"/>
  <c r="J102" i="227"/>
  <c r="I102" i="227"/>
  <c r="H102" i="227"/>
  <c r="G102" i="227"/>
  <c r="F102" i="227"/>
  <c r="E102" i="227"/>
  <c r="D102" i="227"/>
  <c r="C102" i="227"/>
  <c r="B102" i="227"/>
  <c r="M101" i="227"/>
  <c r="L101" i="227"/>
  <c r="K101" i="227"/>
  <c r="J101" i="227"/>
  <c r="I101" i="227"/>
  <c r="H101" i="227"/>
  <c r="G101" i="227"/>
  <c r="F101" i="227"/>
  <c r="E101" i="227"/>
  <c r="D101" i="227"/>
  <c r="C101" i="227"/>
  <c r="B101" i="227"/>
  <c r="M100" i="227"/>
  <c r="L100" i="227"/>
  <c r="K100" i="227"/>
  <c r="J100" i="227"/>
  <c r="I100" i="227"/>
  <c r="H100" i="227"/>
  <c r="G100" i="227"/>
  <c r="F100" i="227"/>
  <c r="E100" i="227"/>
  <c r="D100" i="227"/>
  <c r="C100" i="227"/>
  <c r="B100" i="227"/>
  <c r="M99" i="227"/>
  <c r="L99" i="227"/>
  <c r="K99" i="227"/>
  <c r="J99" i="227"/>
  <c r="I99" i="227"/>
  <c r="H99" i="227"/>
  <c r="G99" i="227"/>
  <c r="F99" i="227"/>
  <c r="E99" i="227"/>
  <c r="D99" i="227"/>
  <c r="C99" i="227"/>
  <c r="B99" i="227"/>
  <c r="M98" i="227"/>
  <c r="L98" i="227"/>
  <c r="K98" i="227"/>
  <c r="J98" i="227"/>
  <c r="I98" i="227"/>
  <c r="H98" i="227"/>
  <c r="G98" i="227"/>
  <c r="F98" i="227"/>
  <c r="E98" i="227"/>
  <c r="D98" i="227"/>
  <c r="C98" i="227"/>
  <c r="B98" i="227"/>
  <c r="M97" i="227"/>
  <c r="L97" i="227"/>
  <c r="K97" i="227"/>
  <c r="J97" i="227"/>
  <c r="I97" i="227"/>
  <c r="H97" i="227"/>
  <c r="G97" i="227"/>
  <c r="F97" i="227"/>
  <c r="E97" i="227"/>
  <c r="D97" i="227"/>
  <c r="C97" i="227"/>
  <c r="B97" i="227"/>
  <c r="M96" i="227"/>
  <c r="L96" i="227"/>
  <c r="K96" i="227"/>
  <c r="Z96" i="227" s="1"/>
  <c r="J96" i="227"/>
  <c r="I96" i="227"/>
  <c r="H96" i="227"/>
  <c r="W96" i="227" s="1"/>
  <c r="G96" i="227"/>
  <c r="V96" i="227" s="1"/>
  <c r="F96" i="227"/>
  <c r="E96" i="227"/>
  <c r="D96" i="227"/>
  <c r="C96" i="227"/>
  <c r="R96" i="227" s="1"/>
  <c r="B96" i="227"/>
  <c r="M52" i="227"/>
  <c r="L52" i="227"/>
  <c r="K52" i="227"/>
  <c r="J52" i="227"/>
  <c r="I52" i="227"/>
  <c r="H52" i="227"/>
  <c r="G52" i="227"/>
  <c r="F52" i="227"/>
  <c r="E52" i="227"/>
  <c r="D52" i="227"/>
  <c r="C52" i="227"/>
  <c r="B52" i="227"/>
  <c r="M51" i="227"/>
  <c r="L51" i="227"/>
  <c r="K51" i="227"/>
  <c r="J51" i="227"/>
  <c r="I51" i="227"/>
  <c r="H51" i="227"/>
  <c r="G51" i="227"/>
  <c r="F51" i="227"/>
  <c r="E51" i="227"/>
  <c r="D51" i="227"/>
  <c r="C51" i="227"/>
  <c r="B51" i="227"/>
  <c r="M50" i="227"/>
  <c r="L50" i="227"/>
  <c r="K50" i="227"/>
  <c r="J50" i="227"/>
  <c r="I50" i="227"/>
  <c r="H50" i="227"/>
  <c r="G50" i="227"/>
  <c r="F50" i="227"/>
  <c r="E50" i="227"/>
  <c r="D50" i="227"/>
  <c r="C50" i="227"/>
  <c r="B50" i="227"/>
  <c r="M49" i="227"/>
  <c r="L49" i="227"/>
  <c r="K49" i="227"/>
  <c r="J49" i="227"/>
  <c r="I49" i="227"/>
  <c r="H49" i="227"/>
  <c r="G49" i="227"/>
  <c r="F49" i="227"/>
  <c r="E49" i="227"/>
  <c r="D49" i="227"/>
  <c r="C49" i="227"/>
  <c r="B49" i="227"/>
  <c r="M48" i="227"/>
  <c r="L48" i="227"/>
  <c r="K48" i="227"/>
  <c r="J48" i="227"/>
  <c r="I48" i="227"/>
  <c r="H48" i="227"/>
  <c r="G48" i="227"/>
  <c r="F48" i="227"/>
  <c r="E48" i="227"/>
  <c r="D48" i="227"/>
  <c r="C48" i="227"/>
  <c r="B48" i="227"/>
  <c r="M47" i="227"/>
  <c r="L47" i="227"/>
  <c r="K47" i="227"/>
  <c r="J47" i="227"/>
  <c r="I47" i="227"/>
  <c r="H47" i="227"/>
  <c r="G47" i="227"/>
  <c r="F47" i="227"/>
  <c r="E47" i="227"/>
  <c r="D47" i="227"/>
  <c r="C47" i="227"/>
  <c r="B47" i="227"/>
  <c r="M46" i="227"/>
  <c r="L46" i="227"/>
  <c r="K46" i="227"/>
  <c r="Z46" i="227" s="1"/>
  <c r="J46" i="227"/>
  <c r="I46" i="227"/>
  <c r="H46" i="227"/>
  <c r="G46" i="227"/>
  <c r="F46" i="227"/>
  <c r="E46" i="227"/>
  <c r="D46" i="227"/>
  <c r="C46" i="227"/>
  <c r="B46" i="227"/>
  <c r="M27" i="227"/>
  <c r="L27" i="227"/>
  <c r="K27" i="227"/>
  <c r="J27" i="227"/>
  <c r="I27" i="227"/>
  <c r="H27" i="227"/>
  <c r="G27" i="227"/>
  <c r="F27" i="227"/>
  <c r="E27" i="227"/>
  <c r="D27" i="227"/>
  <c r="C27" i="227"/>
  <c r="B27" i="227"/>
  <c r="M26" i="227"/>
  <c r="L26" i="227"/>
  <c r="K26" i="227"/>
  <c r="J26" i="227"/>
  <c r="I26" i="227"/>
  <c r="H26" i="227"/>
  <c r="G26" i="227"/>
  <c r="F26" i="227"/>
  <c r="E26" i="227"/>
  <c r="D26" i="227"/>
  <c r="C26" i="227"/>
  <c r="B26" i="227"/>
  <c r="M25" i="227"/>
  <c r="L25" i="227"/>
  <c r="K25" i="227"/>
  <c r="J25" i="227"/>
  <c r="I25" i="227"/>
  <c r="H25" i="227"/>
  <c r="G25" i="227"/>
  <c r="F25" i="227"/>
  <c r="E25" i="227"/>
  <c r="D25" i="227"/>
  <c r="C25" i="227"/>
  <c r="B25" i="227"/>
  <c r="M24" i="227"/>
  <c r="L24" i="227"/>
  <c r="K24" i="227"/>
  <c r="J24" i="227"/>
  <c r="I24" i="227"/>
  <c r="H24" i="227"/>
  <c r="G24" i="227"/>
  <c r="F24" i="227"/>
  <c r="E24" i="227"/>
  <c r="D24" i="227"/>
  <c r="C24" i="227"/>
  <c r="B24" i="227"/>
  <c r="M23" i="227"/>
  <c r="L23" i="227"/>
  <c r="K23" i="227"/>
  <c r="J23" i="227"/>
  <c r="I23" i="227"/>
  <c r="H23" i="227"/>
  <c r="G23" i="227"/>
  <c r="F23" i="227"/>
  <c r="E23" i="227"/>
  <c r="D23" i="227"/>
  <c r="C23" i="227"/>
  <c r="B23" i="227"/>
  <c r="M22" i="227"/>
  <c r="L22" i="227"/>
  <c r="K22" i="227"/>
  <c r="J22" i="227"/>
  <c r="I22" i="227"/>
  <c r="H22" i="227"/>
  <c r="G22" i="227"/>
  <c r="F22" i="227"/>
  <c r="E22" i="227"/>
  <c r="D22" i="227"/>
  <c r="C22" i="227"/>
  <c r="B22" i="227"/>
  <c r="M21" i="227"/>
  <c r="L21" i="227"/>
  <c r="K21" i="227"/>
  <c r="J21" i="227"/>
  <c r="I21" i="227"/>
  <c r="H21" i="227"/>
  <c r="G21" i="227"/>
  <c r="F21" i="227"/>
  <c r="E21" i="227"/>
  <c r="D21" i="227"/>
  <c r="C21" i="227"/>
  <c r="B21" i="227"/>
  <c r="H1" i="227"/>
  <c r="AB230" i="227"/>
  <c r="Z230" i="227"/>
  <c r="X230" i="227"/>
  <c r="T230" i="227"/>
  <c r="Y230" i="227"/>
  <c r="U230" i="227"/>
  <c r="AB229" i="227"/>
  <c r="X229" i="227"/>
  <c r="T229" i="227"/>
  <c r="R229" i="227"/>
  <c r="Y229" i="227"/>
  <c r="U229" i="227"/>
  <c r="AB228" i="227"/>
  <c r="X228" i="227"/>
  <c r="T228" i="227"/>
  <c r="R228" i="227"/>
  <c r="W228" i="227"/>
  <c r="Q228" i="227"/>
  <c r="AB227" i="227"/>
  <c r="X227" i="227"/>
  <c r="T227" i="227"/>
  <c r="Y227" i="227"/>
  <c r="U227" i="227"/>
  <c r="AB226" i="227"/>
  <c r="T226" i="227"/>
  <c r="Y226" i="227"/>
  <c r="W226" i="227"/>
  <c r="Q226" i="227"/>
  <c r="AA225" i="227"/>
  <c r="Y225" i="227"/>
  <c r="U225" i="227"/>
  <c r="S225" i="227"/>
  <c r="Y224" i="227"/>
  <c r="W224" i="227"/>
  <c r="U224" i="227"/>
  <c r="Q224" i="227"/>
  <c r="T225" i="227"/>
  <c r="AC223" i="227"/>
  <c r="AB223" i="227"/>
  <c r="AA223" i="227"/>
  <c r="Z223" i="227"/>
  <c r="Y223" i="227"/>
  <c r="X223" i="227"/>
  <c r="W223" i="227"/>
  <c r="V223" i="227"/>
  <c r="U223" i="227"/>
  <c r="T223" i="227"/>
  <c r="S223" i="227"/>
  <c r="R223" i="227"/>
  <c r="Q223" i="227"/>
  <c r="N223" i="227"/>
  <c r="AC222" i="227"/>
  <c r="AB222" i="227"/>
  <c r="AA222" i="227"/>
  <c r="Z222" i="227"/>
  <c r="Y222" i="227"/>
  <c r="X222" i="227"/>
  <c r="W222" i="227"/>
  <c r="V222" i="227"/>
  <c r="U222" i="227"/>
  <c r="T222" i="227"/>
  <c r="S222" i="227"/>
  <c r="R222" i="227"/>
  <c r="Q222" i="227"/>
  <c r="N222" i="227"/>
  <c r="AC221" i="227"/>
  <c r="AB221" i="227"/>
  <c r="AA221" i="227"/>
  <c r="Z221" i="227"/>
  <c r="Y221" i="227"/>
  <c r="X221" i="227"/>
  <c r="W221" i="227"/>
  <c r="V221" i="227"/>
  <c r="U221" i="227"/>
  <c r="T221" i="227"/>
  <c r="S221" i="227"/>
  <c r="R221" i="227"/>
  <c r="Q221" i="227"/>
  <c r="N221" i="227"/>
  <c r="AC220" i="227"/>
  <c r="AB220" i="227"/>
  <c r="AA220" i="227"/>
  <c r="Z220" i="227"/>
  <c r="Y220" i="227"/>
  <c r="X220" i="227"/>
  <c r="W220" i="227"/>
  <c r="V220" i="227"/>
  <c r="U220" i="227"/>
  <c r="T220" i="227"/>
  <c r="S220" i="227"/>
  <c r="R220" i="227"/>
  <c r="Q220" i="227"/>
  <c r="N220" i="227"/>
  <c r="AC219" i="227"/>
  <c r="AB219" i="227"/>
  <c r="AA219" i="227"/>
  <c r="Z219" i="227"/>
  <c r="Y219" i="227"/>
  <c r="X219" i="227"/>
  <c r="W219" i="227"/>
  <c r="V219" i="227"/>
  <c r="U219" i="227"/>
  <c r="T219" i="227"/>
  <c r="S219" i="227"/>
  <c r="R219" i="227"/>
  <c r="Q219" i="227"/>
  <c r="N219" i="227"/>
  <c r="AC218" i="227"/>
  <c r="AB218" i="227"/>
  <c r="AA218" i="227"/>
  <c r="Z218" i="227"/>
  <c r="Y218" i="227"/>
  <c r="X218" i="227"/>
  <c r="W218" i="227"/>
  <c r="V218" i="227"/>
  <c r="U218" i="227"/>
  <c r="T218" i="227"/>
  <c r="S218" i="227"/>
  <c r="R218" i="227"/>
  <c r="Q218" i="227"/>
  <c r="N218" i="227"/>
  <c r="AC217" i="227"/>
  <c r="AB217" i="227"/>
  <c r="AA217" i="227"/>
  <c r="Z217" i="227"/>
  <c r="Y217" i="227"/>
  <c r="X217" i="227"/>
  <c r="W217" i="227"/>
  <c r="V217" i="227"/>
  <c r="U217" i="227"/>
  <c r="T217" i="227"/>
  <c r="S217" i="227"/>
  <c r="R217" i="227"/>
  <c r="Q217" i="227"/>
  <c r="N217" i="227"/>
  <c r="AC216" i="227"/>
  <c r="AB216" i="227"/>
  <c r="AA216" i="227"/>
  <c r="Z216" i="227"/>
  <c r="Y216" i="227"/>
  <c r="X216" i="227"/>
  <c r="W216" i="227"/>
  <c r="V216" i="227"/>
  <c r="U216" i="227"/>
  <c r="T216" i="227"/>
  <c r="S216" i="227"/>
  <c r="R216" i="227"/>
  <c r="Q216" i="227"/>
  <c r="N216" i="227"/>
  <c r="AC215" i="227"/>
  <c r="AB215" i="227"/>
  <c r="AA215" i="227"/>
  <c r="Z215" i="227"/>
  <c r="Y215" i="227"/>
  <c r="X215" i="227"/>
  <c r="W215" i="227"/>
  <c r="V215" i="227"/>
  <c r="U215" i="227"/>
  <c r="T215" i="227"/>
  <c r="S215" i="227"/>
  <c r="R215" i="227"/>
  <c r="Q215" i="227"/>
  <c r="N215" i="227"/>
  <c r="AC214" i="227"/>
  <c r="AB214" i="227"/>
  <c r="AA214" i="227"/>
  <c r="Z214" i="227"/>
  <c r="Y214" i="227"/>
  <c r="X214" i="227"/>
  <c r="W214" i="227"/>
  <c r="V214" i="227"/>
  <c r="U214" i="227"/>
  <c r="T214" i="227"/>
  <c r="S214" i="227"/>
  <c r="R214" i="227"/>
  <c r="Q214" i="227"/>
  <c r="N214" i="227"/>
  <c r="AC213" i="227"/>
  <c r="AB213" i="227"/>
  <c r="AA213" i="227"/>
  <c r="Z213" i="227"/>
  <c r="Y213" i="227"/>
  <c r="X213" i="227"/>
  <c r="W213" i="227"/>
  <c r="V213" i="227"/>
  <c r="U213" i="227"/>
  <c r="T213" i="227"/>
  <c r="S213" i="227"/>
  <c r="R213" i="227"/>
  <c r="Q213" i="227"/>
  <c r="N213" i="227"/>
  <c r="AC212" i="227"/>
  <c r="AB212" i="227"/>
  <c r="AA212" i="227"/>
  <c r="Z212" i="227"/>
  <c r="Y212" i="227"/>
  <c r="X212" i="227"/>
  <c r="W212" i="227"/>
  <c r="V212" i="227"/>
  <c r="U212" i="227"/>
  <c r="T212" i="227"/>
  <c r="S212" i="227"/>
  <c r="R212" i="227"/>
  <c r="Q212" i="227"/>
  <c r="N212" i="227"/>
  <c r="N211" i="227"/>
  <c r="AC198" i="227"/>
  <c r="AB198" i="227"/>
  <c r="AA198" i="227"/>
  <c r="Z198" i="227"/>
  <c r="Y198" i="227"/>
  <c r="X198" i="227"/>
  <c r="W198" i="227"/>
  <c r="V198" i="227"/>
  <c r="U198" i="227"/>
  <c r="T198" i="227"/>
  <c r="S198" i="227"/>
  <c r="R198" i="227"/>
  <c r="Q198" i="227"/>
  <c r="AC197" i="227"/>
  <c r="AB197" i="227"/>
  <c r="AA197" i="227"/>
  <c r="Z197" i="227"/>
  <c r="Y197" i="227"/>
  <c r="X197" i="227"/>
  <c r="W197" i="227"/>
  <c r="V197" i="227"/>
  <c r="U197" i="227"/>
  <c r="T197" i="227"/>
  <c r="S197" i="227"/>
  <c r="R197" i="227"/>
  <c r="Q197" i="227"/>
  <c r="AC196" i="227"/>
  <c r="AB196" i="227"/>
  <c r="AA196" i="227"/>
  <c r="Z196" i="227"/>
  <c r="Y196" i="227"/>
  <c r="X196" i="227"/>
  <c r="W196" i="227"/>
  <c r="V196" i="227"/>
  <c r="U196" i="227"/>
  <c r="T196" i="227"/>
  <c r="S196" i="227"/>
  <c r="R196" i="227"/>
  <c r="Q196" i="227"/>
  <c r="AC195" i="227"/>
  <c r="AB195" i="227"/>
  <c r="AA195" i="227"/>
  <c r="Z195" i="227"/>
  <c r="Y195" i="227"/>
  <c r="X195" i="227"/>
  <c r="W195" i="227"/>
  <c r="V195" i="227"/>
  <c r="U195" i="227"/>
  <c r="T195" i="227"/>
  <c r="S195" i="227"/>
  <c r="R195" i="227"/>
  <c r="Q195" i="227"/>
  <c r="AC194" i="227"/>
  <c r="AB194" i="227"/>
  <c r="AA194" i="227"/>
  <c r="Z194" i="227"/>
  <c r="Y194" i="227"/>
  <c r="X194" i="227"/>
  <c r="W194" i="227"/>
  <c r="V194" i="227"/>
  <c r="U194" i="227"/>
  <c r="T194" i="227"/>
  <c r="S194" i="227"/>
  <c r="R194" i="227"/>
  <c r="Q194" i="227"/>
  <c r="AC193" i="227"/>
  <c r="AB193" i="227"/>
  <c r="AA193" i="227"/>
  <c r="Z193" i="227"/>
  <c r="Y193" i="227"/>
  <c r="X193" i="227"/>
  <c r="W193" i="227"/>
  <c r="V193" i="227"/>
  <c r="U193" i="227"/>
  <c r="T193" i="227"/>
  <c r="S193" i="227"/>
  <c r="R193" i="227"/>
  <c r="Q193" i="227"/>
  <c r="AC192" i="227"/>
  <c r="AB192" i="227"/>
  <c r="AA192" i="227"/>
  <c r="Z192" i="227"/>
  <c r="Y192" i="227"/>
  <c r="X192" i="227"/>
  <c r="W192" i="227"/>
  <c r="V192" i="227"/>
  <c r="U192" i="227"/>
  <c r="T192" i="227"/>
  <c r="S192" i="227"/>
  <c r="R192" i="227"/>
  <c r="Q192" i="227"/>
  <c r="AC191" i="227"/>
  <c r="AB191" i="227"/>
  <c r="AA191" i="227"/>
  <c r="Z191" i="227"/>
  <c r="Y191" i="227"/>
  <c r="X191" i="227"/>
  <c r="W191" i="227"/>
  <c r="V191" i="227"/>
  <c r="U191" i="227"/>
  <c r="T191" i="227"/>
  <c r="S191" i="227"/>
  <c r="R191" i="227"/>
  <c r="Q191" i="227"/>
  <c r="AC190" i="227"/>
  <c r="AB190" i="227"/>
  <c r="AA190" i="227"/>
  <c r="Z190" i="227"/>
  <c r="Y190" i="227"/>
  <c r="X190" i="227"/>
  <c r="W190" i="227"/>
  <c r="V190" i="227"/>
  <c r="U190" i="227"/>
  <c r="T190" i="227"/>
  <c r="S190" i="227"/>
  <c r="R190" i="227"/>
  <c r="Q190" i="227"/>
  <c r="AC189" i="227"/>
  <c r="AB189" i="227"/>
  <c r="AA189" i="227"/>
  <c r="Z189" i="227"/>
  <c r="Y189" i="227"/>
  <c r="X189" i="227"/>
  <c r="W189" i="227"/>
  <c r="V189" i="227"/>
  <c r="U189" i="227"/>
  <c r="T189" i="227"/>
  <c r="S189" i="227"/>
  <c r="R189" i="227"/>
  <c r="Q189" i="227"/>
  <c r="AC188" i="227"/>
  <c r="AB188" i="227"/>
  <c r="AA188" i="227"/>
  <c r="Z188" i="227"/>
  <c r="Y188" i="227"/>
  <c r="X188" i="227"/>
  <c r="W188" i="227"/>
  <c r="V188" i="227"/>
  <c r="U188" i="227"/>
  <c r="T188" i="227"/>
  <c r="S188" i="227"/>
  <c r="R188" i="227"/>
  <c r="Q188" i="227"/>
  <c r="AC187" i="227"/>
  <c r="AB187" i="227"/>
  <c r="AA187" i="227"/>
  <c r="Z187" i="227"/>
  <c r="Y187" i="227"/>
  <c r="X187" i="227"/>
  <c r="W187" i="227"/>
  <c r="V187" i="227"/>
  <c r="U187" i="227"/>
  <c r="T187" i="227"/>
  <c r="S187" i="227"/>
  <c r="R187" i="227"/>
  <c r="Q187" i="227"/>
  <c r="M205" i="227"/>
  <c r="I205" i="227"/>
  <c r="T180" i="227"/>
  <c r="AA179" i="227"/>
  <c r="W179" i="227"/>
  <c r="M204" i="227"/>
  <c r="I204" i="227"/>
  <c r="E204" i="227"/>
  <c r="S180" i="227"/>
  <c r="Q180" i="227"/>
  <c r="Y178" i="227"/>
  <c r="U178" i="227"/>
  <c r="AB178" i="227"/>
  <c r="Y179" i="227"/>
  <c r="X178" i="227"/>
  <c r="U179" i="227"/>
  <c r="T178" i="227"/>
  <c r="S179" i="227"/>
  <c r="Q179" i="227"/>
  <c r="W177" i="227"/>
  <c r="S177" i="227"/>
  <c r="M202" i="227"/>
  <c r="I202" i="227"/>
  <c r="E202" i="227"/>
  <c r="S178" i="227"/>
  <c r="Q178" i="227"/>
  <c r="AA176" i="227"/>
  <c r="Y176" i="227"/>
  <c r="U176" i="227"/>
  <c r="Q176" i="227"/>
  <c r="AB176" i="227"/>
  <c r="Y177" i="227"/>
  <c r="X176" i="227"/>
  <c r="U177" i="227"/>
  <c r="T176" i="227"/>
  <c r="Q177" i="227"/>
  <c r="S176" i="227"/>
  <c r="AB174" i="227"/>
  <c r="X174" i="227"/>
  <c r="T174" i="227"/>
  <c r="AA175" i="227"/>
  <c r="AC173" i="227"/>
  <c r="AB173" i="227"/>
  <c r="AA173" i="227"/>
  <c r="Z173" i="227"/>
  <c r="Y173" i="227"/>
  <c r="X173" i="227"/>
  <c r="W173" i="227"/>
  <c r="V173" i="227"/>
  <c r="U173" i="227"/>
  <c r="T173" i="227"/>
  <c r="S173" i="227"/>
  <c r="R173" i="227"/>
  <c r="Q173" i="227"/>
  <c r="N173" i="227"/>
  <c r="AC172" i="227"/>
  <c r="AB172" i="227"/>
  <c r="AA172" i="227"/>
  <c r="Z172" i="227"/>
  <c r="Y172" i="227"/>
  <c r="X172" i="227"/>
  <c r="W172" i="227"/>
  <c r="V172" i="227"/>
  <c r="U172" i="227"/>
  <c r="T172" i="227"/>
  <c r="S172" i="227"/>
  <c r="R172" i="227"/>
  <c r="Q172" i="227"/>
  <c r="N172" i="227"/>
  <c r="AC171" i="227"/>
  <c r="AB171" i="227"/>
  <c r="AA171" i="227"/>
  <c r="Z171" i="227"/>
  <c r="Y171" i="227"/>
  <c r="X171" i="227"/>
  <c r="W171" i="227"/>
  <c r="V171" i="227"/>
  <c r="U171" i="227"/>
  <c r="T171" i="227"/>
  <c r="S171" i="227"/>
  <c r="R171" i="227"/>
  <c r="Q171" i="227"/>
  <c r="N171" i="227"/>
  <c r="AC170" i="227"/>
  <c r="AB170" i="227"/>
  <c r="AA170" i="227"/>
  <c r="Z170" i="227"/>
  <c r="Y170" i="227"/>
  <c r="X170" i="227"/>
  <c r="W170" i="227"/>
  <c r="V170" i="227"/>
  <c r="U170" i="227"/>
  <c r="T170" i="227"/>
  <c r="S170" i="227"/>
  <c r="R170" i="227"/>
  <c r="Q170" i="227"/>
  <c r="N170" i="227"/>
  <c r="AC169" i="227"/>
  <c r="AB169" i="227"/>
  <c r="AA169" i="227"/>
  <c r="Z169" i="227"/>
  <c r="Y169" i="227"/>
  <c r="X169" i="227"/>
  <c r="W169" i="227"/>
  <c r="V169" i="227"/>
  <c r="U169" i="227"/>
  <c r="T169" i="227"/>
  <c r="S169" i="227"/>
  <c r="R169" i="227"/>
  <c r="Q169" i="227"/>
  <c r="N169" i="227"/>
  <c r="AC168" i="227"/>
  <c r="AB168" i="227"/>
  <c r="AA168" i="227"/>
  <c r="Z168" i="227"/>
  <c r="Y168" i="227"/>
  <c r="X168" i="227"/>
  <c r="W168" i="227"/>
  <c r="V168" i="227"/>
  <c r="U168" i="227"/>
  <c r="T168" i="227"/>
  <c r="S168" i="227"/>
  <c r="R168" i="227"/>
  <c r="Q168" i="227"/>
  <c r="N168" i="227"/>
  <c r="AC167" i="227"/>
  <c r="AB167" i="227"/>
  <c r="AA167" i="227"/>
  <c r="Z167" i="227"/>
  <c r="Y167" i="227"/>
  <c r="X167" i="227"/>
  <c r="W167" i="227"/>
  <c r="V167" i="227"/>
  <c r="U167" i="227"/>
  <c r="T167" i="227"/>
  <c r="S167" i="227"/>
  <c r="R167" i="227"/>
  <c r="Q167" i="227"/>
  <c r="N167" i="227"/>
  <c r="AC166" i="227"/>
  <c r="AB166" i="227"/>
  <c r="AA166" i="227"/>
  <c r="Z166" i="227"/>
  <c r="Y166" i="227"/>
  <c r="X166" i="227"/>
  <c r="W166" i="227"/>
  <c r="V166" i="227"/>
  <c r="U166" i="227"/>
  <c r="T166" i="227"/>
  <c r="S166" i="227"/>
  <c r="R166" i="227"/>
  <c r="Q166" i="227"/>
  <c r="N166" i="227"/>
  <c r="AC165" i="227"/>
  <c r="AB165" i="227"/>
  <c r="AA165" i="227"/>
  <c r="Z165" i="227"/>
  <c r="Y165" i="227"/>
  <c r="X165" i="227"/>
  <c r="W165" i="227"/>
  <c r="V165" i="227"/>
  <c r="U165" i="227"/>
  <c r="T165" i="227"/>
  <c r="S165" i="227"/>
  <c r="R165" i="227"/>
  <c r="Q165" i="227"/>
  <c r="N165" i="227"/>
  <c r="AC164" i="227"/>
  <c r="AB164" i="227"/>
  <c r="AA164" i="227"/>
  <c r="Z164" i="227"/>
  <c r="Y164" i="227"/>
  <c r="X164" i="227"/>
  <c r="W164" i="227"/>
  <c r="V164" i="227"/>
  <c r="U164" i="227"/>
  <c r="T164" i="227"/>
  <c r="S164" i="227"/>
  <c r="R164" i="227"/>
  <c r="Q164" i="227"/>
  <c r="N164" i="227"/>
  <c r="AC163" i="227"/>
  <c r="AB163" i="227"/>
  <c r="AA163" i="227"/>
  <c r="Z163" i="227"/>
  <c r="Y163" i="227"/>
  <c r="X163" i="227"/>
  <c r="W163" i="227"/>
  <c r="V163" i="227"/>
  <c r="U163" i="227"/>
  <c r="T163" i="227"/>
  <c r="S163" i="227"/>
  <c r="R163" i="227"/>
  <c r="Q163" i="227"/>
  <c r="N163" i="227"/>
  <c r="AC162" i="227"/>
  <c r="AB162" i="227"/>
  <c r="AA162" i="227"/>
  <c r="Z162" i="227"/>
  <c r="Y162" i="227"/>
  <c r="X162" i="227"/>
  <c r="W162" i="227"/>
  <c r="V162" i="227"/>
  <c r="U162" i="227"/>
  <c r="T162" i="227"/>
  <c r="S162" i="227"/>
  <c r="R162" i="227"/>
  <c r="Q162" i="227"/>
  <c r="N162" i="227"/>
  <c r="N161" i="227"/>
  <c r="AB155" i="227"/>
  <c r="X155" i="227"/>
  <c r="T155" i="227"/>
  <c r="AB154" i="227"/>
  <c r="X154" i="227"/>
  <c r="T154" i="227"/>
  <c r="AA154" i="227"/>
  <c r="Y154" i="227"/>
  <c r="U154" i="227"/>
  <c r="S154" i="227"/>
  <c r="Q154" i="227"/>
  <c r="AB153" i="227"/>
  <c r="X153" i="227"/>
  <c r="T153" i="227"/>
  <c r="AB152" i="227"/>
  <c r="X152" i="227"/>
  <c r="T152" i="227"/>
  <c r="X151" i="227"/>
  <c r="T151" i="227"/>
  <c r="AB151" i="227"/>
  <c r="Y151" i="227"/>
  <c r="W151" i="227"/>
  <c r="U151" i="227"/>
  <c r="S151" i="227"/>
  <c r="Q151" i="227"/>
  <c r="Y150" i="227"/>
  <c r="W150" i="227"/>
  <c r="U150" i="227"/>
  <c r="AA149" i="227"/>
  <c r="Y149" i="227"/>
  <c r="U149" i="227"/>
  <c r="S149" i="227"/>
  <c r="Q149" i="227"/>
  <c r="AB150" i="227"/>
  <c r="X150" i="227"/>
  <c r="V150" i="227"/>
  <c r="T150" i="227"/>
  <c r="AC148" i="227"/>
  <c r="AB148" i="227"/>
  <c r="AA148" i="227"/>
  <c r="Z148" i="227"/>
  <c r="Y148" i="227"/>
  <c r="X148" i="227"/>
  <c r="W148" i="227"/>
  <c r="V148" i="227"/>
  <c r="U148" i="227"/>
  <c r="T148" i="227"/>
  <c r="S148" i="227"/>
  <c r="R148" i="227"/>
  <c r="Q148" i="227"/>
  <c r="N148" i="227"/>
  <c r="AC147" i="227"/>
  <c r="AB147" i="227"/>
  <c r="AA147" i="227"/>
  <c r="Z147" i="227"/>
  <c r="Y147" i="227"/>
  <c r="X147" i="227"/>
  <c r="W147" i="227"/>
  <c r="V147" i="227"/>
  <c r="U147" i="227"/>
  <c r="T147" i="227"/>
  <c r="S147" i="227"/>
  <c r="R147" i="227"/>
  <c r="Q147" i="227"/>
  <c r="N147" i="227"/>
  <c r="AC146" i="227"/>
  <c r="AB146" i="227"/>
  <c r="AA146" i="227"/>
  <c r="Z146" i="227"/>
  <c r="Y146" i="227"/>
  <c r="X146" i="227"/>
  <c r="W146" i="227"/>
  <c r="V146" i="227"/>
  <c r="U146" i="227"/>
  <c r="T146" i="227"/>
  <c r="S146" i="227"/>
  <c r="R146" i="227"/>
  <c r="Q146" i="227"/>
  <c r="N146" i="227"/>
  <c r="AC145" i="227"/>
  <c r="AB145" i="227"/>
  <c r="AA145" i="227"/>
  <c r="Z145" i="227"/>
  <c r="Y145" i="227"/>
  <c r="X145" i="227"/>
  <c r="W145" i="227"/>
  <c r="V145" i="227"/>
  <c r="U145" i="227"/>
  <c r="T145" i="227"/>
  <c r="S145" i="227"/>
  <c r="R145" i="227"/>
  <c r="Q145" i="227"/>
  <c r="N145" i="227"/>
  <c r="AC144" i="227"/>
  <c r="AB144" i="227"/>
  <c r="AA144" i="227"/>
  <c r="Z144" i="227"/>
  <c r="Y144" i="227"/>
  <c r="X144" i="227"/>
  <c r="W144" i="227"/>
  <c r="V144" i="227"/>
  <c r="U144" i="227"/>
  <c r="T144" i="227"/>
  <c r="S144" i="227"/>
  <c r="R144" i="227"/>
  <c r="Q144" i="227"/>
  <c r="N144" i="227"/>
  <c r="AC143" i="227"/>
  <c r="AB143" i="227"/>
  <c r="AA143" i="227"/>
  <c r="Z143" i="227"/>
  <c r="Y143" i="227"/>
  <c r="X143" i="227"/>
  <c r="W143" i="227"/>
  <c r="V143" i="227"/>
  <c r="U143" i="227"/>
  <c r="T143" i="227"/>
  <c r="S143" i="227"/>
  <c r="R143" i="227"/>
  <c r="Q143" i="227"/>
  <c r="N143" i="227"/>
  <c r="AC142" i="227"/>
  <c r="AB142" i="227"/>
  <c r="AA142" i="227"/>
  <c r="Z142" i="227"/>
  <c r="Y142" i="227"/>
  <c r="X142" i="227"/>
  <c r="W142" i="227"/>
  <c r="V142" i="227"/>
  <c r="U142" i="227"/>
  <c r="T142" i="227"/>
  <c r="S142" i="227"/>
  <c r="R142" i="227"/>
  <c r="Q142" i="227"/>
  <c r="N142" i="227"/>
  <c r="AC141" i="227"/>
  <c r="AB141" i="227"/>
  <c r="AA141" i="227"/>
  <c r="Z141" i="227"/>
  <c r="Y141" i="227"/>
  <c r="X141" i="227"/>
  <c r="W141" i="227"/>
  <c r="V141" i="227"/>
  <c r="U141" i="227"/>
  <c r="T141" i="227"/>
  <c r="S141" i="227"/>
  <c r="R141" i="227"/>
  <c r="Q141" i="227"/>
  <c r="N141" i="227"/>
  <c r="AC140" i="227"/>
  <c r="AB140" i="227"/>
  <c r="AA140" i="227"/>
  <c r="Z140" i="227"/>
  <c r="Y140" i="227"/>
  <c r="X140" i="227"/>
  <c r="W140" i="227"/>
  <c r="V140" i="227"/>
  <c r="U140" i="227"/>
  <c r="T140" i="227"/>
  <c r="S140" i="227"/>
  <c r="R140" i="227"/>
  <c r="Q140" i="227"/>
  <c r="N140" i="227"/>
  <c r="AC139" i="227"/>
  <c r="AB139" i="227"/>
  <c r="AA139" i="227"/>
  <c r="Z139" i="227"/>
  <c r="Y139" i="227"/>
  <c r="X139" i="227"/>
  <c r="W139" i="227"/>
  <c r="V139" i="227"/>
  <c r="U139" i="227"/>
  <c r="T139" i="227"/>
  <c r="S139" i="227"/>
  <c r="R139" i="227"/>
  <c r="Q139" i="227"/>
  <c r="N139" i="227"/>
  <c r="AC138" i="227"/>
  <c r="AB138" i="227"/>
  <c r="AA138" i="227"/>
  <c r="Z138" i="227"/>
  <c r="Y138" i="227"/>
  <c r="X138" i="227"/>
  <c r="W138" i="227"/>
  <c r="V138" i="227"/>
  <c r="U138" i="227"/>
  <c r="T138" i="227"/>
  <c r="S138" i="227"/>
  <c r="R138" i="227"/>
  <c r="Q138" i="227"/>
  <c r="N138" i="227"/>
  <c r="AC137" i="227"/>
  <c r="AB137" i="227"/>
  <c r="AA137" i="227"/>
  <c r="Z137" i="227"/>
  <c r="Y137" i="227"/>
  <c r="X137" i="227"/>
  <c r="W137" i="227"/>
  <c r="V137" i="227"/>
  <c r="U137" i="227"/>
  <c r="T137" i="227"/>
  <c r="S137" i="227"/>
  <c r="R137" i="227"/>
  <c r="Q137" i="227"/>
  <c r="N137" i="227"/>
  <c r="N136" i="227"/>
  <c r="Y102" i="227"/>
  <c r="W102" i="227"/>
  <c r="U102" i="227"/>
  <c r="Q102" i="227"/>
  <c r="Z102" i="227"/>
  <c r="X102" i="227"/>
  <c r="T102" i="227"/>
  <c r="Y101" i="227"/>
  <c r="W101" i="227"/>
  <c r="U101" i="227"/>
  <c r="Q101" i="227"/>
  <c r="Z101" i="227"/>
  <c r="X101" i="227"/>
  <c r="T101" i="227"/>
  <c r="Y100" i="227"/>
  <c r="W100" i="227"/>
  <c r="U100" i="227"/>
  <c r="Q100" i="227"/>
  <c r="Z100" i="227"/>
  <c r="X100" i="227"/>
  <c r="T100" i="227"/>
  <c r="Y99" i="227"/>
  <c r="W99" i="227"/>
  <c r="U99" i="227"/>
  <c r="Q99" i="227"/>
  <c r="N99" i="227"/>
  <c r="Y98" i="227"/>
  <c r="W98" i="227"/>
  <c r="U98" i="227"/>
  <c r="Q98" i="227"/>
  <c r="AB98" i="227"/>
  <c r="X98" i="227"/>
  <c r="T98" i="227"/>
  <c r="Y97" i="227"/>
  <c r="W97" i="227"/>
  <c r="U97" i="227"/>
  <c r="Q97" i="227"/>
  <c r="AA96" i="227"/>
  <c r="Y96" i="227"/>
  <c r="U96" i="227"/>
  <c r="S96" i="227"/>
  <c r="Q96" i="227"/>
  <c r="AB96" i="227"/>
  <c r="X96" i="227"/>
  <c r="T96" i="227"/>
  <c r="AC95" i="227"/>
  <c r="AB95" i="227"/>
  <c r="AA95" i="227"/>
  <c r="Z95" i="227"/>
  <c r="Y95" i="227"/>
  <c r="X95" i="227"/>
  <c r="W95" i="227"/>
  <c r="V95" i="227"/>
  <c r="U95" i="227"/>
  <c r="T95" i="227"/>
  <c r="S95" i="227"/>
  <c r="R95" i="227"/>
  <c r="Q95" i="227"/>
  <c r="AC94" i="227"/>
  <c r="AB94" i="227"/>
  <c r="AA94" i="227"/>
  <c r="Z94" i="227"/>
  <c r="Y94" i="227"/>
  <c r="X94" i="227"/>
  <c r="W94" i="227"/>
  <c r="V94" i="227"/>
  <c r="U94" i="227"/>
  <c r="T94" i="227"/>
  <c r="S94" i="227"/>
  <c r="R94" i="227"/>
  <c r="Q94" i="227"/>
  <c r="AC93" i="227"/>
  <c r="AB93" i="227"/>
  <c r="AA93" i="227"/>
  <c r="Z93" i="227"/>
  <c r="Y93" i="227"/>
  <c r="X93" i="227"/>
  <c r="W93" i="227"/>
  <c r="V93" i="227"/>
  <c r="U93" i="227"/>
  <c r="T93" i="227"/>
  <c r="S93" i="227"/>
  <c r="R93" i="227"/>
  <c r="Q93" i="227"/>
  <c r="AC92" i="227"/>
  <c r="AB92" i="227"/>
  <c r="AA92" i="227"/>
  <c r="Z92" i="227"/>
  <c r="Y92" i="227"/>
  <c r="X92" i="227"/>
  <c r="W92" i="227"/>
  <c r="V92" i="227"/>
  <c r="U92" i="227"/>
  <c r="T92" i="227"/>
  <c r="S92" i="227"/>
  <c r="R92" i="227"/>
  <c r="Q92" i="227"/>
  <c r="AC91" i="227"/>
  <c r="AB91" i="227"/>
  <c r="AA91" i="227"/>
  <c r="Z91" i="227"/>
  <c r="Y91" i="227"/>
  <c r="X91" i="227"/>
  <c r="W91" i="227"/>
  <c r="V91" i="227"/>
  <c r="U91" i="227"/>
  <c r="T91" i="227"/>
  <c r="S91" i="227"/>
  <c r="R91" i="227"/>
  <c r="Q91" i="227"/>
  <c r="AC90" i="227"/>
  <c r="AB90" i="227"/>
  <c r="AA90" i="227"/>
  <c r="Z90" i="227"/>
  <c r="Y90" i="227"/>
  <c r="X90" i="227"/>
  <c r="W90" i="227"/>
  <c r="V90" i="227"/>
  <c r="U90" i="227"/>
  <c r="T90" i="227"/>
  <c r="S90" i="227"/>
  <c r="R90" i="227"/>
  <c r="Q90" i="227"/>
  <c r="AC89" i="227"/>
  <c r="AB89" i="227"/>
  <c r="AA89" i="227"/>
  <c r="Z89" i="227"/>
  <c r="Y89" i="227"/>
  <c r="X89" i="227"/>
  <c r="W89" i="227"/>
  <c r="V89" i="227"/>
  <c r="U89" i="227"/>
  <c r="T89" i="227"/>
  <c r="S89" i="227"/>
  <c r="R89" i="227"/>
  <c r="Q89" i="227"/>
  <c r="AC88" i="227"/>
  <c r="AB88" i="227"/>
  <c r="AA88" i="227"/>
  <c r="Z88" i="227"/>
  <c r="Y88" i="227"/>
  <c r="X88" i="227"/>
  <c r="W88" i="227"/>
  <c r="V88" i="227"/>
  <c r="U88" i="227"/>
  <c r="T88" i="227"/>
  <c r="S88" i="227"/>
  <c r="R88" i="227"/>
  <c r="Q88" i="227"/>
  <c r="AC87" i="227"/>
  <c r="AB87" i="227"/>
  <c r="AA87" i="227"/>
  <c r="Z87" i="227"/>
  <c r="Y87" i="227"/>
  <c r="X87" i="227"/>
  <c r="W87" i="227"/>
  <c r="V87" i="227"/>
  <c r="U87" i="227"/>
  <c r="T87" i="227"/>
  <c r="S87" i="227"/>
  <c r="R87" i="227"/>
  <c r="Q87" i="227"/>
  <c r="AC86" i="227"/>
  <c r="AB86" i="227"/>
  <c r="AA86" i="227"/>
  <c r="Z86" i="227"/>
  <c r="Y86" i="227"/>
  <c r="X86" i="227"/>
  <c r="W86" i="227"/>
  <c r="V86" i="227"/>
  <c r="U86" i="227"/>
  <c r="T86" i="227"/>
  <c r="S86" i="227"/>
  <c r="R86" i="227"/>
  <c r="Q86" i="227"/>
  <c r="AC85" i="227"/>
  <c r="AB85" i="227"/>
  <c r="AA85" i="227"/>
  <c r="Z85" i="227"/>
  <c r="Y85" i="227"/>
  <c r="X85" i="227"/>
  <c r="W85" i="227"/>
  <c r="V85" i="227"/>
  <c r="U85" i="227"/>
  <c r="T85" i="227"/>
  <c r="S85" i="227"/>
  <c r="R85" i="227"/>
  <c r="Q85" i="227"/>
  <c r="AC84" i="227"/>
  <c r="AB84" i="227"/>
  <c r="AA84" i="227"/>
  <c r="Z84" i="227"/>
  <c r="Y84" i="227"/>
  <c r="X84" i="227"/>
  <c r="W84" i="227"/>
  <c r="V84" i="227"/>
  <c r="U84" i="227"/>
  <c r="T84" i="227"/>
  <c r="S84" i="227"/>
  <c r="R84" i="227"/>
  <c r="Q84" i="227"/>
  <c r="AC70" i="227"/>
  <c r="AB70" i="227"/>
  <c r="AA70" i="227"/>
  <c r="Z70" i="227"/>
  <c r="Y70" i="227"/>
  <c r="X70" i="227"/>
  <c r="W70" i="227"/>
  <c r="V70" i="227"/>
  <c r="U70" i="227"/>
  <c r="T70" i="227"/>
  <c r="S70" i="227"/>
  <c r="R70" i="227"/>
  <c r="Q70" i="227"/>
  <c r="AC69" i="227"/>
  <c r="AB69" i="227"/>
  <c r="AA69" i="227"/>
  <c r="Z69" i="227"/>
  <c r="Y69" i="227"/>
  <c r="X69" i="227"/>
  <c r="W69" i="227"/>
  <c r="V69" i="227"/>
  <c r="U69" i="227"/>
  <c r="T69" i="227"/>
  <c r="S69" i="227"/>
  <c r="R69" i="227"/>
  <c r="Q69" i="227"/>
  <c r="AC68" i="227"/>
  <c r="AB68" i="227"/>
  <c r="AA68" i="227"/>
  <c r="Z68" i="227"/>
  <c r="Y68" i="227"/>
  <c r="X68" i="227"/>
  <c r="W68" i="227"/>
  <c r="V68" i="227"/>
  <c r="U68" i="227"/>
  <c r="T68" i="227"/>
  <c r="S68" i="227"/>
  <c r="R68" i="227"/>
  <c r="Q68" i="227"/>
  <c r="AC67" i="227"/>
  <c r="AB67" i="227"/>
  <c r="AA67" i="227"/>
  <c r="Z67" i="227"/>
  <c r="Y67" i="227"/>
  <c r="X67" i="227"/>
  <c r="W67" i="227"/>
  <c r="V67" i="227"/>
  <c r="U67" i="227"/>
  <c r="T67" i="227"/>
  <c r="S67" i="227"/>
  <c r="R67" i="227"/>
  <c r="Q67" i="227"/>
  <c r="AC66" i="227"/>
  <c r="AB66" i="227"/>
  <c r="AA66" i="227"/>
  <c r="Z66" i="227"/>
  <c r="Y66" i="227"/>
  <c r="X66" i="227"/>
  <c r="W66" i="227"/>
  <c r="V66" i="227"/>
  <c r="U66" i="227"/>
  <c r="T66" i="227"/>
  <c r="S66" i="227"/>
  <c r="R66" i="227"/>
  <c r="Q66" i="227"/>
  <c r="AC65" i="227"/>
  <c r="AB65" i="227"/>
  <c r="AA65" i="227"/>
  <c r="Z65" i="227"/>
  <c r="Y65" i="227"/>
  <c r="X65" i="227"/>
  <c r="W65" i="227"/>
  <c r="V65" i="227"/>
  <c r="U65" i="227"/>
  <c r="T65" i="227"/>
  <c r="S65" i="227"/>
  <c r="R65" i="227"/>
  <c r="Q65" i="227"/>
  <c r="AC64" i="227"/>
  <c r="AB64" i="227"/>
  <c r="AA64" i="227"/>
  <c r="Z64" i="227"/>
  <c r="Y64" i="227"/>
  <c r="X64" i="227"/>
  <c r="W64" i="227"/>
  <c r="V64" i="227"/>
  <c r="U64" i="227"/>
  <c r="T64" i="227"/>
  <c r="S64" i="227"/>
  <c r="R64" i="227"/>
  <c r="Q64" i="227"/>
  <c r="AC63" i="227"/>
  <c r="AB63" i="227"/>
  <c r="AA63" i="227"/>
  <c r="Z63" i="227"/>
  <c r="Y63" i="227"/>
  <c r="X63" i="227"/>
  <c r="W63" i="227"/>
  <c r="V63" i="227"/>
  <c r="U63" i="227"/>
  <c r="T63" i="227"/>
  <c r="S63" i="227"/>
  <c r="R63" i="227"/>
  <c r="Q63" i="227"/>
  <c r="AC62" i="227"/>
  <c r="AB62" i="227"/>
  <c r="AA62" i="227"/>
  <c r="Z62" i="227"/>
  <c r="Y62" i="227"/>
  <c r="X62" i="227"/>
  <c r="W62" i="227"/>
  <c r="V62" i="227"/>
  <c r="U62" i="227"/>
  <c r="T62" i="227"/>
  <c r="S62" i="227"/>
  <c r="R62" i="227"/>
  <c r="Q62" i="227"/>
  <c r="AC61" i="227"/>
  <c r="AB61" i="227"/>
  <c r="AA61" i="227"/>
  <c r="Z61" i="227"/>
  <c r="Y61" i="227"/>
  <c r="X61" i="227"/>
  <c r="W61" i="227"/>
  <c r="V61" i="227"/>
  <c r="U61" i="227"/>
  <c r="T61" i="227"/>
  <c r="S61" i="227"/>
  <c r="R61" i="227"/>
  <c r="Q61" i="227"/>
  <c r="AC60" i="227"/>
  <c r="AB60" i="227"/>
  <c r="AA60" i="227"/>
  <c r="Z60" i="227"/>
  <c r="Y60" i="227"/>
  <c r="X60" i="227"/>
  <c r="W60" i="227"/>
  <c r="V60" i="227"/>
  <c r="U60" i="227"/>
  <c r="T60" i="227"/>
  <c r="S60" i="227"/>
  <c r="R60" i="227"/>
  <c r="Q60" i="227"/>
  <c r="AC59" i="227"/>
  <c r="AB59" i="227"/>
  <c r="AA59" i="227"/>
  <c r="Z59" i="227"/>
  <c r="Y59" i="227"/>
  <c r="X59" i="227"/>
  <c r="W59" i="227"/>
  <c r="V59" i="227"/>
  <c r="U59" i="227"/>
  <c r="T59" i="227"/>
  <c r="S59" i="227"/>
  <c r="R59" i="227"/>
  <c r="Q59" i="227"/>
  <c r="AB52" i="227"/>
  <c r="X52" i="227"/>
  <c r="T52" i="227"/>
  <c r="L77" i="227"/>
  <c r="J77" i="227"/>
  <c r="H77" i="227"/>
  <c r="U52" i="227"/>
  <c r="D77" i="227"/>
  <c r="B77" i="227"/>
  <c r="AB51" i="227"/>
  <c r="X51" i="227"/>
  <c r="T51" i="227"/>
  <c r="L76" i="227"/>
  <c r="J76" i="227"/>
  <c r="W51" i="227"/>
  <c r="F76" i="227"/>
  <c r="D76" i="227"/>
  <c r="AB50" i="227"/>
  <c r="X50" i="227"/>
  <c r="T50" i="227"/>
  <c r="L75" i="227"/>
  <c r="Y50" i="227"/>
  <c r="H75" i="227"/>
  <c r="F75" i="227"/>
  <c r="D75" i="227"/>
  <c r="Q50" i="227"/>
  <c r="AB49" i="227"/>
  <c r="X49" i="227"/>
  <c r="T49" i="227"/>
  <c r="L74" i="227"/>
  <c r="J74" i="227"/>
  <c r="H74" i="227"/>
  <c r="F74" i="227"/>
  <c r="S49" i="227"/>
  <c r="AB48" i="227"/>
  <c r="X48" i="227"/>
  <c r="V48" i="227"/>
  <c r="T48" i="227"/>
  <c r="L73" i="227"/>
  <c r="Y48" i="227"/>
  <c r="U48" i="227"/>
  <c r="D73" i="227"/>
  <c r="Q48" i="227"/>
  <c r="AB47" i="227"/>
  <c r="X47" i="227"/>
  <c r="T47" i="227"/>
  <c r="AA47" i="227"/>
  <c r="J72" i="227"/>
  <c r="F72" i="227"/>
  <c r="S47" i="227"/>
  <c r="AB46" i="227"/>
  <c r="X46" i="227"/>
  <c r="T46" i="227"/>
  <c r="L71" i="227"/>
  <c r="AA71" i="227" s="1"/>
  <c r="Y46" i="227"/>
  <c r="U46" i="227"/>
  <c r="D71" i="227"/>
  <c r="S71" i="227" s="1"/>
  <c r="Q46" i="227"/>
  <c r="AC45" i="227"/>
  <c r="AB45" i="227"/>
  <c r="AA45" i="227"/>
  <c r="Z45" i="227"/>
  <c r="Y45" i="227"/>
  <c r="X45" i="227"/>
  <c r="W45" i="227"/>
  <c r="V45" i="227"/>
  <c r="U45" i="227"/>
  <c r="T45" i="227"/>
  <c r="S45" i="227"/>
  <c r="R45" i="227"/>
  <c r="Q45" i="227"/>
  <c r="AC44" i="227"/>
  <c r="AB44" i="227"/>
  <c r="AA44" i="227"/>
  <c r="Z44" i="227"/>
  <c r="Y44" i="227"/>
  <c r="X44" i="227"/>
  <c r="W44" i="227"/>
  <c r="V44" i="227"/>
  <c r="U44" i="227"/>
  <c r="T44" i="227"/>
  <c r="S44" i="227"/>
  <c r="R44" i="227"/>
  <c r="Q44" i="227"/>
  <c r="AC43" i="227"/>
  <c r="AB43" i="227"/>
  <c r="AA43" i="227"/>
  <c r="Z43" i="227"/>
  <c r="Y43" i="227"/>
  <c r="X43" i="227"/>
  <c r="W43" i="227"/>
  <c r="V43" i="227"/>
  <c r="U43" i="227"/>
  <c r="T43" i="227"/>
  <c r="S43" i="227"/>
  <c r="R43" i="227"/>
  <c r="Q43" i="227"/>
  <c r="AC42" i="227"/>
  <c r="AB42" i="227"/>
  <c r="AA42" i="227"/>
  <c r="Z42" i="227"/>
  <c r="Y42" i="227"/>
  <c r="X42" i="227"/>
  <c r="W42" i="227"/>
  <c r="V42" i="227"/>
  <c r="U42" i="227"/>
  <c r="T42" i="227"/>
  <c r="S42" i="227"/>
  <c r="R42" i="227"/>
  <c r="Q42" i="227"/>
  <c r="AC41" i="227"/>
  <c r="AB41" i="227"/>
  <c r="AA41" i="227"/>
  <c r="Z41" i="227"/>
  <c r="Y41" i="227"/>
  <c r="X41" i="227"/>
  <c r="W41" i="227"/>
  <c r="V41" i="227"/>
  <c r="U41" i="227"/>
  <c r="T41" i="227"/>
  <c r="S41" i="227"/>
  <c r="R41" i="227"/>
  <c r="Q41" i="227"/>
  <c r="AC40" i="227"/>
  <c r="AB40" i="227"/>
  <c r="AA40" i="227"/>
  <c r="Z40" i="227"/>
  <c r="Y40" i="227"/>
  <c r="X40" i="227"/>
  <c r="W40" i="227"/>
  <c r="V40" i="227"/>
  <c r="U40" i="227"/>
  <c r="T40" i="227"/>
  <c r="S40" i="227"/>
  <c r="R40" i="227"/>
  <c r="Q40" i="227"/>
  <c r="AC39" i="227"/>
  <c r="AB39" i="227"/>
  <c r="AA39" i="227"/>
  <c r="Z39" i="227"/>
  <c r="Y39" i="227"/>
  <c r="X39" i="227"/>
  <c r="W39" i="227"/>
  <c r="V39" i="227"/>
  <c r="U39" i="227"/>
  <c r="T39" i="227"/>
  <c r="S39" i="227"/>
  <c r="R39" i="227"/>
  <c r="Q39" i="227"/>
  <c r="AC38" i="227"/>
  <c r="AB38" i="227"/>
  <c r="AA38" i="227"/>
  <c r="Z38" i="227"/>
  <c r="Y38" i="227"/>
  <c r="X38" i="227"/>
  <c r="W38" i="227"/>
  <c r="V38" i="227"/>
  <c r="U38" i="227"/>
  <c r="T38" i="227"/>
  <c r="S38" i="227"/>
  <c r="R38" i="227"/>
  <c r="Q38" i="227"/>
  <c r="AC37" i="227"/>
  <c r="AB37" i="227"/>
  <c r="AA37" i="227"/>
  <c r="Z37" i="227"/>
  <c r="Y37" i="227"/>
  <c r="X37" i="227"/>
  <c r="W37" i="227"/>
  <c r="V37" i="227"/>
  <c r="U37" i="227"/>
  <c r="T37" i="227"/>
  <c r="S37" i="227"/>
  <c r="R37" i="227"/>
  <c r="Q37" i="227"/>
  <c r="AC36" i="227"/>
  <c r="AB36" i="227"/>
  <c r="AA36" i="227"/>
  <c r="Z36" i="227"/>
  <c r="Y36" i="227"/>
  <c r="X36" i="227"/>
  <c r="W36" i="227"/>
  <c r="V36" i="227"/>
  <c r="U36" i="227"/>
  <c r="T36" i="227"/>
  <c r="S36" i="227"/>
  <c r="R36" i="227"/>
  <c r="Q36" i="227"/>
  <c r="AC35" i="227"/>
  <c r="AB35" i="227"/>
  <c r="AA35" i="227"/>
  <c r="Z35" i="227"/>
  <c r="Y35" i="227"/>
  <c r="X35" i="227"/>
  <c r="W35" i="227"/>
  <c r="V35" i="227"/>
  <c r="U35" i="227"/>
  <c r="T35" i="227"/>
  <c r="S35" i="227"/>
  <c r="R35" i="227"/>
  <c r="Q35" i="227"/>
  <c r="AC34" i="227"/>
  <c r="AB34" i="227"/>
  <c r="AA34" i="227"/>
  <c r="Z34" i="227"/>
  <c r="Y34" i="227"/>
  <c r="X34" i="227"/>
  <c r="W34" i="227"/>
  <c r="V34" i="227"/>
  <c r="U34" i="227"/>
  <c r="T34" i="227"/>
  <c r="S34" i="227"/>
  <c r="R34" i="227"/>
  <c r="Q34" i="227"/>
  <c r="AA27" i="227"/>
  <c r="Y27" i="227"/>
  <c r="W27" i="227"/>
  <c r="U27" i="227"/>
  <c r="S27" i="227"/>
  <c r="Q27" i="227"/>
  <c r="AB27" i="227"/>
  <c r="X27" i="227"/>
  <c r="T27" i="227"/>
  <c r="AA26" i="227"/>
  <c r="Y26" i="227"/>
  <c r="W26" i="227"/>
  <c r="U26" i="227"/>
  <c r="S26" i="227"/>
  <c r="Q26" i="227"/>
  <c r="AB26" i="227"/>
  <c r="X26" i="227"/>
  <c r="T26" i="227"/>
  <c r="AA25" i="227"/>
  <c r="Y25" i="227"/>
  <c r="W25" i="227"/>
  <c r="U25" i="227"/>
  <c r="S25" i="227"/>
  <c r="Q25" i="227"/>
  <c r="AB25" i="227"/>
  <c r="X25" i="227"/>
  <c r="T25" i="227"/>
  <c r="N25" i="227"/>
  <c r="AA24" i="227"/>
  <c r="Y24" i="227"/>
  <c r="W24" i="227"/>
  <c r="U24" i="227"/>
  <c r="S24" i="227"/>
  <c r="Q24" i="227"/>
  <c r="AB24" i="227"/>
  <c r="Z24" i="227"/>
  <c r="X24" i="227"/>
  <c r="T24" i="227"/>
  <c r="AA23" i="227"/>
  <c r="Y23" i="227"/>
  <c r="W23" i="227"/>
  <c r="U23" i="227"/>
  <c r="S23" i="227"/>
  <c r="Q23" i="227"/>
  <c r="M73" i="227"/>
  <c r="I73" i="227"/>
  <c r="E73" i="227"/>
  <c r="AA22" i="227"/>
  <c r="Y22" i="227"/>
  <c r="W22" i="227"/>
  <c r="U22" i="227"/>
  <c r="S22" i="227"/>
  <c r="Q22" i="227"/>
  <c r="M72" i="227"/>
  <c r="I72" i="227"/>
  <c r="E72" i="227"/>
  <c r="AA21" i="227"/>
  <c r="Y21" i="227"/>
  <c r="W21" i="227"/>
  <c r="U21" i="227"/>
  <c r="S21" i="227"/>
  <c r="Q21" i="227"/>
  <c r="M71" i="227"/>
  <c r="AB71" i="227" s="1"/>
  <c r="I71" i="227"/>
  <c r="X71" i="227" s="1"/>
  <c r="E71" i="227"/>
  <c r="T71" i="227" s="1"/>
  <c r="N21" i="227"/>
  <c r="AC21" i="227" s="1"/>
  <c r="AC20" i="227"/>
  <c r="AB20" i="227"/>
  <c r="AA20" i="227"/>
  <c r="Z20" i="227"/>
  <c r="Y20" i="227"/>
  <c r="X20" i="227"/>
  <c r="W20" i="227"/>
  <c r="V20" i="227"/>
  <c r="U20" i="227"/>
  <c r="T20" i="227"/>
  <c r="S20" i="227"/>
  <c r="R20" i="227"/>
  <c r="Q20" i="227"/>
  <c r="AC19" i="227"/>
  <c r="AB19" i="227"/>
  <c r="AA19" i="227"/>
  <c r="Z19" i="227"/>
  <c r="Y19" i="227"/>
  <c r="X19" i="227"/>
  <c r="W19" i="227"/>
  <c r="V19" i="227"/>
  <c r="U19" i="227"/>
  <c r="T19" i="227"/>
  <c r="S19" i="227"/>
  <c r="R19" i="227"/>
  <c r="Q19" i="227"/>
  <c r="AC18" i="227"/>
  <c r="AB18" i="227"/>
  <c r="AA18" i="227"/>
  <c r="Z18" i="227"/>
  <c r="Y18" i="227"/>
  <c r="X18" i="227"/>
  <c r="W18" i="227"/>
  <c r="V18" i="227"/>
  <c r="U18" i="227"/>
  <c r="T18" i="227"/>
  <c r="S18" i="227"/>
  <c r="R18" i="227"/>
  <c r="Q18" i="227"/>
  <c r="AC17" i="227"/>
  <c r="AB17" i="227"/>
  <c r="AA17" i="227"/>
  <c r="Z17" i="227"/>
  <c r="Y17" i="227"/>
  <c r="X17" i="227"/>
  <c r="W17" i="227"/>
  <c r="V17" i="227"/>
  <c r="U17" i="227"/>
  <c r="T17" i="227"/>
  <c r="S17" i="227"/>
  <c r="R17" i="227"/>
  <c r="Q17" i="227"/>
  <c r="AC16" i="227"/>
  <c r="AB16" i="227"/>
  <c r="AA16" i="227"/>
  <c r="Z16" i="227"/>
  <c r="Y16" i="227"/>
  <c r="X16" i="227"/>
  <c r="W16" i="227"/>
  <c r="V16" i="227"/>
  <c r="U16" i="227"/>
  <c r="T16" i="227"/>
  <c r="S16" i="227"/>
  <c r="R16" i="227"/>
  <c r="Q16" i="227"/>
  <c r="AC15" i="227"/>
  <c r="AB15" i="227"/>
  <c r="AA15" i="227"/>
  <c r="Z15" i="227"/>
  <c r="Y15" i="227"/>
  <c r="X15" i="227"/>
  <c r="W15" i="227"/>
  <c r="V15" i="227"/>
  <c r="U15" i="227"/>
  <c r="T15" i="227"/>
  <c r="S15" i="227"/>
  <c r="R15" i="227"/>
  <c r="Q15" i="227"/>
  <c r="AC14" i="227"/>
  <c r="AB14" i="227"/>
  <c r="AA14" i="227"/>
  <c r="Z14" i="227"/>
  <c r="Y14" i="227"/>
  <c r="X14" i="227"/>
  <c r="W14" i="227"/>
  <c r="V14" i="227"/>
  <c r="U14" i="227"/>
  <c r="T14" i="227"/>
  <c r="S14" i="227"/>
  <c r="R14" i="227"/>
  <c r="Q14" i="227"/>
  <c r="AC13" i="227"/>
  <c r="AB13" i="227"/>
  <c r="AA13" i="227"/>
  <c r="Z13" i="227"/>
  <c r="Y13" i="227"/>
  <c r="X13" i="227"/>
  <c r="W13" i="227"/>
  <c r="V13" i="227"/>
  <c r="U13" i="227"/>
  <c r="T13" i="227"/>
  <c r="S13" i="227"/>
  <c r="R13" i="227"/>
  <c r="Q13" i="227"/>
  <c r="AC12" i="227"/>
  <c r="AB12" i="227"/>
  <c r="AA12" i="227"/>
  <c r="Z12" i="227"/>
  <c r="Y12" i="227"/>
  <c r="X12" i="227"/>
  <c r="W12" i="227"/>
  <c r="V12" i="227"/>
  <c r="U12" i="227"/>
  <c r="T12" i="227"/>
  <c r="S12" i="227"/>
  <c r="R12" i="227"/>
  <c r="Q12" i="227"/>
  <c r="AC11" i="227"/>
  <c r="AB11" i="227"/>
  <c r="AA11" i="227"/>
  <c r="Z11" i="227"/>
  <c r="Y11" i="227"/>
  <c r="X11" i="227"/>
  <c r="W11" i="227"/>
  <c r="V11" i="227"/>
  <c r="U11" i="227"/>
  <c r="T11" i="227"/>
  <c r="S11" i="227"/>
  <c r="R11" i="227"/>
  <c r="Q11" i="227"/>
  <c r="AC10" i="227"/>
  <c r="AB10" i="227"/>
  <c r="AA10" i="227"/>
  <c r="Z10" i="227"/>
  <c r="Y10" i="227"/>
  <c r="X10" i="227"/>
  <c r="W10" i="227"/>
  <c r="V10" i="227"/>
  <c r="U10" i="227"/>
  <c r="T10" i="227"/>
  <c r="S10" i="227"/>
  <c r="R10" i="227"/>
  <c r="Q10" i="227"/>
  <c r="AC9" i="227"/>
  <c r="AB9" i="227"/>
  <c r="AA9" i="227"/>
  <c r="Z9" i="227"/>
  <c r="Y9" i="227"/>
  <c r="X9" i="227"/>
  <c r="W9" i="227"/>
  <c r="V9" i="227"/>
  <c r="U9" i="227"/>
  <c r="T9" i="227"/>
  <c r="S9" i="227"/>
  <c r="R9" i="227"/>
  <c r="Q9" i="227"/>
  <c r="W252" i="227" l="1"/>
  <c r="U228" i="227"/>
  <c r="W229" i="227"/>
  <c r="W230" i="227"/>
  <c r="V253" i="227"/>
  <c r="U250" i="227"/>
  <c r="Y251" i="227"/>
  <c r="X254" i="227"/>
  <c r="AA250" i="227"/>
  <c r="T255" i="227"/>
  <c r="W249" i="227"/>
  <c r="N252" i="227"/>
  <c r="S249" i="227"/>
  <c r="S252" i="227"/>
  <c r="T254" i="227"/>
  <c r="AB254" i="227"/>
  <c r="X255" i="227"/>
  <c r="R253" i="227"/>
  <c r="Z253" i="227"/>
  <c r="N249" i="227"/>
  <c r="AA252" i="227"/>
  <c r="T253" i="227"/>
  <c r="X253" i="227"/>
  <c r="AB253" i="227"/>
  <c r="Y252" i="227"/>
  <c r="R254" i="227"/>
  <c r="V254" i="227"/>
  <c r="Z254" i="227"/>
  <c r="R255" i="227"/>
  <c r="V255" i="227"/>
  <c r="Z255" i="227"/>
  <c r="Y250" i="227"/>
  <c r="Q253" i="227"/>
  <c r="Y254" i="227"/>
  <c r="Q255" i="227"/>
  <c r="W253" i="227"/>
  <c r="AA253" i="227"/>
  <c r="S254" i="227"/>
  <c r="W255" i="227"/>
  <c r="AA255" i="227"/>
  <c r="U251" i="227"/>
  <c r="X225" i="227"/>
  <c r="N250" i="227"/>
  <c r="V250" i="227"/>
  <c r="R252" i="227"/>
  <c r="V251" i="227"/>
  <c r="Z252" i="227"/>
  <c r="U253" i="227"/>
  <c r="U254" i="227"/>
  <c r="U255" i="227"/>
  <c r="Z225" i="227"/>
  <c r="T250" i="227"/>
  <c r="AB250" i="227"/>
  <c r="V251" i="202"/>
  <c r="R252" i="202"/>
  <c r="R254" i="202"/>
  <c r="Z254" i="202"/>
  <c r="V101" i="202"/>
  <c r="AA99" i="202"/>
  <c r="W250" i="202"/>
  <c r="W251" i="202"/>
  <c r="S252" i="202"/>
  <c r="W252" i="202"/>
  <c r="S253" i="202"/>
  <c r="S254" i="202"/>
  <c r="S255" i="202"/>
  <c r="AA254" i="202"/>
  <c r="R98" i="202"/>
  <c r="V100" i="202"/>
  <c r="T97" i="202"/>
  <c r="X97" i="202"/>
  <c r="AB100" i="202"/>
  <c r="V250" i="202"/>
  <c r="R251" i="202"/>
  <c r="Z251" i="202"/>
  <c r="V252" i="202"/>
  <c r="R253" i="202"/>
  <c r="Z253" i="202"/>
  <c r="V254" i="202"/>
  <c r="R255" i="202"/>
  <c r="Z255" i="202"/>
  <c r="S99" i="202"/>
  <c r="S100" i="202"/>
  <c r="W100" i="202"/>
  <c r="S102" i="202"/>
  <c r="S97" i="202"/>
  <c r="AA97" i="202"/>
  <c r="AA100" i="202"/>
  <c r="S101" i="202"/>
  <c r="AA101" i="202"/>
  <c r="W102" i="202"/>
  <c r="V99" i="202"/>
  <c r="R100" i="202"/>
  <c r="Z100" i="202"/>
  <c r="V102" i="202"/>
  <c r="AB97" i="202"/>
  <c r="AB98" i="202"/>
  <c r="R97" i="202"/>
  <c r="V97" i="202"/>
  <c r="V98" i="202"/>
  <c r="R99" i="202"/>
  <c r="Z99" i="202"/>
  <c r="R101" i="202"/>
  <c r="Z101" i="202"/>
  <c r="W97" i="202"/>
  <c r="S98" i="202"/>
  <c r="W98" i="202"/>
  <c r="AA98" i="202"/>
  <c r="W99" i="202"/>
  <c r="W101" i="202"/>
  <c r="N249" i="202"/>
  <c r="Q250" i="202"/>
  <c r="U250" i="202"/>
  <c r="Y250" i="202"/>
  <c r="Q251" i="202"/>
  <c r="U251" i="202"/>
  <c r="Y251" i="202"/>
  <c r="Q252" i="202"/>
  <c r="U252" i="202"/>
  <c r="Y252" i="202"/>
  <c r="Q253" i="202"/>
  <c r="U253" i="202"/>
  <c r="Y253" i="202"/>
  <c r="Q254" i="202"/>
  <c r="U254" i="202"/>
  <c r="Y254" i="202"/>
  <c r="Q255" i="202"/>
  <c r="U255" i="202"/>
  <c r="Y255" i="202"/>
  <c r="N96" i="202"/>
  <c r="AC96" i="202" s="1"/>
  <c r="Y97" i="202"/>
  <c r="N98" i="202"/>
  <c r="Y98" i="202"/>
  <c r="N100" i="202"/>
  <c r="Q101" i="202"/>
  <c r="N102" i="202"/>
  <c r="T250" i="202"/>
  <c r="X250" i="202"/>
  <c r="AB250" i="202"/>
  <c r="T251" i="202"/>
  <c r="X251" i="202"/>
  <c r="AB251" i="202"/>
  <c r="T252" i="202"/>
  <c r="X252" i="202"/>
  <c r="AB252" i="202"/>
  <c r="T253" i="202"/>
  <c r="X253" i="202"/>
  <c r="AB253" i="202"/>
  <c r="T254" i="202"/>
  <c r="X254" i="202"/>
  <c r="AB254" i="202"/>
  <c r="T255" i="202"/>
  <c r="X255" i="202"/>
  <c r="AB255" i="202"/>
  <c r="Q97" i="202"/>
  <c r="Q96" i="202"/>
  <c r="Q249" i="202"/>
  <c r="N250" i="202"/>
  <c r="AC250" i="202" s="1"/>
  <c r="N252" i="202"/>
  <c r="N254" i="202"/>
  <c r="T98" i="202"/>
  <c r="T99" i="202"/>
  <c r="X99" i="202"/>
  <c r="T100" i="202"/>
  <c r="X100" i="202"/>
  <c r="T101" i="202"/>
  <c r="X101" i="202"/>
  <c r="T102" i="202"/>
  <c r="X102" i="202"/>
  <c r="U97" i="202"/>
  <c r="U98" i="202"/>
  <c r="U99" i="202"/>
  <c r="Y99" i="202"/>
  <c r="U100" i="202"/>
  <c r="Y100" i="202"/>
  <c r="U101" i="202"/>
  <c r="Y101" i="202"/>
  <c r="U102" i="202"/>
  <c r="Y102" i="202"/>
  <c r="N251" i="202"/>
  <c r="N253" i="202"/>
  <c r="N255" i="202"/>
  <c r="Z97" i="202"/>
  <c r="Z98" i="202"/>
  <c r="Q100" i="202"/>
  <c r="Q102" i="202"/>
  <c r="N97" i="202"/>
  <c r="N99" i="202"/>
  <c r="AB99" i="202"/>
  <c r="N101" i="202"/>
  <c r="AB101" i="202"/>
  <c r="R251" i="227"/>
  <c r="Z251" i="227"/>
  <c r="V252" i="227"/>
  <c r="X226" i="227"/>
  <c r="U252" i="227"/>
  <c r="R249" i="227"/>
  <c r="V249" i="227"/>
  <c r="Z249" i="227"/>
  <c r="Q250" i="227"/>
  <c r="Q252" i="227"/>
  <c r="Q254" i="227"/>
  <c r="N251" i="227"/>
  <c r="N253" i="227"/>
  <c r="AC253" i="227" s="1"/>
  <c r="N255" i="227"/>
  <c r="AC255" i="227" s="1"/>
  <c r="N22" i="227"/>
  <c r="N23" i="227"/>
  <c r="N24" i="227"/>
  <c r="V26" i="227"/>
  <c r="V47" i="227"/>
  <c r="C74" i="227"/>
  <c r="N97" i="227"/>
  <c r="R98" i="227"/>
  <c r="Z98" i="227"/>
  <c r="N100" i="227"/>
  <c r="N101" i="227"/>
  <c r="N102" i="227"/>
  <c r="N149" i="227"/>
  <c r="N150" i="227"/>
  <c r="R177" i="227"/>
  <c r="C203" i="227"/>
  <c r="G203" i="227"/>
  <c r="R179" i="227"/>
  <c r="N224" i="227"/>
  <c r="N225" i="227"/>
  <c r="R226" i="227"/>
  <c r="Z226" i="227"/>
  <c r="N227" i="227"/>
  <c r="Z227" i="227"/>
  <c r="Z228" i="227"/>
  <c r="N229" i="227"/>
  <c r="Z229" i="227"/>
  <c r="R230" i="227"/>
  <c r="T249" i="227"/>
  <c r="X249" i="227"/>
  <c r="AB249" i="227"/>
  <c r="V25" i="227"/>
  <c r="R26" i="227"/>
  <c r="Z26" i="227"/>
  <c r="V27" i="227"/>
  <c r="Z27" i="227"/>
  <c r="C71" i="227"/>
  <c r="R71" i="227" s="1"/>
  <c r="R47" i="227"/>
  <c r="K73" i="227"/>
  <c r="G74" i="227"/>
  <c r="V50" i="227"/>
  <c r="V51" i="227"/>
  <c r="R52" i="227"/>
  <c r="R151" i="227"/>
  <c r="V152" i="227"/>
  <c r="V153" i="227"/>
  <c r="Z154" i="227"/>
  <c r="V155" i="227"/>
  <c r="R175" i="227"/>
  <c r="V175" i="227"/>
  <c r="V177" i="227"/>
  <c r="K203" i="227"/>
  <c r="V226" i="227"/>
  <c r="V227" i="227"/>
  <c r="V229" i="227"/>
  <c r="N47" i="227"/>
  <c r="R100" i="227"/>
  <c r="R101" i="227"/>
  <c r="R102" i="227"/>
  <c r="R225" i="227"/>
  <c r="H71" i="227"/>
  <c r="W71" i="227" s="1"/>
  <c r="W47" i="227"/>
  <c r="H73" i="227"/>
  <c r="S97" i="227"/>
  <c r="AA97" i="227"/>
  <c r="S98" i="227"/>
  <c r="AA98" i="227"/>
  <c r="S99" i="227"/>
  <c r="AA99" i="227"/>
  <c r="S100" i="227"/>
  <c r="AA100" i="227"/>
  <c r="S101" i="227"/>
  <c r="AA101" i="227"/>
  <c r="S102" i="227"/>
  <c r="AA102" i="227"/>
  <c r="S150" i="227"/>
  <c r="AA150" i="227"/>
  <c r="AA151" i="227"/>
  <c r="W154" i="227"/>
  <c r="S175" i="227"/>
  <c r="W175" i="227"/>
  <c r="W176" i="227"/>
  <c r="AA177" i="227"/>
  <c r="W178" i="227"/>
  <c r="AA178" i="227"/>
  <c r="AA180" i="227"/>
  <c r="W225" i="227"/>
  <c r="S226" i="227"/>
  <c r="AA226" i="227"/>
  <c r="S227" i="227"/>
  <c r="AA227" i="227"/>
  <c r="S228" i="227"/>
  <c r="AA228" i="227"/>
  <c r="S229" i="227"/>
  <c r="AA229" i="227"/>
  <c r="S230" i="227"/>
  <c r="AA230" i="227"/>
  <c r="G71" i="227"/>
  <c r="V71" i="227" s="1"/>
  <c r="C73" i="227"/>
  <c r="R49" i="227"/>
  <c r="Z50" i="227"/>
  <c r="V52" i="227"/>
  <c r="V98" i="227"/>
  <c r="V151" i="227"/>
  <c r="R153" i="227"/>
  <c r="V154" i="227"/>
  <c r="Z155" i="227"/>
  <c r="Z179" i="227"/>
  <c r="V228" i="227"/>
  <c r="V46" i="227"/>
  <c r="V24" i="227"/>
  <c r="R25" i="227"/>
  <c r="Z25" i="227"/>
  <c r="R27" i="227"/>
  <c r="Z47" i="227"/>
  <c r="G73" i="227"/>
  <c r="Z49" i="227"/>
  <c r="R50" i="227"/>
  <c r="R51" i="227"/>
  <c r="Z51" i="227"/>
  <c r="Z52" i="227"/>
  <c r="V100" i="227"/>
  <c r="V101" i="227"/>
  <c r="V102" i="227"/>
  <c r="Z150" i="227"/>
  <c r="R152" i="227"/>
  <c r="Z152" i="227"/>
  <c r="Z153" i="227"/>
  <c r="R154" i="227"/>
  <c r="R155" i="227"/>
  <c r="Z175" i="227"/>
  <c r="Z177" i="227"/>
  <c r="V179" i="227"/>
  <c r="V225" i="227"/>
  <c r="V230" i="227"/>
  <c r="G72" i="227"/>
  <c r="N49" i="227"/>
  <c r="AB205" i="227"/>
  <c r="R227" i="227"/>
  <c r="N26" i="227"/>
  <c r="AC26" i="227" s="1"/>
  <c r="V49" i="227"/>
  <c r="N51" i="227"/>
  <c r="K71" i="227"/>
  <c r="Z71" i="227" s="1"/>
  <c r="C72" i="227"/>
  <c r="K72" i="227"/>
  <c r="N27" i="227"/>
  <c r="R46" i="227"/>
  <c r="R48" i="227"/>
  <c r="Z48" i="227"/>
  <c r="R150" i="227"/>
  <c r="T122" i="227"/>
  <c r="Y122" i="227"/>
  <c r="X122" i="227"/>
  <c r="AB122" i="227"/>
  <c r="N122" i="227"/>
  <c r="U122" i="227"/>
  <c r="Q123" i="227"/>
  <c r="U123" i="227"/>
  <c r="Y123" i="227"/>
  <c r="N124" i="227"/>
  <c r="U124" i="227"/>
  <c r="Y124" i="227"/>
  <c r="Q125" i="227"/>
  <c r="U125" i="227"/>
  <c r="Y125" i="227"/>
  <c r="N126" i="227"/>
  <c r="U126" i="227"/>
  <c r="Y126" i="227"/>
  <c r="Q127" i="227"/>
  <c r="U127" i="227"/>
  <c r="Y127" i="227"/>
  <c r="R123" i="227"/>
  <c r="V123" i="227"/>
  <c r="Z123" i="227"/>
  <c r="R125" i="227"/>
  <c r="V125" i="227"/>
  <c r="Z125" i="227"/>
  <c r="R127" i="227"/>
  <c r="V127" i="227"/>
  <c r="Z127" i="227"/>
  <c r="S122" i="227"/>
  <c r="W122" i="227"/>
  <c r="AA122" i="227"/>
  <c r="S123" i="227"/>
  <c r="W123" i="227"/>
  <c r="AA123" i="227"/>
  <c r="S124" i="227"/>
  <c r="W124" i="227"/>
  <c r="AA124" i="227"/>
  <c r="S125" i="227"/>
  <c r="W125" i="227"/>
  <c r="AA125" i="227"/>
  <c r="S126" i="227"/>
  <c r="W126" i="227"/>
  <c r="AA126" i="227"/>
  <c r="S127" i="227"/>
  <c r="W127" i="227"/>
  <c r="AA127" i="227"/>
  <c r="T124" i="227"/>
  <c r="X124" i="227"/>
  <c r="AB124" i="227"/>
  <c r="T126" i="227"/>
  <c r="X126" i="227"/>
  <c r="AB126" i="227"/>
  <c r="X73" i="227"/>
  <c r="Q122" i="227"/>
  <c r="Q124" i="227"/>
  <c r="Q126" i="227"/>
  <c r="AC101" i="227"/>
  <c r="AC102" i="227"/>
  <c r="N121" i="227"/>
  <c r="AC121" i="227" s="1"/>
  <c r="R122" i="227"/>
  <c r="V122" i="227"/>
  <c r="Z122" i="227"/>
  <c r="N123" i="227"/>
  <c r="T123" i="227"/>
  <c r="X123" i="227"/>
  <c r="AB123" i="227"/>
  <c r="R124" i="227"/>
  <c r="V124" i="227"/>
  <c r="Z124" i="227"/>
  <c r="N125" i="227"/>
  <c r="T125" i="227"/>
  <c r="X125" i="227"/>
  <c r="AB125" i="227"/>
  <c r="R126" i="227"/>
  <c r="V126" i="227"/>
  <c r="Z126" i="227"/>
  <c r="N127" i="227"/>
  <c r="T127" i="227"/>
  <c r="X127" i="227"/>
  <c r="AB127" i="227"/>
  <c r="T73" i="227"/>
  <c r="AB73" i="227"/>
  <c r="AA75" i="227"/>
  <c r="S77" i="227"/>
  <c r="AA77" i="227"/>
  <c r="AC24" i="227"/>
  <c r="U76" i="227"/>
  <c r="W75" i="227"/>
  <c r="AC22" i="227"/>
  <c r="N72" i="227"/>
  <c r="AC23" i="227"/>
  <c r="W74" i="227"/>
  <c r="AA74" i="227"/>
  <c r="U75" i="227"/>
  <c r="S76" i="227"/>
  <c r="AA76" i="227"/>
  <c r="Y77" i="227"/>
  <c r="AC25" i="227"/>
  <c r="T72" i="227"/>
  <c r="X72" i="227"/>
  <c r="AB72" i="227"/>
  <c r="Z73" i="227"/>
  <c r="R21" i="227"/>
  <c r="V21" i="227"/>
  <c r="Z21" i="227"/>
  <c r="T22" i="227"/>
  <c r="X22" i="227"/>
  <c r="AB22" i="227"/>
  <c r="R23" i="227"/>
  <c r="V23" i="227"/>
  <c r="Z23" i="227"/>
  <c r="S46" i="227"/>
  <c r="W46" i="227"/>
  <c r="AA46" i="227"/>
  <c r="Q47" i="227"/>
  <c r="U47" i="227"/>
  <c r="Y47" i="227"/>
  <c r="S48" i="227"/>
  <c r="W48" i="227"/>
  <c r="AA48" i="227"/>
  <c r="Q49" i="227"/>
  <c r="U49" i="227"/>
  <c r="Y49" i="227"/>
  <c r="E75" i="227"/>
  <c r="I75" i="227"/>
  <c r="M75" i="227"/>
  <c r="S50" i="227"/>
  <c r="W50" i="227"/>
  <c r="AA50" i="227"/>
  <c r="C76" i="227"/>
  <c r="G76" i="227"/>
  <c r="K76" i="227"/>
  <c r="Q51" i="227"/>
  <c r="U51" i="227"/>
  <c r="Y51" i="227"/>
  <c r="E77" i="227"/>
  <c r="I77" i="227"/>
  <c r="M77" i="227"/>
  <c r="S52" i="227"/>
  <c r="W52" i="227"/>
  <c r="AA52" i="227"/>
  <c r="B71" i="227"/>
  <c r="Q71" i="227" s="1"/>
  <c r="F71" i="227"/>
  <c r="U71" i="227" s="1"/>
  <c r="J71" i="227"/>
  <c r="Y71" i="227" s="1"/>
  <c r="D72" i="227"/>
  <c r="S72" i="227" s="1"/>
  <c r="H72" i="227"/>
  <c r="W72" i="227" s="1"/>
  <c r="L72" i="227"/>
  <c r="AA72" i="227" s="1"/>
  <c r="B73" i="227"/>
  <c r="F73" i="227"/>
  <c r="U73" i="227" s="1"/>
  <c r="J73" i="227"/>
  <c r="Y73" i="227" s="1"/>
  <c r="D74" i="227"/>
  <c r="S74" i="227" s="1"/>
  <c r="B75" i="227"/>
  <c r="J75" i="227"/>
  <c r="Y75" i="227" s="1"/>
  <c r="H76" i="227"/>
  <c r="W76" i="227" s="1"/>
  <c r="F77" i="227"/>
  <c r="U77" i="227" s="1"/>
  <c r="N96" i="227"/>
  <c r="AC96" i="227" s="1"/>
  <c r="R97" i="227"/>
  <c r="V97" i="227"/>
  <c r="Z97" i="227"/>
  <c r="T99" i="227"/>
  <c r="X99" i="227"/>
  <c r="AB99" i="227"/>
  <c r="N46" i="227"/>
  <c r="N48" i="227"/>
  <c r="N50" i="227"/>
  <c r="N52" i="227"/>
  <c r="K74" i="227"/>
  <c r="B76" i="227"/>
  <c r="T21" i="227"/>
  <c r="X21" i="227"/>
  <c r="AB21" i="227"/>
  <c r="R22" i="227"/>
  <c r="V22" i="227"/>
  <c r="Z22" i="227"/>
  <c r="T23" i="227"/>
  <c r="X23" i="227"/>
  <c r="AB23" i="227"/>
  <c r="R24" i="227"/>
  <c r="E74" i="227"/>
  <c r="T74" i="227" s="1"/>
  <c r="I74" i="227"/>
  <c r="X74" i="227" s="1"/>
  <c r="M74" i="227"/>
  <c r="AB74" i="227" s="1"/>
  <c r="W49" i="227"/>
  <c r="AA49" i="227"/>
  <c r="C75" i="227"/>
  <c r="R75" i="227" s="1"/>
  <c r="G75" i="227"/>
  <c r="V75" i="227" s="1"/>
  <c r="K75" i="227"/>
  <c r="U50" i="227"/>
  <c r="E76" i="227"/>
  <c r="T76" i="227" s="1"/>
  <c r="I76" i="227"/>
  <c r="X76" i="227" s="1"/>
  <c r="M76" i="227"/>
  <c r="S51" i="227"/>
  <c r="AA51" i="227"/>
  <c r="C77" i="227"/>
  <c r="G77" i="227"/>
  <c r="K77" i="227"/>
  <c r="Q52" i="227"/>
  <c r="Y52" i="227"/>
  <c r="B72" i="227"/>
  <c r="B74" i="227"/>
  <c r="T97" i="227"/>
  <c r="X97" i="227"/>
  <c r="AB97" i="227"/>
  <c r="N98" i="227"/>
  <c r="AC98" i="227" s="1"/>
  <c r="R99" i="227"/>
  <c r="V99" i="227"/>
  <c r="Z99" i="227"/>
  <c r="AC100" i="227"/>
  <c r="AC150" i="227"/>
  <c r="AB101" i="227"/>
  <c r="R149" i="227"/>
  <c r="V149" i="227"/>
  <c r="Z149" i="227"/>
  <c r="Q150" i="227"/>
  <c r="Q153" i="227"/>
  <c r="U153" i="227"/>
  <c r="Y153" i="227"/>
  <c r="N153" i="227"/>
  <c r="S155" i="227"/>
  <c r="W155" i="227"/>
  <c r="AA155" i="227"/>
  <c r="C199" i="227"/>
  <c r="R199" i="227" s="1"/>
  <c r="G199" i="227"/>
  <c r="V199" i="227" s="1"/>
  <c r="K199" i="227"/>
  <c r="Z199" i="227" s="1"/>
  <c r="E200" i="227"/>
  <c r="I200" i="227"/>
  <c r="M200" i="227"/>
  <c r="X205" i="227"/>
  <c r="N151" i="227"/>
  <c r="AC151" i="227" s="1"/>
  <c r="Q152" i="227"/>
  <c r="U152" i="227"/>
  <c r="Y152" i="227"/>
  <c r="N152" i="227"/>
  <c r="AC152" i="227" s="1"/>
  <c r="AB100" i="227"/>
  <c r="AB102" i="227"/>
  <c r="T149" i="227"/>
  <c r="X149" i="227"/>
  <c r="AB149" i="227"/>
  <c r="Z151" i="227"/>
  <c r="S153" i="227"/>
  <c r="W153" i="227"/>
  <c r="AA153" i="227"/>
  <c r="Q155" i="227"/>
  <c r="U155" i="227"/>
  <c r="Y155" i="227"/>
  <c r="E199" i="227"/>
  <c r="T199" i="227" s="1"/>
  <c r="I199" i="227"/>
  <c r="X199" i="227" s="1"/>
  <c r="M199" i="227"/>
  <c r="AB199" i="227" s="1"/>
  <c r="C201" i="227"/>
  <c r="G201" i="227"/>
  <c r="K201" i="227"/>
  <c r="S152" i="227"/>
  <c r="W152" i="227"/>
  <c r="AA152" i="227"/>
  <c r="N154" i="227"/>
  <c r="N155" i="227"/>
  <c r="B199" i="227"/>
  <c r="Q199" i="227" s="1"/>
  <c r="F199" i="227"/>
  <c r="U199" i="227" s="1"/>
  <c r="J199" i="227"/>
  <c r="Y199" i="227" s="1"/>
  <c r="N174" i="227"/>
  <c r="N199" i="227" s="1"/>
  <c r="AC199" i="227" s="1"/>
  <c r="C205" i="227"/>
  <c r="G205" i="227"/>
  <c r="K205" i="227"/>
  <c r="V180" i="227"/>
  <c r="G200" i="227"/>
  <c r="E201" i="227"/>
  <c r="M201" i="227"/>
  <c r="C202" i="227"/>
  <c r="K202" i="227"/>
  <c r="Z203" i="227" s="1"/>
  <c r="I203" i="227"/>
  <c r="X203" i="227" s="1"/>
  <c r="G204" i="227"/>
  <c r="V204" i="227" s="1"/>
  <c r="AC225" i="227"/>
  <c r="Q174" i="227"/>
  <c r="U174" i="227"/>
  <c r="Y174" i="227"/>
  <c r="B200" i="227"/>
  <c r="F200" i="227"/>
  <c r="J200" i="227"/>
  <c r="N175" i="227"/>
  <c r="T175" i="227"/>
  <c r="X175" i="227"/>
  <c r="AB175" i="227"/>
  <c r="D201" i="227"/>
  <c r="H201" i="227"/>
  <c r="L201" i="227"/>
  <c r="R176" i="227"/>
  <c r="V176" i="227"/>
  <c r="Z176" i="227"/>
  <c r="B202" i="227"/>
  <c r="F202" i="227"/>
  <c r="J202" i="227"/>
  <c r="N177" i="227"/>
  <c r="T177" i="227"/>
  <c r="X177" i="227"/>
  <c r="AB177" i="227"/>
  <c r="D203" i="227"/>
  <c r="H203" i="227"/>
  <c r="L203" i="227"/>
  <c r="R178" i="227"/>
  <c r="V178" i="227"/>
  <c r="Z178" i="227"/>
  <c r="B204" i="227"/>
  <c r="F204" i="227"/>
  <c r="J204" i="227"/>
  <c r="N179" i="227"/>
  <c r="T179" i="227"/>
  <c r="X179" i="227"/>
  <c r="AB179" i="227"/>
  <c r="D205" i="227"/>
  <c r="H205" i="227"/>
  <c r="L205" i="227"/>
  <c r="R180" i="227"/>
  <c r="W180" i="227"/>
  <c r="AB180" i="227"/>
  <c r="E205" i="227"/>
  <c r="T205" i="227" s="1"/>
  <c r="D199" i="227"/>
  <c r="S199" i="227" s="1"/>
  <c r="H199" i="227"/>
  <c r="W199" i="227" s="1"/>
  <c r="L199" i="227"/>
  <c r="AA199" i="227" s="1"/>
  <c r="Q175" i="227"/>
  <c r="U175" i="227"/>
  <c r="Y175" i="227"/>
  <c r="X180" i="227"/>
  <c r="C200" i="227"/>
  <c r="K200" i="227"/>
  <c r="I201" i="227"/>
  <c r="G202" i="227"/>
  <c r="E203" i="227"/>
  <c r="T203" i="227" s="1"/>
  <c r="M203" i="227"/>
  <c r="AB203" i="227" s="1"/>
  <c r="C204" i="227"/>
  <c r="R204" i="227" s="1"/>
  <c r="K204" i="227"/>
  <c r="Z204" i="227" s="1"/>
  <c r="S174" i="227"/>
  <c r="W174" i="227"/>
  <c r="AA174" i="227"/>
  <c r="D200" i="227"/>
  <c r="H200" i="227"/>
  <c r="L200" i="227"/>
  <c r="B201" i="227"/>
  <c r="F201" i="227"/>
  <c r="J201" i="227"/>
  <c r="N176" i="227"/>
  <c r="D202" i="227"/>
  <c r="H202" i="227"/>
  <c r="L202" i="227"/>
  <c r="B203" i="227"/>
  <c r="F203" i="227"/>
  <c r="J203" i="227"/>
  <c r="N178" i="227"/>
  <c r="D204" i="227"/>
  <c r="H204" i="227"/>
  <c r="W204" i="227" s="1"/>
  <c r="L204" i="227"/>
  <c r="B205" i="227"/>
  <c r="F205" i="227"/>
  <c r="U180" i="227"/>
  <c r="J205" i="227"/>
  <c r="Y180" i="227"/>
  <c r="N180" i="227"/>
  <c r="Z180" i="227"/>
  <c r="R224" i="227"/>
  <c r="V224" i="227"/>
  <c r="Z224" i="227"/>
  <c r="Q225" i="227"/>
  <c r="Q227" i="227"/>
  <c r="Q229" i="227"/>
  <c r="N226" i="227"/>
  <c r="AC226" i="227" s="1"/>
  <c r="N228" i="227"/>
  <c r="AC228" i="227" s="1"/>
  <c r="N230" i="227"/>
  <c r="AC230" i="227" s="1"/>
  <c r="T224" i="227"/>
  <c r="X224" i="227"/>
  <c r="AB224" i="227"/>
  <c r="U201" i="227" l="1"/>
  <c r="V72" i="227"/>
  <c r="AB76" i="227"/>
  <c r="N76" i="227"/>
  <c r="S204" i="227"/>
  <c r="Z200" i="227"/>
  <c r="AA204" i="227"/>
  <c r="V202" i="227"/>
  <c r="N74" i="227"/>
  <c r="AC250" i="227"/>
  <c r="V73" i="227"/>
  <c r="R72" i="227"/>
  <c r="AC123" i="227"/>
  <c r="Z72" i="227"/>
  <c r="R74" i="227"/>
  <c r="AC251" i="227"/>
  <c r="AC97" i="202"/>
  <c r="AC100" i="202"/>
  <c r="AC102" i="202"/>
  <c r="AC255" i="202"/>
  <c r="AC252" i="202"/>
  <c r="AC251" i="202"/>
  <c r="AC253" i="202"/>
  <c r="AC101" i="202"/>
  <c r="AC254" i="202"/>
  <c r="AC99" i="202"/>
  <c r="AC98" i="202"/>
  <c r="AC254" i="227"/>
  <c r="V74" i="227"/>
  <c r="AC252" i="227"/>
  <c r="X201" i="227"/>
  <c r="R77" i="227"/>
  <c r="AC27" i="227"/>
  <c r="U205" i="227"/>
  <c r="Z74" i="227"/>
  <c r="AC47" i="227"/>
  <c r="Q203" i="227"/>
  <c r="Q200" i="227"/>
  <c r="R202" i="227"/>
  <c r="Q76" i="227"/>
  <c r="R73" i="227"/>
  <c r="AA202" i="227"/>
  <c r="W200" i="227"/>
  <c r="R200" i="227"/>
  <c r="AC154" i="227"/>
  <c r="Q74" i="227"/>
  <c r="AC125" i="227"/>
  <c r="AC127" i="227"/>
  <c r="AC126" i="227"/>
  <c r="Y205" i="227"/>
  <c r="Y203" i="227"/>
  <c r="W202" i="227"/>
  <c r="S200" i="227"/>
  <c r="Y200" i="227"/>
  <c r="T201" i="227"/>
  <c r="Z77" i="227"/>
  <c r="S202" i="227"/>
  <c r="Q72" i="227"/>
  <c r="AC124" i="227"/>
  <c r="AC122" i="227"/>
  <c r="AA200" i="227"/>
  <c r="Z202" i="227"/>
  <c r="V201" i="227"/>
  <c r="S203" i="227"/>
  <c r="W201" i="227"/>
  <c r="AC155" i="227"/>
  <c r="X202" i="227"/>
  <c r="Y72" i="227"/>
  <c r="Q77" i="227"/>
  <c r="AC229" i="227"/>
  <c r="X75" i="227"/>
  <c r="AC97" i="227"/>
  <c r="Y74" i="227"/>
  <c r="W205" i="227"/>
  <c r="AA203" i="227"/>
  <c r="V205" i="227"/>
  <c r="W77" i="227"/>
  <c r="U202" i="227"/>
  <c r="Q205" i="227"/>
  <c r="N203" i="227"/>
  <c r="AC178" i="227"/>
  <c r="Y201" i="227"/>
  <c r="S205" i="227"/>
  <c r="N204" i="227"/>
  <c r="AC204" i="227" s="1"/>
  <c r="AC179" i="227"/>
  <c r="W203" i="227"/>
  <c r="Q202" i="227"/>
  <c r="AA201" i="227"/>
  <c r="U200" i="227"/>
  <c r="V200" i="227"/>
  <c r="R205" i="227"/>
  <c r="T204" i="227"/>
  <c r="Z201" i="227"/>
  <c r="T202" i="227"/>
  <c r="X200" i="227"/>
  <c r="AC153" i="227"/>
  <c r="V77" i="227"/>
  <c r="Z75" i="227"/>
  <c r="AC52" i="227"/>
  <c r="N77" i="227"/>
  <c r="AC77" i="227" s="1"/>
  <c r="Q75" i="227"/>
  <c r="Q73" i="227"/>
  <c r="AB77" i="227"/>
  <c r="R76" i="227"/>
  <c r="AB75" i="227"/>
  <c r="S75" i="227"/>
  <c r="W73" i="227"/>
  <c r="AA73" i="227"/>
  <c r="Y204" i="227"/>
  <c r="N202" i="227"/>
  <c r="AC177" i="227"/>
  <c r="T200" i="227"/>
  <c r="N75" i="227"/>
  <c r="AC75" i="227" s="1"/>
  <c r="AC50" i="227"/>
  <c r="X77" i="227"/>
  <c r="U72" i="227"/>
  <c r="S73" i="227"/>
  <c r="U203" i="227"/>
  <c r="Q201" i="227"/>
  <c r="AC227" i="227"/>
  <c r="AA205" i="227"/>
  <c r="U204" i="227"/>
  <c r="Y202" i="227"/>
  <c r="S201" i="227"/>
  <c r="N200" i="227"/>
  <c r="AC200" i="227" s="1"/>
  <c r="AC175" i="227"/>
  <c r="AB201" i="227"/>
  <c r="Z205" i="227"/>
  <c r="AB204" i="227"/>
  <c r="V203" i="227"/>
  <c r="R201" i="227"/>
  <c r="AB202" i="227"/>
  <c r="AC48" i="227"/>
  <c r="N73" i="227"/>
  <c r="AC73" i="227" s="1"/>
  <c r="T77" i="227"/>
  <c r="Z76" i="227"/>
  <c r="T75" i="227"/>
  <c r="AC99" i="227"/>
  <c r="Y76" i="227"/>
  <c r="AC49" i="227"/>
  <c r="N205" i="227"/>
  <c r="AC180" i="227"/>
  <c r="N201" i="227"/>
  <c r="AC176" i="227"/>
  <c r="Q204" i="227"/>
  <c r="X204" i="227"/>
  <c r="R203" i="227"/>
  <c r="AB200" i="227"/>
  <c r="AC46" i="227"/>
  <c r="N71" i="227"/>
  <c r="AC71" i="227" s="1"/>
  <c r="V76" i="227"/>
  <c r="U74" i="227"/>
  <c r="AC51" i="227"/>
  <c r="AC201" i="227" l="1"/>
  <c r="AC205" i="227"/>
  <c r="AC72" i="227"/>
  <c r="AC76" i="227"/>
  <c r="AC202" i="227"/>
  <c r="AC203" i="227"/>
  <c r="AC74" i="227"/>
  <c r="J94" i="214" l="1"/>
  <c r="J92" i="214"/>
  <c r="J90" i="214"/>
  <c r="J88" i="214"/>
  <c r="J86" i="214"/>
  <c r="J84" i="214"/>
  <c r="J59" i="214"/>
  <c r="J57" i="214"/>
  <c r="J55" i="214"/>
  <c r="J53" i="214"/>
  <c r="J51" i="214"/>
  <c r="J49" i="214"/>
  <c r="E95" i="214"/>
  <c r="J95" i="214" s="1"/>
  <c r="E94" i="214"/>
  <c r="E93" i="214"/>
  <c r="J93" i="214" s="1"/>
  <c r="E92" i="214"/>
  <c r="E91" i="214"/>
  <c r="J91" i="214" s="1"/>
  <c r="E90" i="214"/>
  <c r="E89" i="214"/>
  <c r="J89" i="214" s="1"/>
  <c r="E88" i="214"/>
  <c r="E87" i="214"/>
  <c r="J87" i="214" s="1"/>
  <c r="E86" i="214"/>
  <c r="E85" i="214"/>
  <c r="J85" i="214" s="1"/>
  <c r="E84" i="214"/>
  <c r="E78" i="214"/>
  <c r="J78" i="214" s="1"/>
  <c r="E77" i="214"/>
  <c r="J77" i="214" s="1"/>
  <c r="E76" i="214"/>
  <c r="J76" i="214" s="1"/>
  <c r="E75" i="214"/>
  <c r="J75" i="214" s="1"/>
  <c r="E74" i="214"/>
  <c r="J74" i="214" s="1"/>
  <c r="E73" i="214"/>
  <c r="J73" i="214" s="1"/>
  <c r="E72" i="214"/>
  <c r="J72" i="214" s="1"/>
  <c r="E71" i="214"/>
  <c r="J71" i="214" s="1"/>
  <c r="E70" i="214"/>
  <c r="J70" i="214" s="1"/>
  <c r="E69" i="214"/>
  <c r="J69" i="214" s="1"/>
  <c r="E68" i="214"/>
  <c r="J68" i="214" s="1"/>
  <c r="E67" i="214"/>
  <c r="E60" i="214"/>
  <c r="J60" i="214" s="1"/>
  <c r="E59" i="214"/>
  <c r="E58" i="214"/>
  <c r="J58" i="214" s="1"/>
  <c r="E57" i="214"/>
  <c r="E56" i="214"/>
  <c r="J56" i="214" s="1"/>
  <c r="E55" i="214"/>
  <c r="E54" i="214"/>
  <c r="J54" i="214" s="1"/>
  <c r="E53" i="214"/>
  <c r="E52" i="214"/>
  <c r="J52" i="214" s="1"/>
  <c r="E51" i="214"/>
  <c r="E50" i="214"/>
  <c r="J50" i="214" s="1"/>
  <c r="E49" i="214"/>
  <c r="E43" i="214"/>
  <c r="J43" i="214" s="1"/>
  <c r="E42" i="214"/>
  <c r="J42" i="214" s="1"/>
  <c r="E41" i="214"/>
  <c r="J41" i="214" s="1"/>
  <c r="E40" i="214"/>
  <c r="J40" i="214" s="1"/>
  <c r="E39" i="214"/>
  <c r="J39" i="214" s="1"/>
  <c r="E38" i="214"/>
  <c r="J38" i="214" s="1"/>
  <c r="E37" i="214"/>
  <c r="J37" i="214" s="1"/>
  <c r="E36" i="214"/>
  <c r="J36" i="214" s="1"/>
  <c r="E35" i="214"/>
  <c r="J35" i="214" s="1"/>
  <c r="E34" i="214"/>
  <c r="J34" i="214" s="1"/>
  <c r="E33" i="214"/>
  <c r="J33" i="214" s="1"/>
  <c r="E32" i="214"/>
  <c r="E25" i="214"/>
  <c r="E23" i="214"/>
  <c r="E22" i="214"/>
  <c r="E21" i="214"/>
  <c r="E20" i="214"/>
  <c r="E19" i="214"/>
  <c r="E13" i="214"/>
  <c r="E11" i="214"/>
  <c r="E10" i="214"/>
  <c r="E9" i="214"/>
  <c r="E8" i="214"/>
  <c r="E7" i="214"/>
  <c r="J94" i="198"/>
  <c r="J92" i="198"/>
  <c r="J90" i="198"/>
  <c r="J88" i="198"/>
  <c r="J86" i="198"/>
  <c r="J84" i="198"/>
  <c r="J59" i="198"/>
  <c r="J57" i="198"/>
  <c r="J55" i="198"/>
  <c r="J53" i="198"/>
  <c r="J51" i="198"/>
  <c r="J49" i="198"/>
  <c r="E95" i="198"/>
  <c r="J95" i="198" s="1"/>
  <c r="E94" i="198"/>
  <c r="E93" i="198"/>
  <c r="J93" i="198" s="1"/>
  <c r="E92" i="198"/>
  <c r="E91" i="198"/>
  <c r="J91" i="198" s="1"/>
  <c r="E90" i="198"/>
  <c r="E89" i="198"/>
  <c r="J89" i="198" s="1"/>
  <c r="E88" i="198"/>
  <c r="E87" i="198"/>
  <c r="J87" i="198" s="1"/>
  <c r="E86" i="198"/>
  <c r="E85" i="198"/>
  <c r="J85" i="198" s="1"/>
  <c r="E84" i="198"/>
  <c r="E78" i="198"/>
  <c r="J78" i="198" s="1"/>
  <c r="E77" i="198"/>
  <c r="J77" i="198" s="1"/>
  <c r="E76" i="198"/>
  <c r="J76" i="198" s="1"/>
  <c r="E75" i="198"/>
  <c r="J75" i="198" s="1"/>
  <c r="E74" i="198"/>
  <c r="J74" i="198" s="1"/>
  <c r="E73" i="198"/>
  <c r="J73" i="198" s="1"/>
  <c r="E72" i="198"/>
  <c r="J72" i="198" s="1"/>
  <c r="E71" i="198"/>
  <c r="J71" i="198" s="1"/>
  <c r="E70" i="198"/>
  <c r="J70" i="198" s="1"/>
  <c r="E69" i="198"/>
  <c r="J69" i="198" s="1"/>
  <c r="E68" i="198"/>
  <c r="J68" i="198" s="1"/>
  <c r="E67" i="198"/>
  <c r="E60" i="198"/>
  <c r="J60" i="198" s="1"/>
  <c r="E59" i="198"/>
  <c r="E58" i="198"/>
  <c r="J58" i="198" s="1"/>
  <c r="E57" i="198"/>
  <c r="E56" i="198"/>
  <c r="J56" i="198" s="1"/>
  <c r="E55" i="198"/>
  <c r="E54" i="198"/>
  <c r="J54" i="198" s="1"/>
  <c r="E53" i="198"/>
  <c r="E52" i="198"/>
  <c r="J52" i="198" s="1"/>
  <c r="E51" i="198"/>
  <c r="E50" i="198"/>
  <c r="J50" i="198" s="1"/>
  <c r="E49" i="198"/>
  <c r="E43" i="198"/>
  <c r="J43" i="198" s="1"/>
  <c r="E42" i="198"/>
  <c r="J42" i="198" s="1"/>
  <c r="E41" i="198"/>
  <c r="J41" i="198" s="1"/>
  <c r="E40" i="198"/>
  <c r="J40" i="198" s="1"/>
  <c r="E39" i="198"/>
  <c r="J39" i="198" s="1"/>
  <c r="E38" i="198"/>
  <c r="J38" i="198" s="1"/>
  <c r="E37" i="198"/>
  <c r="J37" i="198" s="1"/>
  <c r="E36" i="198"/>
  <c r="J36" i="198" s="1"/>
  <c r="E35" i="198"/>
  <c r="J35" i="198" s="1"/>
  <c r="E34" i="198"/>
  <c r="J34" i="198" s="1"/>
  <c r="E33" i="198"/>
  <c r="J33" i="198" s="1"/>
  <c r="E32" i="198"/>
  <c r="E25" i="198"/>
  <c r="E23" i="198"/>
  <c r="E22" i="198"/>
  <c r="E21" i="198"/>
  <c r="E20" i="198"/>
  <c r="E24" i="198" s="1"/>
  <c r="E26" i="198" s="1"/>
  <c r="E19" i="198"/>
  <c r="E13" i="198"/>
  <c r="E11" i="198"/>
  <c r="E10" i="198"/>
  <c r="E9" i="198"/>
  <c r="E8" i="198"/>
  <c r="E12" i="198" s="1"/>
  <c r="E14" i="198" s="1"/>
  <c r="E7" i="198"/>
  <c r="J94" i="197"/>
  <c r="J92" i="197"/>
  <c r="J90" i="197"/>
  <c r="J88" i="197"/>
  <c r="J86" i="197"/>
  <c r="J84" i="197"/>
  <c r="J59" i="197"/>
  <c r="J57" i="197"/>
  <c r="J55" i="197"/>
  <c r="J53" i="197"/>
  <c r="J51" i="197"/>
  <c r="J49" i="197"/>
  <c r="E95" i="197"/>
  <c r="J95" i="197" s="1"/>
  <c r="E94" i="197"/>
  <c r="E93" i="197"/>
  <c r="J93" i="197" s="1"/>
  <c r="E92" i="197"/>
  <c r="E91" i="197"/>
  <c r="J91" i="197" s="1"/>
  <c r="E90" i="197"/>
  <c r="E89" i="197"/>
  <c r="J89" i="197" s="1"/>
  <c r="E88" i="197"/>
  <c r="E87" i="197"/>
  <c r="J87" i="197" s="1"/>
  <c r="E86" i="197"/>
  <c r="E85" i="197"/>
  <c r="J85" i="197" s="1"/>
  <c r="E84" i="197"/>
  <c r="E78" i="197"/>
  <c r="J78" i="197" s="1"/>
  <c r="E77" i="197"/>
  <c r="J77" i="197" s="1"/>
  <c r="E76" i="197"/>
  <c r="J76" i="197" s="1"/>
  <c r="E75" i="197"/>
  <c r="J75" i="197" s="1"/>
  <c r="E74" i="197"/>
  <c r="J74" i="197" s="1"/>
  <c r="E73" i="197"/>
  <c r="J73" i="197" s="1"/>
  <c r="E72" i="197"/>
  <c r="J72" i="197" s="1"/>
  <c r="E71" i="197"/>
  <c r="J71" i="197" s="1"/>
  <c r="E70" i="197"/>
  <c r="J70" i="197" s="1"/>
  <c r="E69" i="197"/>
  <c r="J69" i="197" s="1"/>
  <c r="E68" i="197"/>
  <c r="J68" i="197" s="1"/>
  <c r="E67" i="197"/>
  <c r="E60" i="197"/>
  <c r="J60" i="197" s="1"/>
  <c r="E59" i="197"/>
  <c r="E58" i="197"/>
  <c r="J58" i="197" s="1"/>
  <c r="E57" i="197"/>
  <c r="E56" i="197"/>
  <c r="J56" i="197" s="1"/>
  <c r="E55" i="197"/>
  <c r="E54" i="197"/>
  <c r="J54" i="197" s="1"/>
  <c r="E53" i="197"/>
  <c r="E52" i="197"/>
  <c r="J52" i="197" s="1"/>
  <c r="E51" i="197"/>
  <c r="E50" i="197"/>
  <c r="J50" i="197" s="1"/>
  <c r="E49" i="197"/>
  <c r="E43" i="197"/>
  <c r="J43" i="197" s="1"/>
  <c r="E42" i="197"/>
  <c r="J42" i="197" s="1"/>
  <c r="E41" i="197"/>
  <c r="J41" i="197" s="1"/>
  <c r="E40" i="197"/>
  <c r="J40" i="197" s="1"/>
  <c r="E39" i="197"/>
  <c r="J39" i="197" s="1"/>
  <c r="E38" i="197"/>
  <c r="J38" i="197" s="1"/>
  <c r="E37" i="197"/>
  <c r="J37" i="197" s="1"/>
  <c r="E36" i="197"/>
  <c r="J36" i="197" s="1"/>
  <c r="E35" i="197"/>
  <c r="J35" i="197" s="1"/>
  <c r="E34" i="197"/>
  <c r="J34" i="197" s="1"/>
  <c r="E33" i="197"/>
  <c r="J33" i="197" s="1"/>
  <c r="E32" i="197"/>
  <c r="E25" i="197"/>
  <c r="E23" i="197"/>
  <c r="E22" i="197"/>
  <c r="E21" i="197"/>
  <c r="E20" i="197"/>
  <c r="E24" i="197" s="1"/>
  <c r="E26" i="197" s="1"/>
  <c r="E19" i="197"/>
  <c r="E13" i="197"/>
  <c r="E11" i="197"/>
  <c r="E10" i="197"/>
  <c r="E9" i="197"/>
  <c r="E8" i="197"/>
  <c r="E12" i="197" s="1"/>
  <c r="E14" i="197" s="1"/>
  <c r="E7" i="197"/>
  <c r="J94" i="196"/>
  <c r="J92" i="196"/>
  <c r="J90" i="196"/>
  <c r="J88" i="196"/>
  <c r="J86" i="196"/>
  <c r="J84" i="196"/>
  <c r="J59" i="196"/>
  <c r="J57" i="196"/>
  <c r="J55" i="196"/>
  <c r="J53" i="196"/>
  <c r="J51" i="196"/>
  <c r="J49" i="196"/>
  <c r="E95" i="196"/>
  <c r="J95" i="196" s="1"/>
  <c r="E94" i="196"/>
  <c r="E93" i="196"/>
  <c r="J93" i="196" s="1"/>
  <c r="E92" i="196"/>
  <c r="E91" i="196"/>
  <c r="J91" i="196" s="1"/>
  <c r="E90" i="196"/>
  <c r="E89" i="196"/>
  <c r="J89" i="196" s="1"/>
  <c r="E88" i="196"/>
  <c r="E87" i="196"/>
  <c r="J87" i="196" s="1"/>
  <c r="E86" i="196"/>
  <c r="E85" i="196"/>
  <c r="J85" i="196" s="1"/>
  <c r="E84" i="196"/>
  <c r="E78" i="196"/>
  <c r="J78" i="196" s="1"/>
  <c r="E77" i="196"/>
  <c r="J77" i="196" s="1"/>
  <c r="E76" i="196"/>
  <c r="J76" i="196" s="1"/>
  <c r="E75" i="196"/>
  <c r="J75" i="196" s="1"/>
  <c r="E74" i="196"/>
  <c r="J74" i="196" s="1"/>
  <c r="E73" i="196"/>
  <c r="J73" i="196" s="1"/>
  <c r="E72" i="196"/>
  <c r="J72" i="196" s="1"/>
  <c r="E71" i="196"/>
  <c r="J71" i="196" s="1"/>
  <c r="E70" i="196"/>
  <c r="J70" i="196" s="1"/>
  <c r="E69" i="196"/>
  <c r="J69" i="196" s="1"/>
  <c r="E68" i="196"/>
  <c r="J68" i="196" s="1"/>
  <c r="E67" i="196"/>
  <c r="E60" i="196"/>
  <c r="J60" i="196" s="1"/>
  <c r="E59" i="196"/>
  <c r="E58" i="196"/>
  <c r="J58" i="196" s="1"/>
  <c r="E57" i="196"/>
  <c r="E56" i="196"/>
  <c r="J56" i="196" s="1"/>
  <c r="E55" i="196"/>
  <c r="E54" i="196"/>
  <c r="J54" i="196" s="1"/>
  <c r="E53" i="196"/>
  <c r="E52" i="196"/>
  <c r="J52" i="196" s="1"/>
  <c r="E51" i="196"/>
  <c r="E50" i="196"/>
  <c r="J50" i="196" s="1"/>
  <c r="E49" i="196"/>
  <c r="E43" i="196"/>
  <c r="J43" i="196" s="1"/>
  <c r="E42" i="196"/>
  <c r="J42" i="196" s="1"/>
  <c r="E41" i="196"/>
  <c r="J41" i="196" s="1"/>
  <c r="E40" i="196"/>
  <c r="J40" i="196" s="1"/>
  <c r="E39" i="196"/>
  <c r="J39" i="196" s="1"/>
  <c r="E38" i="196"/>
  <c r="J38" i="196" s="1"/>
  <c r="E37" i="196"/>
  <c r="J37" i="196" s="1"/>
  <c r="E36" i="196"/>
  <c r="J36" i="196" s="1"/>
  <c r="E35" i="196"/>
  <c r="J35" i="196" s="1"/>
  <c r="E34" i="196"/>
  <c r="J34" i="196" s="1"/>
  <c r="E33" i="196"/>
  <c r="J33" i="196" s="1"/>
  <c r="E32" i="196"/>
  <c r="E25" i="196"/>
  <c r="E23" i="196"/>
  <c r="E22" i="196"/>
  <c r="E21" i="196"/>
  <c r="E20" i="196"/>
  <c r="E19" i="196"/>
  <c r="E13" i="196"/>
  <c r="E10" i="196"/>
  <c r="E9" i="196"/>
  <c r="E8" i="196"/>
  <c r="E7" i="196"/>
  <c r="E12" i="196" s="1"/>
  <c r="E14" i="196" s="1"/>
  <c r="J92" i="195"/>
  <c r="J88" i="195"/>
  <c r="J84" i="195"/>
  <c r="J76" i="195"/>
  <c r="J75" i="195"/>
  <c r="J72" i="195"/>
  <c r="J71" i="195"/>
  <c r="J68" i="195"/>
  <c r="J67" i="195"/>
  <c r="J58" i="195"/>
  <c r="J54" i="195"/>
  <c r="J50" i="195"/>
  <c r="E95" i="195"/>
  <c r="J95" i="195" s="1"/>
  <c r="E94" i="195"/>
  <c r="J94" i="195" s="1"/>
  <c r="E93" i="195"/>
  <c r="J93" i="195" s="1"/>
  <c r="E92" i="195"/>
  <c r="E91" i="195"/>
  <c r="J91" i="195" s="1"/>
  <c r="E90" i="195"/>
  <c r="J90" i="195" s="1"/>
  <c r="E89" i="195"/>
  <c r="J89" i="195" s="1"/>
  <c r="E88" i="195"/>
  <c r="E87" i="195"/>
  <c r="J87" i="195" s="1"/>
  <c r="E86" i="195"/>
  <c r="J86" i="195" s="1"/>
  <c r="E85" i="195"/>
  <c r="J85" i="195" s="1"/>
  <c r="E84" i="195"/>
  <c r="E78" i="195"/>
  <c r="J78" i="195" s="1"/>
  <c r="E77" i="195"/>
  <c r="J77" i="195" s="1"/>
  <c r="E76" i="195"/>
  <c r="E75" i="195"/>
  <c r="E74" i="195"/>
  <c r="J74" i="195" s="1"/>
  <c r="E73" i="195"/>
  <c r="J73" i="195" s="1"/>
  <c r="E72" i="195"/>
  <c r="E71" i="195"/>
  <c r="E70" i="195"/>
  <c r="J70" i="195" s="1"/>
  <c r="E69" i="195"/>
  <c r="J69" i="195" s="1"/>
  <c r="E68" i="195"/>
  <c r="E67" i="195"/>
  <c r="E60" i="195"/>
  <c r="J60" i="195" s="1"/>
  <c r="E59" i="195"/>
  <c r="J59" i="195" s="1"/>
  <c r="E58" i="195"/>
  <c r="E57" i="195"/>
  <c r="J57" i="195" s="1"/>
  <c r="E56" i="195"/>
  <c r="J56" i="195" s="1"/>
  <c r="E55" i="195"/>
  <c r="J55" i="195" s="1"/>
  <c r="E54" i="195"/>
  <c r="E53" i="195"/>
  <c r="J53" i="195" s="1"/>
  <c r="E52" i="195"/>
  <c r="J52" i="195" s="1"/>
  <c r="E51" i="195"/>
  <c r="J51" i="195" s="1"/>
  <c r="E50" i="195"/>
  <c r="E49" i="195"/>
  <c r="E43" i="195"/>
  <c r="J43" i="195" s="1"/>
  <c r="E42" i="195"/>
  <c r="J42" i="195" s="1"/>
  <c r="E41" i="195"/>
  <c r="J41" i="195" s="1"/>
  <c r="E40" i="195"/>
  <c r="J40" i="195" s="1"/>
  <c r="E39" i="195"/>
  <c r="J39" i="195" s="1"/>
  <c r="E38" i="195"/>
  <c r="J38" i="195" s="1"/>
  <c r="E37" i="195"/>
  <c r="J37" i="195" s="1"/>
  <c r="E36" i="195"/>
  <c r="J36" i="195" s="1"/>
  <c r="E35" i="195"/>
  <c r="J35" i="195" s="1"/>
  <c r="E34" i="195"/>
  <c r="J34" i="195" s="1"/>
  <c r="E33" i="195"/>
  <c r="J33" i="195" s="1"/>
  <c r="E32" i="195"/>
  <c r="E25" i="195"/>
  <c r="E23" i="195"/>
  <c r="E22" i="195"/>
  <c r="E21" i="195"/>
  <c r="E20" i="195"/>
  <c r="E19" i="195"/>
  <c r="E24" i="195" s="1"/>
  <c r="E26" i="195" s="1"/>
  <c r="E13" i="195"/>
  <c r="E10" i="195"/>
  <c r="E9" i="195"/>
  <c r="E8" i="195"/>
  <c r="E7" i="195"/>
  <c r="J94" i="194"/>
  <c r="J92" i="194"/>
  <c r="J90" i="194"/>
  <c r="J88" i="194"/>
  <c r="J86" i="194"/>
  <c r="J84" i="194"/>
  <c r="J59" i="194"/>
  <c r="J57" i="194"/>
  <c r="J55" i="194"/>
  <c r="J53" i="194"/>
  <c r="J51" i="194"/>
  <c r="J49" i="194"/>
  <c r="E95" i="194"/>
  <c r="J95" i="194" s="1"/>
  <c r="E94" i="194"/>
  <c r="E93" i="194"/>
  <c r="J93" i="194" s="1"/>
  <c r="E92" i="194"/>
  <c r="E91" i="194"/>
  <c r="J91" i="194" s="1"/>
  <c r="E90" i="194"/>
  <c r="E89" i="194"/>
  <c r="J89" i="194" s="1"/>
  <c r="E88" i="194"/>
  <c r="E87" i="194"/>
  <c r="J87" i="194" s="1"/>
  <c r="E86" i="194"/>
  <c r="E85" i="194"/>
  <c r="J85" i="194" s="1"/>
  <c r="E84" i="194"/>
  <c r="E78" i="194"/>
  <c r="J78" i="194" s="1"/>
  <c r="E77" i="194"/>
  <c r="J77" i="194" s="1"/>
  <c r="E76" i="194"/>
  <c r="J76" i="194" s="1"/>
  <c r="E75" i="194"/>
  <c r="J75" i="194" s="1"/>
  <c r="E74" i="194"/>
  <c r="J74" i="194" s="1"/>
  <c r="E73" i="194"/>
  <c r="J73" i="194" s="1"/>
  <c r="E72" i="194"/>
  <c r="J72" i="194" s="1"/>
  <c r="E71" i="194"/>
  <c r="J71" i="194" s="1"/>
  <c r="E70" i="194"/>
  <c r="J70" i="194" s="1"/>
  <c r="E69" i="194"/>
  <c r="J69" i="194" s="1"/>
  <c r="E68" i="194"/>
  <c r="J68" i="194" s="1"/>
  <c r="E67" i="194"/>
  <c r="E60" i="194"/>
  <c r="J60" i="194" s="1"/>
  <c r="E59" i="194"/>
  <c r="E58" i="194"/>
  <c r="J58" i="194" s="1"/>
  <c r="E57" i="194"/>
  <c r="E56" i="194"/>
  <c r="J56" i="194" s="1"/>
  <c r="E55" i="194"/>
  <c r="E54" i="194"/>
  <c r="J54" i="194" s="1"/>
  <c r="E53" i="194"/>
  <c r="E52" i="194"/>
  <c r="J52" i="194" s="1"/>
  <c r="E51" i="194"/>
  <c r="E50" i="194"/>
  <c r="J50" i="194" s="1"/>
  <c r="E49" i="194"/>
  <c r="E43" i="194"/>
  <c r="J43" i="194" s="1"/>
  <c r="E42" i="194"/>
  <c r="J42" i="194" s="1"/>
  <c r="E41" i="194"/>
  <c r="J41" i="194" s="1"/>
  <c r="E40" i="194"/>
  <c r="J40" i="194" s="1"/>
  <c r="E39" i="194"/>
  <c r="J39" i="194" s="1"/>
  <c r="E38" i="194"/>
  <c r="J38" i="194" s="1"/>
  <c r="E37" i="194"/>
  <c r="J37" i="194" s="1"/>
  <c r="E36" i="194"/>
  <c r="J36" i="194" s="1"/>
  <c r="E35" i="194"/>
  <c r="J35" i="194" s="1"/>
  <c r="E34" i="194"/>
  <c r="J34" i="194" s="1"/>
  <c r="E33" i="194"/>
  <c r="J33" i="194" s="1"/>
  <c r="E32" i="194"/>
  <c r="E25" i="194"/>
  <c r="E23" i="194"/>
  <c r="E22" i="194"/>
  <c r="E21" i="194"/>
  <c r="E20" i="194"/>
  <c r="E19" i="194"/>
  <c r="E13" i="194"/>
  <c r="E11" i="194"/>
  <c r="E10" i="194"/>
  <c r="E9" i="194"/>
  <c r="E8" i="194"/>
  <c r="E7" i="194"/>
  <c r="E95" i="52"/>
  <c r="E94" i="52"/>
  <c r="E93" i="52"/>
  <c r="E92" i="52"/>
  <c r="E91" i="52"/>
  <c r="E90" i="52"/>
  <c r="E89" i="52"/>
  <c r="E88" i="52"/>
  <c r="E87" i="52"/>
  <c r="E86" i="52"/>
  <c r="E85" i="52"/>
  <c r="E84" i="52"/>
  <c r="E96" i="52" s="1"/>
  <c r="E78" i="52"/>
  <c r="E77" i="52"/>
  <c r="E76" i="52"/>
  <c r="E75" i="52"/>
  <c r="E74" i="52"/>
  <c r="E73" i="52"/>
  <c r="E72" i="52"/>
  <c r="E71" i="52"/>
  <c r="E70" i="52"/>
  <c r="E69" i="52"/>
  <c r="E68" i="52"/>
  <c r="E67" i="52"/>
  <c r="E79" i="52" s="1"/>
  <c r="E60" i="52"/>
  <c r="E59" i="52"/>
  <c r="E58" i="52"/>
  <c r="E57" i="52"/>
  <c r="E56" i="52"/>
  <c r="E55" i="52"/>
  <c r="E54" i="52"/>
  <c r="E53" i="52"/>
  <c r="E52" i="52"/>
  <c r="E51" i="52"/>
  <c r="E50" i="52"/>
  <c r="E49" i="52"/>
  <c r="E61" i="52" s="1"/>
  <c r="E43" i="52"/>
  <c r="E42" i="52"/>
  <c r="E41" i="52"/>
  <c r="E40" i="52"/>
  <c r="E39" i="52"/>
  <c r="E38" i="52"/>
  <c r="E37" i="52"/>
  <c r="E36" i="52"/>
  <c r="E35" i="52"/>
  <c r="E34" i="52"/>
  <c r="E33" i="52"/>
  <c r="E32" i="52"/>
  <c r="E44" i="52" s="1"/>
  <c r="E25" i="52"/>
  <c r="E23" i="52"/>
  <c r="E22" i="52"/>
  <c r="E21" i="52"/>
  <c r="E20" i="52"/>
  <c r="E24" i="52" s="1"/>
  <c r="E26" i="52" s="1"/>
  <c r="E19" i="52"/>
  <c r="E13" i="52"/>
  <c r="E10" i="52"/>
  <c r="E9" i="52"/>
  <c r="E8" i="52"/>
  <c r="E7" i="52"/>
  <c r="E12" i="52" s="1"/>
  <c r="E14" i="52" s="1"/>
  <c r="F24" i="19"/>
  <c r="E26" i="191"/>
  <c r="E24" i="191"/>
  <c r="E14" i="191"/>
  <c r="E12" i="191"/>
  <c r="E26" i="190"/>
  <c r="E24" i="190"/>
  <c r="E14" i="190"/>
  <c r="E12" i="190"/>
  <c r="E24" i="189"/>
  <c r="E26" i="189" s="1"/>
  <c r="E12" i="189"/>
  <c r="E14" i="189" s="1"/>
  <c r="E26" i="188"/>
  <c r="E24" i="188"/>
  <c r="E14" i="188"/>
  <c r="E12" i="188"/>
  <c r="E26" i="187"/>
  <c r="E24" i="187"/>
  <c r="E14" i="187"/>
  <c r="E12" i="187"/>
  <c r="E24" i="186"/>
  <c r="E26" i="186" s="1"/>
  <c r="E12" i="186"/>
  <c r="E14" i="186" s="1"/>
  <c r="E26" i="185"/>
  <c r="E24" i="185"/>
  <c r="E14" i="185"/>
  <c r="E12" i="185"/>
  <c r="E26" i="184"/>
  <c r="E24" i="184"/>
  <c r="E14" i="184"/>
  <c r="E12" i="184"/>
  <c r="E24" i="183"/>
  <c r="E26" i="183" s="1"/>
  <c r="E12" i="183"/>
  <c r="E14" i="183" s="1"/>
  <c r="E26" i="182"/>
  <c r="E24" i="182"/>
  <c r="E14" i="182"/>
  <c r="E12" i="182"/>
  <c r="E24" i="180"/>
  <c r="E26" i="180" s="1"/>
  <c r="E12" i="180"/>
  <c r="E14" i="180" s="1"/>
  <c r="E24" i="173"/>
  <c r="E26" i="173" s="1"/>
  <c r="E12" i="173"/>
  <c r="E14" i="173" s="1"/>
  <c r="E24" i="171"/>
  <c r="E26" i="171" s="1"/>
  <c r="E14" i="171"/>
  <c r="E12" i="171"/>
  <c r="E26" i="169"/>
  <c r="E24" i="169"/>
  <c r="E14" i="169"/>
  <c r="E12" i="169"/>
  <c r="E26" i="167"/>
  <c r="E24" i="167"/>
  <c r="E14" i="167"/>
  <c r="E12" i="167"/>
  <c r="E26" i="162"/>
  <c r="E24" i="162"/>
  <c r="E14" i="162"/>
  <c r="E12" i="162"/>
  <c r="E26" i="160"/>
  <c r="E24" i="160"/>
  <c r="E14" i="160"/>
  <c r="E12" i="160"/>
  <c r="E24" i="158"/>
  <c r="E26" i="158" s="1"/>
  <c r="E12" i="158"/>
  <c r="E14" i="158" s="1"/>
  <c r="E26" i="156"/>
  <c r="E24" i="156"/>
  <c r="E14" i="156"/>
  <c r="E12" i="156"/>
  <c r="E26" i="154"/>
  <c r="E24" i="154"/>
  <c r="E14" i="154"/>
  <c r="E12" i="154"/>
  <c r="E24" i="151"/>
  <c r="E26" i="151" s="1"/>
  <c r="E12" i="151"/>
  <c r="E14" i="151" s="1"/>
  <c r="E24" i="149"/>
  <c r="E26" i="149" s="1"/>
  <c r="E12" i="149"/>
  <c r="E14" i="149" s="1"/>
  <c r="E26" i="146"/>
  <c r="E24" i="146"/>
  <c r="E14" i="146"/>
  <c r="E12" i="146"/>
  <c r="E24" i="143"/>
  <c r="E26" i="143" s="1"/>
  <c r="E12" i="143"/>
  <c r="E14" i="143" s="1"/>
  <c r="E24" i="141"/>
  <c r="E26" i="141" s="1"/>
  <c r="E12" i="141"/>
  <c r="E14" i="141" s="1"/>
  <c r="E26" i="139"/>
  <c r="E24" i="139"/>
  <c r="E14" i="139"/>
  <c r="E12" i="139"/>
  <c r="E26" i="137"/>
  <c r="E24" i="137"/>
  <c r="E14" i="137"/>
  <c r="E12" i="137"/>
  <c r="E26" i="133"/>
  <c r="E24" i="133"/>
  <c r="E14" i="133"/>
  <c r="E12" i="133"/>
  <c r="E26" i="130"/>
  <c r="E24" i="130"/>
  <c r="E14" i="130"/>
  <c r="E12" i="130"/>
  <c r="E24" i="128"/>
  <c r="E26" i="128" s="1"/>
  <c r="E12" i="128"/>
  <c r="E14" i="128" s="1"/>
  <c r="E26" i="126"/>
  <c r="E24" i="126"/>
  <c r="E14" i="126"/>
  <c r="E12" i="126"/>
  <c r="E24" i="124"/>
  <c r="E26" i="124" s="1"/>
  <c r="E12" i="124"/>
  <c r="E14" i="124" s="1"/>
  <c r="E26" i="122"/>
  <c r="E24" i="122"/>
  <c r="E14" i="122"/>
  <c r="E12" i="122"/>
  <c r="E24" i="120"/>
  <c r="E26" i="120" s="1"/>
  <c r="E12" i="120"/>
  <c r="E14" i="120" s="1"/>
  <c r="E24" i="118"/>
  <c r="E26" i="118" s="1"/>
  <c r="E14" i="118"/>
  <c r="E12" i="118"/>
  <c r="E24" i="116"/>
  <c r="E26" i="116" s="1"/>
  <c r="E12" i="116"/>
  <c r="E14" i="116" s="1"/>
  <c r="E26" i="112"/>
  <c r="E24" i="112"/>
  <c r="E14" i="112"/>
  <c r="E12" i="112"/>
  <c r="E26" i="109"/>
  <c r="E24" i="109"/>
  <c r="E14" i="109"/>
  <c r="E12" i="109"/>
  <c r="E26" i="108"/>
  <c r="E24" i="108"/>
  <c r="E14" i="108"/>
  <c r="E12" i="108"/>
  <c r="E26" i="106"/>
  <c r="E24" i="106"/>
  <c r="E14" i="106"/>
  <c r="E12" i="106"/>
  <c r="E24" i="103"/>
  <c r="E26" i="103" s="1"/>
  <c r="E12" i="103"/>
  <c r="E14" i="103" s="1"/>
  <c r="A1" i="103"/>
  <c r="D7" i="103"/>
  <c r="D8" i="103"/>
  <c r="D9" i="103"/>
  <c r="D10" i="103"/>
  <c r="D11" i="103"/>
  <c r="B12" i="103"/>
  <c r="C12" i="103"/>
  <c r="D12" i="103"/>
  <c r="D13" i="103"/>
  <c r="B14" i="103"/>
  <c r="C14" i="103"/>
  <c r="D14" i="103"/>
  <c r="D19" i="103"/>
  <c r="D20" i="103"/>
  <c r="D21" i="103"/>
  <c r="D22" i="103"/>
  <c r="D23" i="103"/>
  <c r="B24" i="103"/>
  <c r="C24" i="103"/>
  <c r="D24" i="103"/>
  <c r="D25" i="103"/>
  <c r="B26" i="103"/>
  <c r="C26" i="103"/>
  <c r="D26" i="103"/>
  <c r="G7" i="103"/>
  <c r="H7" i="103"/>
  <c r="G8" i="103"/>
  <c r="H8" i="103"/>
  <c r="G9" i="103"/>
  <c r="H9" i="103"/>
  <c r="G10" i="103"/>
  <c r="H10" i="103"/>
  <c r="G11" i="103"/>
  <c r="H11" i="103"/>
  <c r="G12" i="103"/>
  <c r="H12" i="103"/>
  <c r="G13" i="103"/>
  <c r="H13" i="103"/>
  <c r="G14" i="103"/>
  <c r="H14" i="103"/>
  <c r="G19" i="103"/>
  <c r="H19" i="103"/>
  <c r="G20" i="103"/>
  <c r="H20" i="103"/>
  <c r="G21" i="103"/>
  <c r="H21" i="103"/>
  <c r="G22" i="103"/>
  <c r="H22" i="103"/>
  <c r="G23" i="103"/>
  <c r="H23" i="103"/>
  <c r="G24" i="103"/>
  <c r="H24" i="103"/>
  <c r="G25" i="103"/>
  <c r="H25" i="103"/>
  <c r="G26" i="103"/>
  <c r="H26" i="103"/>
  <c r="E26" i="101"/>
  <c r="E24" i="101"/>
  <c r="E14" i="101"/>
  <c r="E12" i="101"/>
  <c r="E24" i="97"/>
  <c r="E26" i="97" s="1"/>
  <c r="E12" i="97"/>
  <c r="E14" i="97" s="1"/>
  <c r="E24" i="95"/>
  <c r="E26" i="95" s="1"/>
  <c r="E12" i="95"/>
  <c r="E14" i="95" s="1"/>
  <c r="E24" i="92"/>
  <c r="E26" i="92" s="1"/>
  <c r="E12" i="92"/>
  <c r="E14" i="92" s="1"/>
  <c r="E26" i="89"/>
  <c r="E24" i="89"/>
  <c r="E12" i="89"/>
  <c r="E14" i="89" s="1"/>
  <c r="E24" i="86"/>
  <c r="E26" i="86" s="1"/>
  <c r="E12" i="86"/>
  <c r="E14" i="86" s="1"/>
  <c r="E24" i="79"/>
  <c r="E26" i="79" s="1"/>
  <c r="E12" i="79"/>
  <c r="E14" i="79" s="1"/>
  <c r="E24" i="77"/>
  <c r="E26" i="77" s="1"/>
  <c r="E12" i="77"/>
  <c r="E14" i="77" s="1"/>
  <c r="E24" i="75"/>
  <c r="E26" i="75" s="1"/>
  <c r="E12" i="75"/>
  <c r="E14" i="75" s="1"/>
  <c r="E24" i="71"/>
  <c r="E26" i="71" s="1"/>
  <c r="E12" i="71"/>
  <c r="E14" i="71" s="1"/>
  <c r="E24" i="69"/>
  <c r="E26" i="69" s="1"/>
  <c r="E12" i="69"/>
  <c r="E14" i="69" s="1"/>
  <c r="E24" i="67"/>
  <c r="E26" i="67" s="1"/>
  <c r="E12" i="67"/>
  <c r="E14" i="67" s="1"/>
  <c r="E24" i="65"/>
  <c r="E26" i="65" s="1"/>
  <c r="E12" i="65"/>
  <c r="E14" i="65" s="1"/>
  <c r="E24" i="63"/>
  <c r="E26" i="63" s="1"/>
  <c r="E12" i="63"/>
  <c r="E14" i="63" s="1"/>
  <c r="E24" i="61"/>
  <c r="E26" i="61" s="1"/>
  <c r="E12" i="61"/>
  <c r="E14" i="61" s="1"/>
  <c r="E24" i="59"/>
  <c r="E26" i="59" s="1"/>
  <c r="E12" i="59"/>
  <c r="E14" i="59" s="1"/>
  <c r="E24" i="56"/>
  <c r="E26" i="56" s="1"/>
  <c r="E12" i="56"/>
  <c r="E14" i="56" s="1"/>
  <c r="E24" i="53"/>
  <c r="E26" i="53" s="1"/>
  <c r="E12" i="53"/>
  <c r="E14" i="53" s="1"/>
  <c r="E24" i="39"/>
  <c r="E26" i="39" s="1"/>
  <c r="E12" i="39"/>
  <c r="E14" i="39" s="1"/>
  <c r="E24" i="1"/>
  <c r="E26" i="1" s="1"/>
  <c r="E12" i="1"/>
  <c r="E14" i="1" s="1"/>
  <c r="E24" i="5"/>
  <c r="E26" i="5" s="1"/>
  <c r="E12" i="5"/>
  <c r="E14" i="5" s="1"/>
  <c r="E24" i="7"/>
  <c r="E26" i="7" s="1"/>
  <c r="E12" i="7"/>
  <c r="E14" i="7" s="1"/>
  <c r="E24" i="9"/>
  <c r="E26" i="9" s="1"/>
  <c r="E12" i="9"/>
  <c r="E14" i="9" s="1"/>
  <c r="E24" i="11"/>
  <c r="E26" i="11" s="1"/>
  <c r="E12" i="11"/>
  <c r="E14" i="11" s="1"/>
  <c r="E24" i="13"/>
  <c r="E26" i="13" s="1"/>
  <c r="E12" i="13"/>
  <c r="E14" i="13" s="1"/>
  <c r="E24" i="15"/>
  <c r="E26" i="15" s="1"/>
  <c r="E12" i="15"/>
  <c r="E14" i="15" s="1"/>
  <c r="E24" i="17"/>
  <c r="E26" i="17" s="1"/>
  <c r="E12" i="17"/>
  <c r="E14" i="17" s="1"/>
  <c r="E24" i="19"/>
  <c r="E26" i="19" s="1"/>
  <c r="E12" i="19"/>
  <c r="E14" i="19" s="1"/>
  <c r="E24" i="21"/>
  <c r="E26" i="21" s="1"/>
  <c r="E12" i="21"/>
  <c r="E14" i="21" s="1"/>
  <c r="E24" i="23"/>
  <c r="E26" i="23" s="1"/>
  <c r="E12" i="23"/>
  <c r="E14" i="23" s="1"/>
  <c r="E24" i="25"/>
  <c r="E26" i="25" s="1"/>
  <c r="E12" i="25"/>
  <c r="E14" i="25" s="1"/>
  <c r="E24" i="51"/>
  <c r="E26" i="51" s="1"/>
  <c r="E12" i="51"/>
  <c r="E14" i="51" s="1"/>
  <c r="E24" i="50"/>
  <c r="E26" i="50" s="1"/>
  <c r="E12" i="50"/>
  <c r="E14" i="50" s="1"/>
  <c r="E24" i="49"/>
  <c r="E26" i="49" s="1"/>
  <c r="E12" i="49"/>
  <c r="E14" i="49" s="1"/>
  <c r="E24" i="48"/>
  <c r="E26" i="48" s="1"/>
  <c r="E12" i="48"/>
  <c r="E14" i="48" s="1"/>
  <c r="E24" i="47"/>
  <c r="E26" i="47" s="1"/>
  <c r="E12" i="47"/>
  <c r="E14" i="47" s="1"/>
  <c r="E24" i="46"/>
  <c r="E26" i="46" s="1"/>
  <c r="E12" i="46"/>
  <c r="E14" i="46" s="1"/>
  <c r="E24" i="45"/>
  <c r="E26" i="45" s="1"/>
  <c r="E12" i="45"/>
  <c r="E14" i="45" s="1"/>
  <c r="E24" i="44"/>
  <c r="E26" i="44" s="1"/>
  <c r="E12" i="44"/>
  <c r="E14" i="44" s="1"/>
  <c r="E24" i="43"/>
  <c r="E26" i="43" s="1"/>
  <c r="E12" i="43"/>
  <c r="E14" i="43" s="1"/>
  <c r="E24" i="42"/>
  <c r="E26" i="42" s="1"/>
  <c r="E12" i="42"/>
  <c r="E14" i="42" s="1"/>
  <c r="E24" i="41"/>
  <c r="E26" i="41" s="1"/>
  <c r="E12" i="41"/>
  <c r="E14" i="41" s="1"/>
  <c r="E24" i="40"/>
  <c r="E26" i="40" s="1"/>
  <c r="E12" i="40"/>
  <c r="E14" i="40" s="1"/>
  <c r="E12" i="214" l="1"/>
  <c r="E14" i="214" s="1"/>
  <c r="E44" i="214"/>
  <c r="J44" i="214" s="1"/>
  <c r="E61" i="214"/>
  <c r="J61" i="214" s="1"/>
  <c r="E79" i="214"/>
  <c r="J79" i="214" s="1"/>
  <c r="E96" i="214"/>
  <c r="J96" i="214" s="1"/>
  <c r="J32" i="214"/>
  <c r="E24" i="214"/>
  <c r="E26" i="214" s="1"/>
  <c r="J67" i="214"/>
  <c r="E44" i="198"/>
  <c r="J44" i="198" s="1"/>
  <c r="E61" i="198"/>
  <c r="J61" i="198" s="1"/>
  <c r="E79" i="198"/>
  <c r="J79" i="198" s="1"/>
  <c r="E96" i="198"/>
  <c r="J96" i="198" s="1"/>
  <c r="J32" i="198"/>
  <c r="J67" i="198"/>
  <c r="E44" i="197"/>
  <c r="J44" i="197" s="1"/>
  <c r="E61" i="197"/>
  <c r="J61" i="197" s="1"/>
  <c r="E79" i="197"/>
  <c r="J79" i="197" s="1"/>
  <c r="E96" i="197"/>
  <c r="J96" i="197" s="1"/>
  <c r="J32" i="197"/>
  <c r="J67" i="197"/>
  <c r="E44" i="196"/>
  <c r="J44" i="196" s="1"/>
  <c r="E61" i="196"/>
  <c r="J61" i="196" s="1"/>
  <c r="E79" i="196"/>
  <c r="J79" i="196" s="1"/>
  <c r="E96" i="196"/>
  <c r="J96" i="196" s="1"/>
  <c r="J32" i="196"/>
  <c r="E24" i="196"/>
  <c r="E26" i="196" s="1"/>
  <c r="J67" i="196"/>
  <c r="E44" i="195"/>
  <c r="J44" i="195" s="1"/>
  <c r="E61" i="195"/>
  <c r="J61" i="195" s="1"/>
  <c r="E79" i="195"/>
  <c r="J79" i="195" s="1"/>
  <c r="E96" i="195"/>
  <c r="J96" i="195" s="1"/>
  <c r="J32" i="195"/>
  <c r="E12" i="195"/>
  <c r="E14" i="195" s="1"/>
  <c r="J49" i="195"/>
  <c r="E12" i="194"/>
  <c r="E14" i="194" s="1"/>
  <c r="E44" i="194"/>
  <c r="J44" i="194" s="1"/>
  <c r="E61" i="194"/>
  <c r="J61" i="194" s="1"/>
  <c r="E79" i="194"/>
  <c r="J79" i="194" s="1"/>
  <c r="E96" i="194"/>
  <c r="J96" i="194" s="1"/>
  <c r="J32" i="194"/>
  <c r="E24" i="194"/>
  <c r="E26" i="194" s="1"/>
  <c r="J67" i="194"/>
  <c r="F25" i="52" l="1"/>
  <c r="C25" i="52"/>
  <c r="B25" i="52"/>
  <c r="F13" i="52"/>
  <c r="C13" i="52"/>
  <c r="B13" i="52"/>
  <c r="D23" i="43"/>
  <c r="D11" i="43"/>
  <c r="F25" i="214" l="1"/>
  <c r="C25" i="214"/>
  <c r="B25" i="214"/>
  <c r="F23" i="214"/>
  <c r="C23" i="214"/>
  <c r="B23" i="214"/>
  <c r="F22" i="214"/>
  <c r="C22" i="214"/>
  <c r="B22" i="214"/>
  <c r="F21" i="214"/>
  <c r="C21" i="214"/>
  <c r="B21" i="214"/>
  <c r="F20" i="214"/>
  <c r="C20" i="214"/>
  <c r="B20" i="214"/>
  <c r="F19" i="214"/>
  <c r="C19" i="214"/>
  <c r="B19" i="214"/>
  <c r="F13" i="214"/>
  <c r="C13" i="214"/>
  <c r="B13" i="214"/>
  <c r="F11" i="214"/>
  <c r="C11" i="214"/>
  <c r="B11" i="214"/>
  <c r="F10" i="214"/>
  <c r="C10" i="214"/>
  <c r="B10" i="214"/>
  <c r="F9" i="214"/>
  <c r="C9" i="214"/>
  <c r="B9" i="214"/>
  <c r="F8" i="214"/>
  <c r="C8" i="214"/>
  <c r="B8" i="214"/>
  <c r="F7" i="214"/>
  <c r="C7" i="214"/>
  <c r="B7" i="214"/>
  <c r="B16" i="214"/>
  <c r="B4" i="214"/>
  <c r="A1" i="214"/>
  <c r="D9" i="214" l="1"/>
  <c r="D22" i="214"/>
  <c r="D11" i="214"/>
  <c r="F24" i="214"/>
  <c r="F26" i="214" s="1"/>
  <c r="D21" i="214"/>
  <c r="F12" i="214"/>
  <c r="F14" i="214" s="1"/>
  <c r="B24" i="214"/>
  <c r="B26" i="214" s="1"/>
  <c r="G23" i="214" s="1"/>
  <c r="B12" i="214"/>
  <c r="B14" i="214" s="1"/>
  <c r="G13" i="214" s="1"/>
  <c r="D8" i="214"/>
  <c r="D7" i="214"/>
  <c r="D10" i="214"/>
  <c r="D19" i="214"/>
  <c r="D23" i="214"/>
  <c r="C12" i="214"/>
  <c r="C14" i="214" s="1"/>
  <c r="D25" i="214"/>
  <c r="D13" i="214"/>
  <c r="D20" i="214"/>
  <c r="C24" i="214"/>
  <c r="D12" i="214" l="1"/>
  <c r="G21" i="214"/>
  <c r="D14" i="214"/>
  <c r="G25" i="214"/>
  <c r="G19" i="214"/>
  <c r="G7" i="214"/>
  <c r="G24" i="214"/>
  <c r="H10" i="214"/>
  <c r="G10" i="214"/>
  <c r="G8" i="214"/>
  <c r="G11" i="214"/>
  <c r="D24" i="214"/>
  <c r="C26" i="214"/>
  <c r="H7" i="214"/>
  <c r="H13" i="214"/>
  <c r="H9" i="214"/>
  <c r="G22" i="214"/>
  <c r="G20" i="214"/>
  <c r="H11" i="214"/>
  <c r="H8" i="214"/>
  <c r="H12" i="214"/>
  <c r="G9" i="214"/>
  <c r="G12" i="214"/>
  <c r="H14" i="214" l="1"/>
  <c r="G14" i="214"/>
  <c r="G26" i="214"/>
  <c r="D26" i="214"/>
  <c r="H25" i="214"/>
  <c r="H21" i="214"/>
  <c r="H19" i="214"/>
  <c r="H20" i="214"/>
  <c r="H23" i="214"/>
  <c r="H22" i="214"/>
  <c r="H24" i="214"/>
  <c r="H26" i="214" l="1"/>
  <c r="H1" i="202" l="1"/>
  <c r="F23" i="198" l="1"/>
  <c r="C23" i="198"/>
  <c r="B23" i="198"/>
  <c r="F22" i="198"/>
  <c r="C22" i="198"/>
  <c r="B22" i="198"/>
  <c r="F21" i="198"/>
  <c r="C21" i="198"/>
  <c r="B21" i="198"/>
  <c r="F11" i="198"/>
  <c r="C11" i="198"/>
  <c r="B11" i="198"/>
  <c r="F10" i="198"/>
  <c r="C10" i="198"/>
  <c r="B10" i="198"/>
  <c r="F23" i="197"/>
  <c r="C23" i="197"/>
  <c r="B23" i="197"/>
  <c r="F22" i="197"/>
  <c r="C22" i="197"/>
  <c r="B22" i="197"/>
  <c r="F21" i="197"/>
  <c r="C21" i="197"/>
  <c r="B21" i="197"/>
  <c r="F11" i="197"/>
  <c r="C11" i="197"/>
  <c r="B11" i="197"/>
  <c r="F10" i="197"/>
  <c r="C10" i="197"/>
  <c r="B10" i="197"/>
  <c r="F10" i="196"/>
  <c r="C10" i="196"/>
  <c r="B10" i="196"/>
  <c r="F22" i="196"/>
  <c r="C22" i="196"/>
  <c r="B22" i="196"/>
  <c r="D22" i="112"/>
  <c r="D10" i="112"/>
  <c r="D22" i="109"/>
  <c r="D10" i="109"/>
  <c r="D22" i="108"/>
  <c r="D10" i="108"/>
  <c r="D22" i="106"/>
  <c r="D10" i="106"/>
  <c r="D22" i="101"/>
  <c r="D10" i="101"/>
  <c r="D22" i="97"/>
  <c r="D10" i="97"/>
  <c r="D22" i="95"/>
  <c r="D10" i="95"/>
  <c r="D22" i="92"/>
  <c r="D10" i="92"/>
  <c r="D22" i="89"/>
  <c r="D10" i="89"/>
  <c r="D22" i="86"/>
  <c r="D10" i="86"/>
  <c r="D22" i="79"/>
  <c r="D10" i="79"/>
  <c r="F10" i="195"/>
  <c r="C10" i="195"/>
  <c r="B10" i="195"/>
  <c r="F22" i="195"/>
  <c r="C22" i="195"/>
  <c r="B22" i="195"/>
  <c r="D22" i="77"/>
  <c r="D10" i="77"/>
  <c r="D22" i="75"/>
  <c r="D10" i="75"/>
  <c r="D22" i="71"/>
  <c r="D10" i="71"/>
  <c r="D22" i="69"/>
  <c r="D10" i="69"/>
  <c r="D22" i="67"/>
  <c r="D10" i="67"/>
  <c r="D22" i="65"/>
  <c r="D10" i="65"/>
  <c r="D22" i="63"/>
  <c r="D10" i="63"/>
  <c r="D22" i="61"/>
  <c r="D10" i="61"/>
  <c r="D22" i="59"/>
  <c r="D10" i="59"/>
  <c r="D22" i="56"/>
  <c r="D10" i="56"/>
  <c r="D22" i="53"/>
  <c r="D10" i="53"/>
  <c r="D22" i="39"/>
  <c r="D10" i="39"/>
  <c r="F11" i="194"/>
  <c r="C11" i="194"/>
  <c r="B11" i="194"/>
  <c r="F10" i="194"/>
  <c r="C10" i="194"/>
  <c r="B10" i="194"/>
  <c r="F22" i="194"/>
  <c r="C22" i="194"/>
  <c r="B22" i="194"/>
  <c r="D22" i="1"/>
  <c r="D10" i="1"/>
  <c r="D22" i="5"/>
  <c r="D10" i="5"/>
  <c r="D22" i="7"/>
  <c r="D10" i="7"/>
  <c r="D22" i="9"/>
  <c r="D10" i="9"/>
  <c r="D22" i="11"/>
  <c r="D10" i="11"/>
  <c r="D22" i="13"/>
  <c r="D10" i="13"/>
  <c r="D22" i="15"/>
  <c r="D10" i="15"/>
  <c r="D22" i="17"/>
  <c r="D10" i="17"/>
  <c r="D22" i="19"/>
  <c r="D10" i="19"/>
  <c r="D22" i="21"/>
  <c r="D10" i="21"/>
  <c r="D22" i="23"/>
  <c r="D10" i="23"/>
  <c r="D22" i="25"/>
  <c r="D10" i="25"/>
  <c r="F10" i="52"/>
  <c r="C10" i="52"/>
  <c r="B10" i="52"/>
  <c r="F22" i="52"/>
  <c r="C22" i="52"/>
  <c r="B22" i="52"/>
  <c r="D22" i="51"/>
  <c r="D10" i="51"/>
  <c r="D22" i="50"/>
  <c r="D10" i="50"/>
  <c r="D22" i="49"/>
  <c r="D10" i="49"/>
  <c r="D22" i="48"/>
  <c r="D10" i="48"/>
  <c r="D22" i="47"/>
  <c r="D10" i="47"/>
  <c r="D22" i="46"/>
  <c r="D10" i="46"/>
  <c r="D22" i="45"/>
  <c r="D10" i="45"/>
  <c r="D22" i="44"/>
  <c r="D10" i="44"/>
  <c r="D22" i="43"/>
  <c r="D10" i="43"/>
  <c r="D22" i="42"/>
  <c r="D10" i="42"/>
  <c r="D22" i="41"/>
  <c r="D10" i="41"/>
  <c r="D22" i="40"/>
  <c r="D10" i="40"/>
  <c r="D11" i="194" l="1"/>
  <c r="D11" i="198"/>
  <c r="D10" i="198"/>
  <c r="D23" i="198"/>
  <c r="D22" i="198"/>
  <c r="D11" i="197"/>
  <c r="D22" i="197"/>
  <c r="D10" i="197"/>
  <c r="D10" i="196"/>
  <c r="D10" i="195"/>
  <c r="D22" i="195"/>
  <c r="D10" i="194"/>
  <c r="D22" i="194"/>
  <c r="D21" i="198"/>
  <c r="D21" i="197"/>
  <c r="D23" i="197"/>
  <c r="D22" i="196"/>
  <c r="D10" i="52"/>
  <c r="D22" i="52"/>
  <c r="D22" i="191"/>
  <c r="D22" i="190"/>
  <c r="D22" i="189"/>
  <c r="D22" i="188"/>
  <c r="D22" i="187"/>
  <c r="D22" i="186"/>
  <c r="D22" i="185"/>
  <c r="D22" i="184"/>
  <c r="D22" i="183"/>
  <c r="D22" i="182"/>
  <c r="D22" i="180"/>
  <c r="D22" i="173"/>
  <c r="D22" i="171"/>
  <c r="D22" i="169"/>
  <c r="D22" i="167"/>
  <c r="D22" i="162"/>
  <c r="D21" i="162"/>
  <c r="D22" i="160"/>
  <c r="D22" i="158"/>
  <c r="D22" i="156"/>
  <c r="D22" i="154"/>
  <c r="D22" i="151"/>
  <c r="D22" i="149"/>
  <c r="D22" i="146"/>
  <c r="D22" i="143"/>
  <c r="D22" i="141"/>
  <c r="D22" i="139"/>
  <c r="D22" i="137"/>
  <c r="D22" i="133"/>
  <c r="D22" i="130"/>
  <c r="D22" i="128"/>
  <c r="D22" i="126"/>
  <c r="D22" i="124"/>
  <c r="D22" i="122"/>
  <c r="D22" i="120"/>
  <c r="D22" i="118"/>
  <c r="D22" i="116"/>
  <c r="D10" i="116"/>
  <c r="D10" i="118"/>
  <c r="D10" i="120"/>
  <c r="D10" i="122"/>
  <c r="D10" i="124"/>
  <c r="D10" i="126"/>
  <c r="D10" i="128"/>
  <c r="D10" i="130"/>
  <c r="D10" i="133"/>
  <c r="D10" i="137"/>
  <c r="D10" i="139"/>
  <c r="D10" i="141"/>
  <c r="D10" i="143"/>
  <c r="D10" i="146"/>
  <c r="D10" i="149"/>
  <c r="D10" i="151"/>
  <c r="D10" i="154"/>
  <c r="D10" i="156"/>
  <c r="D10" i="158"/>
  <c r="D10" i="160"/>
  <c r="D10" i="162"/>
  <c r="D23" i="162"/>
  <c r="D10" i="167"/>
  <c r="D10" i="169"/>
  <c r="D10" i="171"/>
  <c r="D10" i="173"/>
  <c r="D10" i="180"/>
  <c r="D10" i="182"/>
  <c r="D10" i="183"/>
  <c r="D10" i="184"/>
  <c r="D10" i="185"/>
  <c r="D10" i="186"/>
  <c r="D10" i="187"/>
  <c r="D10" i="188"/>
  <c r="D10" i="189"/>
  <c r="D10" i="190"/>
  <c r="D10" i="191"/>
  <c r="AC223" i="202" l="1"/>
  <c r="AB223" i="202"/>
  <c r="AA223" i="202"/>
  <c r="Z223" i="202"/>
  <c r="Y223" i="202"/>
  <c r="X223" i="202"/>
  <c r="W223" i="202"/>
  <c r="V223" i="202"/>
  <c r="U223" i="202"/>
  <c r="T223" i="202"/>
  <c r="S223" i="202"/>
  <c r="R223" i="202"/>
  <c r="Q223" i="202"/>
  <c r="N223" i="202"/>
  <c r="AC222" i="202"/>
  <c r="AB222" i="202"/>
  <c r="AA222" i="202"/>
  <c r="Z222" i="202"/>
  <c r="Y222" i="202"/>
  <c r="X222" i="202"/>
  <c r="W222" i="202"/>
  <c r="V222" i="202"/>
  <c r="U222" i="202"/>
  <c r="T222" i="202"/>
  <c r="S222" i="202"/>
  <c r="R222" i="202"/>
  <c r="Q222" i="202"/>
  <c r="N222" i="202"/>
  <c r="AC221" i="202"/>
  <c r="AB221" i="202"/>
  <c r="AA221" i="202"/>
  <c r="Z221" i="202"/>
  <c r="Y221" i="202"/>
  <c r="X221" i="202"/>
  <c r="W221" i="202"/>
  <c r="V221" i="202"/>
  <c r="U221" i="202"/>
  <c r="T221" i="202"/>
  <c r="S221" i="202"/>
  <c r="R221" i="202"/>
  <c r="Q221" i="202"/>
  <c r="N221" i="202"/>
  <c r="AC220" i="202"/>
  <c r="AB220" i="202"/>
  <c r="AA220" i="202"/>
  <c r="Z220" i="202"/>
  <c r="Y220" i="202"/>
  <c r="X220" i="202"/>
  <c r="W220" i="202"/>
  <c r="V220" i="202"/>
  <c r="U220" i="202"/>
  <c r="T220" i="202"/>
  <c r="S220" i="202"/>
  <c r="R220" i="202"/>
  <c r="Q220" i="202"/>
  <c r="N220" i="202"/>
  <c r="AC219" i="202"/>
  <c r="AB219" i="202"/>
  <c r="AA219" i="202"/>
  <c r="Z219" i="202"/>
  <c r="Y219" i="202"/>
  <c r="X219" i="202"/>
  <c r="W219" i="202"/>
  <c r="V219" i="202"/>
  <c r="U219" i="202"/>
  <c r="T219" i="202"/>
  <c r="S219" i="202"/>
  <c r="R219" i="202"/>
  <c r="Q219" i="202"/>
  <c r="N219" i="202"/>
  <c r="AC218" i="202"/>
  <c r="AB218" i="202"/>
  <c r="AA218" i="202"/>
  <c r="Z218" i="202"/>
  <c r="Y218" i="202"/>
  <c r="X218" i="202"/>
  <c r="W218" i="202"/>
  <c r="V218" i="202"/>
  <c r="U218" i="202"/>
  <c r="T218" i="202"/>
  <c r="S218" i="202"/>
  <c r="R218" i="202"/>
  <c r="Q218" i="202"/>
  <c r="N218" i="202"/>
  <c r="AC217" i="202"/>
  <c r="AB217" i="202"/>
  <c r="AA217" i="202"/>
  <c r="Z217" i="202"/>
  <c r="Y217" i="202"/>
  <c r="X217" i="202"/>
  <c r="W217" i="202"/>
  <c r="V217" i="202"/>
  <c r="U217" i="202"/>
  <c r="T217" i="202"/>
  <c r="S217" i="202"/>
  <c r="R217" i="202"/>
  <c r="Q217" i="202"/>
  <c r="N217" i="202"/>
  <c r="AC216" i="202"/>
  <c r="AB216" i="202"/>
  <c r="AA216" i="202"/>
  <c r="Z216" i="202"/>
  <c r="Y216" i="202"/>
  <c r="X216" i="202"/>
  <c r="W216" i="202"/>
  <c r="V216" i="202"/>
  <c r="U216" i="202"/>
  <c r="T216" i="202"/>
  <c r="S216" i="202"/>
  <c r="R216" i="202"/>
  <c r="Q216" i="202"/>
  <c r="N216" i="202"/>
  <c r="AC215" i="202"/>
  <c r="AB215" i="202"/>
  <c r="AA215" i="202"/>
  <c r="Z215" i="202"/>
  <c r="Y215" i="202"/>
  <c r="X215" i="202"/>
  <c r="W215" i="202"/>
  <c r="V215" i="202"/>
  <c r="U215" i="202"/>
  <c r="T215" i="202"/>
  <c r="S215" i="202"/>
  <c r="R215" i="202"/>
  <c r="Q215" i="202"/>
  <c r="N215" i="202"/>
  <c r="AC214" i="202"/>
  <c r="AB214" i="202"/>
  <c r="AA214" i="202"/>
  <c r="Z214" i="202"/>
  <c r="Y214" i="202"/>
  <c r="X214" i="202"/>
  <c r="W214" i="202"/>
  <c r="V214" i="202"/>
  <c r="U214" i="202"/>
  <c r="T214" i="202"/>
  <c r="S214" i="202"/>
  <c r="R214" i="202"/>
  <c r="Q214" i="202"/>
  <c r="N214" i="202"/>
  <c r="AC213" i="202"/>
  <c r="AB213" i="202"/>
  <c r="AA213" i="202"/>
  <c r="Z213" i="202"/>
  <c r="Y213" i="202"/>
  <c r="X213" i="202"/>
  <c r="W213" i="202"/>
  <c r="V213" i="202"/>
  <c r="U213" i="202"/>
  <c r="T213" i="202"/>
  <c r="S213" i="202"/>
  <c r="R213" i="202"/>
  <c r="Q213" i="202"/>
  <c r="N213" i="202"/>
  <c r="AC212" i="202"/>
  <c r="AB212" i="202"/>
  <c r="AA212" i="202"/>
  <c r="Z212" i="202"/>
  <c r="Y212" i="202"/>
  <c r="X212" i="202"/>
  <c r="W212" i="202"/>
  <c r="V212" i="202"/>
  <c r="U212" i="202"/>
  <c r="T212" i="202"/>
  <c r="S212" i="202"/>
  <c r="R212" i="202"/>
  <c r="Q212" i="202"/>
  <c r="N212" i="202"/>
  <c r="N211" i="202"/>
  <c r="AC198" i="202"/>
  <c r="AB198" i="202"/>
  <c r="AA198" i="202"/>
  <c r="Z198" i="202"/>
  <c r="Y198" i="202"/>
  <c r="X198" i="202"/>
  <c r="W198" i="202"/>
  <c r="V198" i="202"/>
  <c r="U198" i="202"/>
  <c r="T198" i="202"/>
  <c r="S198" i="202"/>
  <c r="R198" i="202"/>
  <c r="Q198" i="202"/>
  <c r="AC197" i="202"/>
  <c r="AB197" i="202"/>
  <c r="AA197" i="202"/>
  <c r="Z197" i="202"/>
  <c r="Y197" i="202"/>
  <c r="X197" i="202"/>
  <c r="W197" i="202"/>
  <c r="V197" i="202"/>
  <c r="U197" i="202"/>
  <c r="T197" i="202"/>
  <c r="S197" i="202"/>
  <c r="R197" i="202"/>
  <c r="Q197" i="202"/>
  <c r="AC196" i="202"/>
  <c r="AB196" i="202"/>
  <c r="AA196" i="202"/>
  <c r="Z196" i="202"/>
  <c r="Y196" i="202"/>
  <c r="X196" i="202"/>
  <c r="W196" i="202"/>
  <c r="V196" i="202"/>
  <c r="U196" i="202"/>
  <c r="T196" i="202"/>
  <c r="S196" i="202"/>
  <c r="R196" i="202"/>
  <c r="Q196" i="202"/>
  <c r="AC195" i="202"/>
  <c r="AB195" i="202"/>
  <c r="AA195" i="202"/>
  <c r="Z195" i="202"/>
  <c r="Y195" i="202"/>
  <c r="X195" i="202"/>
  <c r="W195" i="202"/>
  <c r="V195" i="202"/>
  <c r="U195" i="202"/>
  <c r="T195" i="202"/>
  <c r="S195" i="202"/>
  <c r="R195" i="202"/>
  <c r="Q195" i="202"/>
  <c r="AC194" i="202"/>
  <c r="AB194" i="202"/>
  <c r="AA194" i="202"/>
  <c r="Z194" i="202"/>
  <c r="Y194" i="202"/>
  <c r="X194" i="202"/>
  <c r="W194" i="202"/>
  <c r="V194" i="202"/>
  <c r="U194" i="202"/>
  <c r="T194" i="202"/>
  <c r="S194" i="202"/>
  <c r="R194" i="202"/>
  <c r="Q194" i="202"/>
  <c r="AC193" i="202"/>
  <c r="AB193" i="202"/>
  <c r="AA193" i="202"/>
  <c r="Z193" i="202"/>
  <c r="Y193" i="202"/>
  <c r="X193" i="202"/>
  <c r="W193" i="202"/>
  <c r="V193" i="202"/>
  <c r="U193" i="202"/>
  <c r="T193" i="202"/>
  <c r="S193" i="202"/>
  <c r="R193" i="202"/>
  <c r="Q193" i="202"/>
  <c r="AC192" i="202"/>
  <c r="AB192" i="202"/>
  <c r="AA192" i="202"/>
  <c r="Z192" i="202"/>
  <c r="Y192" i="202"/>
  <c r="X192" i="202"/>
  <c r="W192" i="202"/>
  <c r="V192" i="202"/>
  <c r="U192" i="202"/>
  <c r="T192" i="202"/>
  <c r="S192" i="202"/>
  <c r="R192" i="202"/>
  <c r="Q192" i="202"/>
  <c r="AC191" i="202"/>
  <c r="AB191" i="202"/>
  <c r="AA191" i="202"/>
  <c r="Z191" i="202"/>
  <c r="Y191" i="202"/>
  <c r="X191" i="202"/>
  <c r="W191" i="202"/>
  <c r="V191" i="202"/>
  <c r="U191" i="202"/>
  <c r="T191" i="202"/>
  <c r="S191" i="202"/>
  <c r="R191" i="202"/>
  <c r="Q191" i="202"/>
  <c r="AC190" i="202"/>
  <c r="AB190" i="202"/>
  <c r="AA190" i="202"/>
  <c r="Z190" i="202"/>
  <c r="Y190" i="202"/>
  <c r="X190" i="202"/>
  <c r="W190" i="202"/>
  <c r="V190" i="202"/>
  <c r="U190" i="202"/>
  <c r="T190" i="202"/>
  <c r="S190" i="202"/>
  <c r="R190" i="202"/>
  <c r="Q190" i="202"/>
  <c r="AC189" i="202"/>
  <c r="AB189" i="202"/>
  <c r="AA189" i="202"/>
  <c r="Z189" i="202"/>
  <c r="Y189" i="202"/>
  <c r="X189" i="202"/>
  <c r="W189" i="202"/>
  <c r="V189" i="202"/>
  <c r="U189" i="202"/>
  <c r="T189" i="202"/>
  <c r="S189" i="202"/>
  <c r="R189" i="202"/>
  <c r="Q189" i="202"/>
  <c r="AC188" i="202"/>
  <c r="AB188" i="202"/>
  <c r="AA188" i="202"/>
  <c r="Z188" i="202"/>
  <c r="Y188" i="202"/>
  <c r="X188" i="202"/>
  <c r="W188" i="202"/>
  <c r="V188" i="202"/>
  <c r="U188" i="202"/>
  <c r="T188" i="202"/>
  <c r="S188" i="202"/>
  <c r="R188" i="202"/>
  <c r="Q188" i="202"/>
  <c r="AC187" i="202"/>
  <c r="AB187" i="202"/>
  <c r="AA187" i="202"/>
  <c r="Z187" i="202"/>
  <c r="Y187" i="202"/>
  <c r="X187" i="202"/>
  <c r="W187" i="202"/>
  <c r="V187" i="202"/>
  <c r="U187" i="202"/>
  <c r="T187" i="202"/>
  <c r="S187" i="202"/>
  <c r="R187" i="202"/>
  <c r="Q187" i="202"/>
  <c r="AC173" i="202"/>
  <c r="AB173" i="202"/>
  <c r="AA173" i="202"/>
  <c r="Z173" i="202"/>
  <c r="Y173" i="202"/>
  <c r="X173" i="202"/>
  <c r="W173" i="202"/>
  <c r="V173" i="202"/>
  <c r="U173" i="202"/>
  <c r="T173" i="202"/>
  <c r="S173" i="202"/>
  <c r="R173" i="202"/>
  <c r="Q173" i="202"/>
  <c r="N173" i="202"/>
  <c r="AC172" i="202"/>
  <c r="AB172" i="202"/>
  <c r="AA172" i="202"/>
  <c r="Z172" i="202"/>
  <c r="Y172" i="202"/>
  <c r="X172" i="202"/>
  <c r="W172" i="202"/>
  <c r="V172" i="202"/>
  <c r="U172" i="202"/>
  <c r="T172" i="202"/>
  <c r="S172" i="202"/>
  <c r="R172" i="202"/>
  <c r="Q172" i="202"/>
  <c r="N172" i="202"/>
  <c r="AC171" i="202"/>
  <c r="AB171" i="202"/>
  <c r="AA171" i="202"/>
  <c r="Z171" i="202"/>
  <c r="Y171" i="202"/>
  <c r="X171" i="202"/>
  <c r="W171" i="202"/>
  <c r="V171" i="202"/>
  <c r="U171" i="202"/>
  <c r="T171" i="202"/>
  <c r="S171" i="202"/>
  <c r="R171" i="202"/>
  <c r="Q171" i="202"/>
  <c r="N171" i="202"/>
  <c r="AC170" i="202"/>
  <c r="AB170" i="202"/>
  <c r="AA170" i="202"/>
  <c r="Z170" i="202"/>
  <c r="Y170" i="202"/>
  <c r="X170" i="202"/>
  <c r="W170" i="202"/>
  <c r="V170" i="202"/>
  <c r="U170" i="202"/>
  <c r="T170" i="202"/>
  <c r="S170" i="202"/>
  <c r="R170" i="202"/>
  <c r="Q170" i="202"/>
  <c r="N170" i="202"/>
  <c r="AC169" i="202"/>
  <c r="AB169" i="202"/>
  <c r="AA169" i="202"/>
  <c r="Z169" i="202"/>
  <c r="Y169" i="202"/>
  <c r="X169" i="202"/>
  <c r="W169" i="202"/>
  <c r="V169" i="202"/>
  <c r="U169" i="202"/>
  <c r="T169" i="202"/>
  <c r="S169" i="202"/>
  <c r="R169" i="202"/>
  <c r="Q169" i="202"/>
  <c r="N169" i="202"/>
  <c r="AC168" i="202"/>
  <c r="AB168" i="202"/>
  <c r="AA168" i="202"/>
  <c r="Z168" i="202"/>
  <c r="Y168" i="202"/>
  <c r="X168" i="202"/>
  <c r="W168" i="202"/>
  <c r="V168" i="202"/>
  <c r="U168" i="202"/>
  <c r="T168" i="202"/>
  <c r="S168" i="202"/>
  <c r="R168" i="202"/>
  <c r="Q168" i="202"/>
  <c r="N168" i="202"/>
  <c r="AC167" i="202"/>
  <c r="AB167" i="202"/>
  <c r="AA167" i="202"/>
  <c r="Z167" i="202"/>
  <c r="Y167" i="202"/>
  <c r="X167" i="202"/>
  <c r="W167" i="202"/>
  <c r="V167" i="202"/>
  <c r="U167" i="202"/>
  <c r="T167" i="202"/>
  <c r="S167" i="202"/>
  <c r="R167" i="202"/>
  <c r="Q167" i="202"/>
  <c r="N167" i="202"/>
  <c r="AC166" i="202"/>
  <c r="AB166" i="202"/>
  <c r="AA166" i="202"/>
  <c r="Z166" i="202"/>
  <c r="Y166" i="202"/>
  <c r="X166" i="202"/>
  <c r="W166" i="202"/>
  <c r="V166" i="202"/>
  <c r="U166" i="202"/>
  <c r="T166" i="202"/>
  <c r="S166" i="202"/>
  <c r="R166" i="202"/>
  <c r="Q166" i="202"/>
  <c r="N166" i="202"/>
  <c r="AC165" i="202"/>
  <c r="AB165" i="202"/>
  <c r="AA165" i="202"/>
  <c r="Z165" i="202"/>
  <c r="Y165" i="202"/>
  <c r="X165" i="202"/>
  <c r="W165" i="202"/>
  <c r="V165" i="202"/>
  <c r="U165" i="202"/>
  <c r="T165" i="202"/>
  <c r="S165" i="202"/>
  <c r="R165" i="202"/>
  <c r="Q165" i="202"/>
  <c r="N165" i="202"/>
  <c r="AC164" i="202"/>
  <c r="AB164" i="202"/>
  <c r="AA164" i="202"/>
  <c r="Z164" i="202"/>
  <c r="Y164" i="202"/>
  <c r="X164" i="202"/>
  <c r="W164" i="202"/>
  <c r="V164" i="202"/>
  <c r="U164" i="202"/>
  <c r="T164" i="202"/>
  <c r="S164" i="202"/>
  <c r="R164" i="202"/>
  <c r="Q164" i="202"/>
  <c r="N164" i="202"/>
  <c r="AC163" i="202"/>
  <c r="AB163" i="202"/>
  <c r="AA163" i="202"/>
  <c r="Z163" i="202"/>
  <c r="Y163" i="202"/>
  <c r="X163" i="202"/>
  <c r="W163" i="202"/>
  <c r="V163" i="202"/>
  <c r="U163" i="202"/>
  <c r="T163" i="202"/>
  <c r="S163" i="202"/>
  <c r="R163" i="202"/>
  <c r="Q163" i="202"/>
  <c r="N163" i="202"/>
  <c r="AC162" i="202"/>
  <c r="AB162" i="202"/>
  <c r="AA162" i="202"/>
  <c r="Z162" i="202"/>
  <c r="Y162" i="202"/>
  <c r="X162" i="202"/>
  <c r="W162" i="202"/>
  <c r="V162" i="202"/>
  <c r="U162" i="202"/>
  <c r="T162" i="202"/>
  <c r="S162" i="202"/>
  <c r="R162" i="202"/>
  <c r="Q162" i="202"/>
  <c r="N162" i="202"/>
  <c r="N161" i="202"/>
  <c r="AC148" i="202"/>
  <c r="AB148" i="202"/>
  <c r="AA148" i="202"/>
  <c r="Z148" i="202"/>
  <c r="Y148" i="202"/>
  <c r="X148" i="202"/>
  <c r="W148" i="202"/>
  <c r="V148" i="202"/>
  <c r="U148" i="202"/>
  <c r="T148" i="202"/>
  <c r="S148" i="202"/>
  <c r="R148" i="202"/>
  <c r="Q148" i="202"/>
  <c r="N148" i="202"/>
  <c r="AC147" i="202"/>
  <c r="AB147" i="202"/>
  <c r="AA147" i="202"/>
  <c r="Z147" i="202"/>
  <c r="Y147" i="202"/>
  <c r="X147" i="202"/>
  <c r="W147" i="202"/>
  <c r="V147" i="202"/>
  <c r="U147" i="202"/>
  <c r="T147" i="202"/>
  <c r="S147" i="202"/>
  <c r="R147" i="202"/>
  <c r="Q147" i="202"/>
  <c r="N147" i="202"/>
  <c r="AC146" i="202"/>
  <c r="AB146" i="202"/>
  <c r="AA146" i="202"/>
  <c r="Z146" i="202"/>
  <c r="Y146" i="202"/>
  <c r="X146" i="202"/>
  <c r="W146" i="202"/>
  <c r="V146" i="202"/>
  <c r="U146" i="202"/>
  <c r="T146" i="202"/>
  <c r="S146" i="202"/>
  <c r="R146" i="202"/>
  <c r="Q146" i="202"/>
  <c r="N146" i="202"/>
  <c r="AC145" i="202"/>
  <c r="AB145" i="202"/>
  <c r="AA145" i="202"/>
  <c r="Z145" i="202"/>
  <c r="Y145" i="202"/>
  <c r="X145" i="202"/>
  <c r="W145" i="202"/>
  <c r="V145" i="202"/>
  <c r="U145" i="202"/>
  <c r="T145" i="202"/>
  <c r="S145" i="202"/>
  <c r="R145" i="202"/>
  <c r="Q145" i="202"/>
  <c r="N145" i="202"/>
  <c r="AC144" i="202"/>
  <c r="AB144" i="202"/>
  <c r="AA144" i="202"/>
  <c r="Z144" i="202"/>
  <c r="Y144" i="202"/>
  <c r="X144" i="202"/>
  <c r="W144" i="202"/>
  <c r="V144" i="202"/>
  <c r="U144" i="202"/>
  <c r="T144" i="202"/>
  <c r="S144" i="202"/>
  <c r="R144" i="202"/>
  <c r="Q144" i="202"/>
  <c r="N144" i="202"/>
  <c r="AC143" i="202"/>
  <c r="AB143" i="202"/>
  <c r="AA143" i="202"/>
  <c r="Z143" i="202"/>
  <c r="Y143" i="202"/>
  <c r="X143" i="202"/>
  <c r="W143" i="202"/>
  <c r="V143" i="202"/>
  <c r="U143" i="202"/>
  <c r="T143" i="202"/>
  <c r="S143" i="202"/>
  <c r="R143" i="202"/>
  <c r="Q143" i="202"/>
  <c r="N143" i="202"/>
  <c r="AC142" i="202"/>
  <c r="AB142" i="202"/>
  <c r="AA142" i="202"/>
  <c r="Z142" i="202"/>
  <c r="Y142" i="202"/>
  <c r="X142" i="202"/>
  <c r="W142" i="202"/>
  <c r="V142" i="202"/>
  <c r="U142" i="202"/>
  <c r="T142" i="202"/>
  <c r="S142" i="202"/>
  <c r="R142" i="202"/>
  <c r="Q142" i="202"/>
  <c r="N142" i="202"/>
  <c r="AC141" i="202"/>
  <c r="AB141" i="202"/>
  <c r="AA141" i="202"/>
  <c r="Z141" i="202"/>
  <c r="Y141" i="202"/>
  <c r="X141" i="202"/>
  <c r="W141" i="202"/>
  <c r="V141" i="202"/>
  <c r="U141" i="202"/>
  <c r="T141" i="202"/>
  <c r="S141" i="202"/>
  <c r="R141" i="202"/>
  <c r="Q141" i="202"/>
  <c r="N141" i="202"/>
  <c r="AC140" i="202"/>
  <c r="AB140" i="202"/>
  <c r="AA140" i="202"/>
  <c r="Z140" i="202"/>
  <c r="Y140" i="202"/>
  <c r="X140" i="202"/>
  <c r="W140" i="202"/>
  <c r="V140" i="202"/>
  <c r="U140" i="202"/>
  <c r="T140" i="202"/>
  <c r="S140" i="202"/>
  <c r="R140" i="202"/>
  <c r="Q140" i="202"/>
  <c r="N140" i="202"/>
  <c r="AC139" i="202"/>
  <c r="AB139" i="202"/>
  <c r="AA139" i="202"/>
  <c r="Z139" i="202"/>
  <c r="Y139" i="202"/>
  <c r="X139" i="202"/>
  <c r="W139" i="202"/>
  <c r="V139" i="202"/>
  <c r="U139" i="202"/>
  <c r="T139" i="202"/>
  <c r="S139" i="202"/>
  <c r="R139" i="202"/>
  <c r="Q139" i="202"/>
  <c r="N139" i="202"/>
  <c r="AC138" i="202"/>
  <c r="AB138" i="202"/>
  <c r="AA138" i="202"/>
  <c r="Z138" i="202"/>
  <c r="Y138" i="202"/>
  <c r="X138" i="202"/>
  <c r="W138" i="202"/>
  <c r="V138" i="202"/>
  <c r="U138" i="202"/>
  <c r="T138" i="202"/>
  <c r="S138" i="202"/>
  <c r="R138" i="202"/>
  <c r="Q138" i="202"/>
  <c r="N138" i="202"/>
  <c r="AC137" i="202"/>
  <c r="AB137" i="202"/>
  <c r="AA137" i="202"/>
  <c r="Z137" i="202"/>
  <c r="Y137" i="202"/>
  <c r="X137" i="202"/>
  <c r="W137" i="202"/>
  <c r="V137" i="202"/>
  <c r="U137" i="202"/>
  <c r="T137" i="202"/>
  <c r="S137" i="202"/>
  <c r="R137" i="202"/>
  <c r="Q137" i="202"/>
  <c r="N137" i="202"/>
  <c r="N136" i="202"/>
  <c r="AC120" i="202"/>
  <c r="AB120" i="202"/>
  <c r="AA120" i="202"/>
  <c r="Z120" i="202"/>
  <c r="Y120" i="202"/>
  <c r="X120" i="202"/>
  <c r="W120" i="202"/>
  <c r="V120" i="202"/>
  <c r="U120" i="202"/>
  <c r="T120" i="202"/>
  <c r="S120" i="202"/>
  <c r="R120" i="202"/>
  <c r="Q120" i="202"/>
  <c r="AC119" i="202"/>
  <c r="AB119" i="202"/>
  <c r="AA119" i="202"/>
  <c r="Z119" i="202"/>
  <c r="Y119" i="202"/>
  <c r="X119" i="202"/>
  <c r="W119" i="202"/>
  <c r="V119" i="202"/>
  <c r="U119" i="202"/>
  <c r="T119" i="202"/>
  <c r="S119" i="202"/>
  <c r="R119" i="202"/>
  <c r="Q119" i="202"/>
  <c r="AC118" i="202"/>
  <c r="AB118" i="202"/>
  <c r="AA118" i="202"/>
  <c r="Z118" i="202"/>
  <c r="Y118" i="202"/>
  <c r="X118" i="202"/>
  <c r="W118" i="202"/>
  <c r="V118" i="202"/>
  <c r="U118" i="202"/>
  <c r="T118" i="202"/>
  <c r="S118" i="202"/>
  <c r="R118" i="202"/>
  <c r="Q118" i="202"/>
  <c r="AC117" i="202"/>
  <c r="AB117" i="202"/>
  <c r="AA117" i="202"/>
  <c r="Z117" i="202"/>
  <c r="Y117" i="202"/>
  <c r="X117" i="202"/>
  <c r="W117" i="202"/>
  <c r="V117" i="202"/>
  <c r="U117" i="202"/>
  <c r="T117" i="202"/>
  <c r="S117" i="202"/>
  <c r="R117" i="202"/>
  <c r="Q117" i="202"/>
  <c r="AC116" i="202"/>
  <c r="AB116" i="202"/>
  <c r="AA116" i="202"/>
  <c r="Z116" i="202"/>
  <c r="Y116" i="202"/>
  <c r="X116" i="202"/>
  <c r="W116" i="202"/>
  <c r="V116" i="202"/>
  <c r="U116" i="202"/>
  <c r="T116" i="202"/>
  <c r="S116" i="202"/>
  <c r="R116" i="202"/>
  <c r="Q116" i="202"/>
  <c r="AC115" i="202"/>
  <c r="AB115" i="202"/>
  <c r="AA115" i="202"/>
  <c r="Z115" i="202"/>
  <c r="Y115" i="202"/>
  <c r="X115" i="202"/>
  <c r="W115" i="202"/>
  <c r="V115" i="202"/>
  <c r="U115" i="202"/>
  <c r="T115" i="202"/>
  <c r="S115" i="202"/>
  <c r="R115" i="202"/>
  <c r="Q115" i="202"/>
  <c r="AC114" i="202"/>
  <c r="AB114" i="202"/>
  <c r="AA114" i="202"/>
  <c r="Z114" i="202"/>
  <c r="Y114" i="202"/>
  <c r="X114" i="202"/>
  <c r="W114" i="202"/>
  <c r="V114" i="202"/>
  <c r="U114" i="202"/>
  <c r="T114" i="202"/>
  <c r="S114" i="202"/>
  <c r="R114" i="202"/>
  <c r="Q114" i="202"/>
  <c r="AC113" i="202"/>
  <c r="AB113" i="202"/>
  <c r="AA113" i="202"/>
  <c r="Z113" i="202"/>
  <c r="Y113" i="202"/>
  <c r="X113" i="202"/>
  <c r="W113" i="202"/>
  <c r="V113" i="202"/>
  <c r="U113" i="202"/>
  <c r="T113" i="202"/>
  <c r="S113" i="202"/>
  <c r="R113" i="202"/>
  <c r="Q113" i="202"/>
  <c r="AC112" i="202"/>
  <c r="AB112" i="202"/>
  <c r="AA112" i="202"/>
  <c r="Z112" i="202"/>
  <c r="Y112" i="202"/>
  <c r="X112" i="202"/>
  <c r="W112" i="202"/>
  <c r="V112" i="202"/>
  <c r="U112" i="202"/>
  <c r="T112" i="202"/>
  <c r="S112" i="202"/>
  <c r="R112" i="202"/>
  <c r="Q112" i="202"/>
  <c r="AC111" i="202"/>
  <c r="AB111" i="202"/>
  <c r="AA111" i="202"/>
  <c r="Z111" i="202"/>
  <c r="Y111" i="202"/>
  <c r="X111" i="202"/>
  <c r="W111" i="202"/>
  <c r="V111" i="202"/>
  <c r="U111" i="202"/>
  <c r="T111" i="202"/>
  <c r="S111" i="202"/>
  <c r="R111" i="202"/>
  <c r="Q111" i="202"/>
  <c r="AC110" i="202"/>
  <c r="AB110" i="202"/>
  <c r="AA110" i="202"/>
  <c r="Z110" i="202"/>
  <c r="Y110" i="202"/>
  <c r="X110" i="202"/>
  <c r="W110" i="202"/>
  <c r="V110" i="202"/>
  <c r="U110" i="202"/>
  <c r="T110" i="202"/>
  <c r="S110" i="202"/>
  <c r="R110" i="202"/>
  <c r="Q110" i="202"/>
  <c r="AC109" i="202"/>
  <c r="AB109" i="202"/>
  <c r="AA109" i="202"/>
  <c r="Z109" i="202"/>
  <c r="Y109" i="202"/>
  <c r="X109" i="202"/>
  <c r="W109" i="202"/>
  <c r="V109" i="202"/>
  <c r="U109" i="202"/>
  <c r="T109" i="202"/>
  <c r="S109" i="202"/>
  <c r="R109" i="202"/>
  <c r="Q109" i="202"/>
  <c r="AC70" i="202"/>
  <c r="AB70" i="202"/>
  <c r="AA70" i="202"/>
  <c r="Z70" i="202"/>
  <c r="Y70" i="202"/>
  <c r="X70" i="202"/>
  <c r="W70" i="202"/>
  <c r="V70" i="202"/>
  <c r="U70" i="202"/>
  <c r="T70" i="202"/>
  <c r="S70" i="202"/>
  <c r="R70" i="202"/>
  <c r="Q70" i="202"/>
  <c r="AC69" i="202"/>
  <c r="AB69" i="202"/>
  <c r="AA69" i="202"/>
  <c r="Z69" i="202"/>
  <c r="Y69" i="202"/>
  <c r="X69" i="202"/>
  <c r="W69" i="202"/>
  <c r="V69" i="202"/>
  <c r="U69" i="202"/>
  <c r="T69" i="202"/>
  <c r="S69" i="202"/>
  <c r="R69" i="202"/>
  <c r="Q69" i="202"/>
  <c r="AC68" i="202"/>
  <c r="AB68" i="202"/>
  <c r="AA68" i="202"/>
  <c r="Z68" i="202"/>
  <c r="Y68" i="202"/>
  <c r="X68" i="202"/>
  <c r="W68" i="202"/>
  <c r="V68" i="202"/>
  <c r="U68" i="202"/>
  <c r="T68" i="202"/>
  <c r="S68" i="202"/>
  <c r="R68" i="202"/>
  <c r="Q68" i="202"/>
  <c r="AC67" i="202"/>
  <c r="AB67" i="202"/>
  <c r="AA67" i="202"/>
  <c r="Z67" i="202"/>
  <c r="Y67" i="202"/>
  <c r="X67" i="202"/>
  <c r="W67" i="202"/>
  <c r="V67" i="202"/>
  <c r="U67" i="202"/>
  <c r="T67" i="202"/>
  <c r="S67" i="202"/>
  <c r="R67" i="202"/>
  <c r="Q67" i="202"/>
  <c r="AC66" i="202"/>
  <c r="AB66" i="202"/>
  <c r="AA66" i="202"/>
  <c r="Z66" i="202"/>
  <c r="Y66" i="202"/>
  <c r="X66" i="202"/>
  <c r="W66" i="202"/>
  <c r="V66" i="202"/>
  <c r="U66" i="202"/>
  <c r="T66" i="202"/>
  <c r="S66" i="202"/>
  <c r="R66" i="202"/>
  <c r="Q66" i="202"/>
  <c r="AC65" i="202"/>
  <c r="AB65" i="202"/>
  <c r="AA65" i="202"/>
  <c r="Z65" i="202"/>
  <c r="Y65" i="202"/>
  <c r="X65" i="202"/>
  <c r="W65" i="202"/>
  <c r="V65" i="202"/>
  <c r="U65" i="202"/>
  <c r="T65" i="202"/>
  <c r="S65" i="202"/>
  <c r="R65" i="202"/>
  <c r="Q65" i="202"/>
  <c r="AC64" i="202"/>
  <c r="AB64" i="202"/>
  <c r="AA64" i="202"/>
  <c r="Z64" i="202"/>
  <c r="Y64" i="202"/>
  <c r="X64" i="202"/>
  <c r="W64" i="202"/>
  <c r="V64" i="202"/>
  <c r="U64" i="202"/>
  <c r="T64" i="202"/>
  <c r="S64" i="202"/>
  <c r="R64" i="202"/>
  <c r="Q64" i="202"/>
  <c r="AC63" i="202"/>
  <c r="AB63" i="202"/>
  <c r="AA63" i="202"/>
  <c r="Z63" i="202"/>
  <c r="Y63" i="202"/>
  <c r="X63" i="202"/>
  <c r="W63" i="202"/>
  <c r="V63" i="202"/>
  <c r="U63" i="202"/>
  <c r="T63" i="202"/>
  <c r="S63" i="202"/>
  <c r="R63" i="202"/>
  <c r="Q63" i="202"/>
  <c r="AC62" i="202"/>
  <c r="AB62" i="202"/>
  <c r="AA62" i="202"/>
  <c r="Z62" i="202"/>
  <c r="Y62" i="202"/>
  <c r="X62" i="202"/>
  <c r="W62" i="202"/>
  <c r="V62" i="202"/>
  <c r="U62" i="202"/>
  <c r="T62" i="202"/>
  <c r="S62" i="202"/>
  <c r="R62" i="202"/>
  <c r="Q62" i="202"/>
  <c r="AC61" i="202"/>
  <c r="AB61" i="202"/>
  <c r="AA61" i="202"/>
  <c r="Z61" i="202"/>
  <c r="Y61" i="202"/>
  <c r="X61" i="202"/>
  <c r="W61" i="202"/>
  <c r="V61" i="202"/>
  <c r="U61" i="202"/>
  <c r="T61" i="202"/>
  <c r="S61" i="202"/>
  <c r="R61" i="202"/>
  <c r="Q61" i="202"/>
  <c r="AC60" i="202"/>
  <c r="AB60" i="202"/>
  <c r="AA60" i="202"/>
  <c r="Z60" i="202"/>
  <c r="Y60" i="202"/>
  <c r="X60" i="202"/>
  <c r="W60" i="202"/>
  <c r="V60" i="202"/>
  <c r="U60" i="202"/>
  <c r="T60" i="202"/>
  <c r="S60" i="202"/>
  <c r="R60" i="202"/>
  <c r="Q60" i="202"/>
  <c r="AC59" i="202"/>
  <c r="AB59" i="202"/>
  <c r="AA59" i="202"/>
  <c r="Z59" i="202"/>
  <c r="Y59" i="202"/>
  <c r="X59" i="202"/>
  <c r="W59" i="202"/>
  <c r="V59" i="202"/>
  <c r="U59" i="202"/>
  <c r="T59" i="202"/>
  <c r="S59" i="202"/>
  <c r="R59" i="202"/>
  <c r="Q59" i="202"/>
  <c r="AC45" i="202"/>
  <c r="AB45" i="202"/>
  <c r="AA45" i="202"/>
  <c r="Z45" i="202"/>
  <c r="Y45" i="202"/>
  <c r="X45" i="202"/>
  <c r="W45" i="202"/>
  <c r="V45" i="202"/>
  <c r="U45" i="202"/>
  <c r="T45" i="202"/>
  <c r="S45" i="202"/>
  <c r="R45" i="202"/>
  <c r="Q45" i="202"/>
  <c r="AC44" i="202"/>
  <c r="AB44" i="202"/>
  <c r="AA44" i="202"/>
  <c r="Z44" i="202"/>
  <c r="Y44" i="202"/>
  <c r="X44" i="202"/>
  <c r="W44" i="202"/>
  <c r="V44" i="202"/>
  <c r="U44" i="202"/>
  <c r="T44" i="202"/>
  <c r="S44" i="202"/>
  <c r="R44" i="202"/>
  <c r="Q44" i="202"/>
  <c r="AC43" i="202"/>
  <c r="AB43" i="202"/>
  <c r="AA43" i="202"/>
  <c r="Z43" i="202"/>
  <c r="Y43" i="202"/>
  <c r="X43" i="202"/>
  <c r="W43" i="202"/>
  <c r="V43" i="202"/>
  <c r="U43" i="202"/>
  <c r="T43" i="202"/>
  <c r="S43" i="202"/>
  <c r="R43" i="202"/>
  <c r="Q43" i="202"/>
  <c r="AC42" i="202"/>
  <c r="AB42" i="202"/>
  <c r="AA42" i="202"/>
  <c r="Z42" i="202"/>
  <c r="Y42" i="202"/>
  <c r="X42" i="202"/>
  <c r="W42" i="202"/>
  <c r="V42" i="202"/>
  <c r="U42" i="202"/>
  <c r="T42" i="202"/>
  <c r="S42" i="202"/>
  <c r="R42" i="202"/>
  <c r="Q42" i="202"/>
  <c r="AC41" i="202"/>
  <c r="AB41" i="202"/>
  <c r="AA41" i="202"/>
  <c r="Z41" i="202"/>
  <c r="Y41" i="202"/>
  <c r="X41" i="202"/>
  <c r="W41" i="202"/>
  <c r="V41" i="202"/>
  <c r="U41" i="202"/>
  <c r="T41" i="202"/>
  <c r="S41" i="202"/>
  <c r="R41" i="202"/>
  <c r="Q41" i="202"/>
  <c r="AC40" i="202"/>
  <c r="AB40" i="202"/>
  <c r="AA40" i="202"/>
  <c r="Z40" i="202"/>
  <c r="Y40" i="202"/>
  <c r="X40" i="202"/>
  <c r="W40" i="202"/>
  <c r="V40" i="202"/>
  <c r="U40" i="202"/>
  <c r="T40" i="202"/>
  <c r="S40" i="202"/>
  <c r="R40" i="202"/>
  <c r="Q40" i="202"/>
  <c r="AC39" i="202"/>
  <c r="AB39" i="202"/>
  <c r="AA39" i="202"/>
  <c r="Z39" i="202"/>
  <c r="Y39" i="202"/>
  <c r="X39" i="202"/>
  <c r="W39" i="202"/>
  <c r="V39" i="202"/>
  <c r="U39" i="202"/>
  <c r="T39" i="202"/>
  <c r="S39" i="202"/>
  <c r="R39" i="202"/>
  <c r="Q39" i="202"/>
  <c r="AC38" i="202"/>
  <c r="AB38" i="202"/>
  <c r="AA38" i="202"/>
  <c r="Z38" i="202"/>
  <c r="Y38" i="202"/>
  <c r="X38" i="202"/>
  <c r="W38" i="202"/>
  <c r="V38" i="202"/>
  <c r="U38" i="202"/>
  <c r="T38" i="202"/>
  <c r="S38" i="202"/>
  <c r="R38" i="202"/>
  <c r="Q38" i="202"/>
  <c r="AC37" i="202"/>
  <c r="AB37" i="202"/>
  <c r="AA37" i="202"/>
  <c r="Z37" i="202"/>
  <c r="Y37" i="202"/>
  <c r="X37" i="202"/>
  <c r="W37" i="202"/>
  <c r="V37" i="202"/>
  <c r="U37" i="202"/>
  <c r="T37" i="202"/>
  <c r="S37" i="202"/>
  <c r="R37" i="202"/>
  <c r="Q37" i="202"/>
  <c r="AC36" i="202"/>
  <c r="AB36" i="202"/>
  <c r="AA36" i="202"/>
  <c r="Z36" i="202"/>
  <c r="Y36" i="202"/>
  <c r="X36" i="202"/>
  <c r="W36" i="202"/>
  <c r="V36" i="202"/>
  <c r="U36" i="202"/>
  <c r="T36" i="202"/>
  <c r="S36" i="202"/>
  <c r="R36" i="202"/>
  <c r="Q36" i="202"/>
  <c r="AC35" i="202"/>
  <c r="AB35" i="202"/>
  <c r="AA35" i="202"/>
  <c r="Z35" i="202"/>
  <c r="Y35" i="202"/>
  <c r="X35" i="202"/>
  <c r="W35" i="202"/>
  <c r="V35" i="202"/>
  <c r="U35" i="202"/>
  <c r="T35" i="202"/>
  <c r="S35" i="202"/>
  <c r="R35" i="202"/>
  <c r="Q35" i="202"/>
  <c r="AC34" i="202"/>
  <c r="AB34" i="202"/>
  <c r="AA34" i="202"/>
  <c r="Z34" i="202"/>
  <c r="Y34" i="202"/>
  <c r="X34" i="202"/>
  <c r="W34" i="202"/>
  <c r="V34" i="202"/>
  <c r="U34" i="202"/>
  <c r="T34" i="202"/>
  <c r="S34" i="202"/>
  <c r="R34" i="202"/>
  <c r="Q34" i="202"/>
  <c r="AC20" i="202"/>
  <c r="AB20" i="202"/>
  <c r="AA20" i="202"/>
  <c r="Z20" i="202"/>
  <c r="Y20" i="202"/>
  <c r="X20" i="202"/>
  <c r="W20" i="202"/>
  <c r="V20" i="202"/>
  <c r="U20" i="202"/>
  <c r="T20" i="202"/>
  <c r="S20" i="202"/>
  <c r="R20" i="202"/>
  <c r="Q20" i="202"/>
  <c r="AC19" i="202"/>
  <c r="AB19" i="202"/>
  <c r="AA19" i="202"/>
  <c r="Z19" i="202"/>
  <c r="Y19" i="202"/>
  <c r="X19" i="202"/>
  <c r="W19" i="202"/>
  <c r="V19" i="202"/>
  <c r="U19" i="202"/>
  <c r="T19" i="202"/>
  <c r="S19" i="202"/>
  <c r="R19" i="202"/>
  <c r="Q19" i="202"/>
  <c r="AC18" i="202"/>
  <c r="AB18" i="202"/>
  <c r="AA18" i="202"/>
  <c r="Z18" i="202"/>
  <c r="Y18" i="202"/>
  <c r="X18" i="202"/>
  <c r="W18" i="202"/>
  <c r="V18" i="202"/>
  <c r="U18" i="202"/>
  <c r="T18" i="202"/>
  <c r="S18" i="202"/>
  <c r="R18" i="202"/>
  <c r="Q18" i="202"/>
  <c r="AC17" i="202"/>
  <c r="AB17" i="202"/>
  <c r="AA17" i="202"/>
  <c r="Z17" i="202"/>
  <c r="Y17" i="202"/>
  <c r="X17" i="202"/>
  <c r="W17" i="202"/>
  <c r="V17" i="202"/>
  <c r="U17" i="202"/>
  <c r="T17" i="202"/>
  <c r="S17" i="202"/>
  <c r="R17" i="202"/>
  <c r="Q17" i="202"/>
  <c r="AC16" i="202"/>
  <c r="AB16" i="202"/>
  <c r="AA16" i="202"/>
  <c r="Z16" i="202"/>
  <c r="Y16" i="202"/>
  <c r="X16" i="202"/>
  <c r="W16" i="202"/>
  <c r="V16" i="202"/>
  <c r="U16" i="202"/>
  <c r="T16" i="202"/>
  <c r="S16" i="202"/>
  <c r="R16" i="202"/>
  <c r="Q16" i="202"/>
  <c r="AC15" i="202"/>
  <c r="AB15" i="202"/>
  <c r="AA15" i="202"/>
  <c r="Z15" i="202"/>
  <c r="Y15" i="202"/>
  <c r="X15" i="202"/>
  <c r="W15" i="202"/>
  <c r="V15" i="202"/>
  <c r="U15" i="202"/>
  <c r="T15" i="202"/>
  <c r="S15" i="202"/>
  <c r="R15" i="202"/>
  <c r="Q15" i="202"/>
  <c r="AC14" i="202"/>
  <c r="AB14" i="202"/>
  <c r="AA14" i="202"/>
  <c r="Z14" i="202"/>
  <c r="Y14" i="202"/>
  <c r="X14" i="202"/>
  <c r="W14" i="202"/>
  <c r="V14" i="202"/>
  <c r="U14" i="202"/>
  <c r="T14" i="202"/>
  <c r="S14" i="202"/>
  <c r="R14" i="202"/>
  <c r="Q14" i="202"/>
  <c r="AC13" i="202"/>
  <c r="AB13" i="202"/>
  <c r="AA13" i="202"/>
  <c r="Z13" i="202"/>
  <c r="Y13" i="202"/>
  <c r="X13" i="202"/>
  <c r="W13" i="202"/>
  <c r="V13" i="202"/>
  <c r="U13" i="202"/>
  <c r="T13" i="202"/>
  <c r="S13" i="202"/>
  <c r="R13" i="202"/>
  <c r="Q13" i="202"/>
  <c r="AC12" i="202"/>
  <c r="AB12" i="202"/>
  <c r="AA12" i="202"/>
  <c r="Z12" i="202"/>
  <c r="Y12" i="202"/>
  <c r="X12" i="202"/>
  <c r="W12" i="202"/>
  <c r="V12" i="202"/>
  <c r="U12" i="202"/>
  <c r="T12" i="202"/>
  <c r="S12" i="202"/>
  <c r="R12" i="202"/>
  <c r="Q12" i="202"/>
  <c r="AC11" i="202"/>
  <c r="AB11" i="202"/>
  <c r="AA11" i="202"/>
  <c r="Z11" i="202"/>
  <c r="Y11" i="202"/>
  <c r="X11" i="202"/>
  <c r="W11" i="202"/>
  <c r="V11" i="202"/>
  <c r="U11" i="202"/>
  <c r="T11" i="202"/>
  <c r="S11" i="202"/>
  <c r="R11" i="202"/>
  <c r="Q11" i="202"/>
  <c r="AC10" i="202"/>
  <c r="AB10" i="202"/>
  <c r="AA10" i="202"/>
  <c r="Z10" i="202"/>
  <c r="Y10" i="202"/>
  <c r="X10" i="202"/>
  <c r="W10" i="202"/>
  <c r="V10" i="202"/>
  <c r="U10" i="202"/>
  <c r="T10" i="202"/>
  <c r="S10" i="202"/>
  <c r="R10" i="202"/>
  <c r="Q10" i="202"/>
  <c r="AC9" i="202"/>
  <c r="AB9" i="202"/>
  <c r="AA9" i="202"/>
  <c r="Z9" i="202"/>
  <c r="Y9" i="202"/>
  <c r="X9" i="202"/>
  <c r="W9" i="202"/>
  <c r="V9" i="202"/>
  <c r="U9" i="202"/>
  <c r="T9" i="202"/>
  <c r="S9" i="202"/>
  <c r="R9" i="202"/>
  <c r="Q9" i="202"/>
  <c r="F25" i="198" l="1"/>
  <c r="C25" i="198"/>
  <c r="B25" i="198"/>
  <c r="F20" i="198"/>
  <c r="C20" i="198"/>
  <c r="B20" i="198"/>
  <c r="F19" i="198"/>
  <c r="C19" i="198"/>
  <c r="B19" i="198"/>
  <c r="F13" i="198"/>
  <c r="C13" i="198"/>
  <c r="B13" i="198"/>
  <c r="F9" i="198"/>
  <c r="C9" i="198"/>
  <c r="B9" i="198"/>
  <c r="F8" i="198"/>
  <c r="C8" i="198"/>
  <c r="B8" i="198"/>
  <c r="F7" i="198"/>
  <c r="C7" i="198"/>
  <c r="B7" i="198"/>
  <c r="B16" i="198"/>
  <c r="B4" i="198"/>
  <c r="A1" i="198"/>
  <c r="F25" i="197"/>
  <c r="C25" i="197"/>
  <c r="B25" i="197"/>
  <c r="F20" i="197"/>
  <c r="C20" i="197"/>
  <c r="B20" i="197"/>
  <c r="F19" i="197"/>
  <c r="C19" i="197"/>
  <c r="B19" i="197"/>
  <c r="F13" i="197"/>
  <c r="C13" i="197"/>
  <c r="B13" i="197"/>
  <c r="F9" i="197"/>
  <c r="C9" i="197"/>
  <c r="B9" i="197"/>
  <c r="F8" i="197"/>
  <c r="C8" i="197"/>
  <c r="B8" i="197"/>
  <c r="F7" i="197"/>
  <c r="C7" i="197"/>
  <c r="B7" i="197"/>
  <c r="B16" i="197"/>
  <c r="B4" i="197"/>
  <c r="A1" i="197"/>
  <c r="F25" i="196"/>
  <c r="C25" i="196"/>
  <c r="B25" i="196"/>
  <c r="F23" i="196"/>
  <c r="C23" i="196"/>
  <c r="B23" i="196"/>
  <c r="F21" i="196"/>
  <c r="C21" i="196"/>
  <c r="B21" i="196"/>
  <c r="F20" i="196"/>
  <c r="C20" i="196"/>
  <c r="B20" i="196"/>
  <c r="F19" i="196"/>
  <c r="C19" i="196"/>
  <c r="B19" i="196"/>
  <c r="F13" i="196"/>
  <c r="C13" i="196"/>
  <c r="B13" i="196"/>
  <c r="F9" i="196"/>
  <c r="C9" i="196"/>
  <c r="B9" i="196"/>
  <c r="F8" i="196"/>
  <c r="C8" i="196"/>
  <c r="B8" i="196"/>
  <c r="F7" i="196"/>
  <c r="C7" i="196"/>
  <c r="B7" i="196"/>
  <c r="B16" i="196"/>
  <c r="B4" i="196"/>
  <c r="A1" i="196"/>
  <c r="B16" i="195"/>
  <c r="B4" i="195"/>
  <c r="A1" i="195"/>
  <c r="F25" i="195"/>
  <c r="C25" i="195"/>
  <c r="B25" i="195"/>
  <c r="F23" i="195"/>
  <c r="C23" i="195"/>
  <c r="B23" i="195"/>
  <c r="F21" i="195"/>
  <c r="C21" i="195"/>
  <c r="B21" i="195"/>
  <c r="F20" i="195"/>
  <c r="C20" i="195"/>
  <c r="B20" i="195"/>
  <c r="F19" i="195"/>
  <c r="C19" i="195"/>
  <c r="B19" i="195"/>
  <c r="F13" i="195"/>
  <c r="C13" i="195"/>
  <c r="B13" i="195"/>
  <c r="F9" i="195"/>
  <c r="C9" i="195"/>
  <c r="B9" i="195"/>
  <c r="F8" i="195"/>
  <c r="C8" i="195"/>
  <c r="B8" i="195"/>
  <c r="F7" i="195"/>
  <c r="C7" i="195"/>
  <c r="B7" i="195"/>
  <c r="D23" i="195" l="1"/>
  <c r="D9" i="195"/>
  <c r="D9" i="196"/>
  <c r="D19" i="196"/>
  <c r="D7" i="196"/>
  <c r="D8" i="196"/>
  <c r="D13" i="196"/>
  <c r="D21" i="196"/>
  <c r="F24" i="196"/>
  <c r="F26" i="196" s="1"/>
  <c r="C24" i="196"/>
  <c r="D11" i="196"/>
  <c r="F12" i="196"/>
  <c r="F14" i="196" s="1"/>
  <c r="D13" i="195"/>
  <c r="D7" i="195"/>
  <c r="D21" i="195"/>
  <c r="D8" i="195"/>
  <c r="F24" i="195"/>
  <c r="F26" i="195" s="1"/>
  <c r="D20" i="195"/>
  <c r="C24" i="195"/>
  <c r="C26" i="195" s="1"/>
  <c r="B24" i="195"/>
  <c r="B26" i="195" s="1"/>
  <c r="G24" i="195" s="1"/>
  <c r="B12" i="195"/>
  <c r="B14" i="195" s="1"/>
  <c r="C12" i="195"/>
  <c r="C14" i="195" s="1"/>
  <c r="F12" i="195"/>
  <c r="F14" i="195" s="1"/>
  <c r="D11" i="195"/>
  <c r="D19" i="195"/>
  <c r="D9" i="197"/>
  <c r="D25" i="197"/>
  <c r="D7" i="197"/>
  <c r="F24" i="197"/>
  <c r="F26" i="197" s="1"/>
  <c r="D20" i="197"/>
  <c r="F12" i="197"/>
  <c r="F14" i="197" s="1"/>
  <c r="C12" i="197"/>
  <c r="C14" i="197" s="1"/>
  <c r="H12" i="197" s="1"/>
  <c r="B12" i="197"/>
  <c r="B14" i="197" s="1"/>
  <c r="G12" i="197" s="1"/>
  <c r="C24" i="197"/>
  <c r="C26" i="197" s="1"/>
  <c r="D20" i="198"/>
  <c r="B24" i="198"/>
  <c r="B26" i="198" s="1"/>
  <c r="G24" i="198" s="1"/>
  <c r="D9" i="198"/>
  <c r="D19" i="198"/>
  <c r="D25" i="198"/>
  <c r="B12" i="198"/>
  <c r="B14" i="198" s="1"/>
  <c r="G12" i="198" s="1"/>
  <c r="D8" i="198"/>
  <c r="D13" i="198"/>
  <c r="F24" i="198"/>
  <c r="F26" i="198" s="1"/>
  <c r="D7" i="198"/>
  <c r="F12" i="198"/>
  <c r="F14" i="198" s="1"/>
  <c r="C24" i="198"/>
  <c r="C12" i="198"/>
  <c r="B24" i="197"/>
  <c r="D8" i="197"/>
  <c r="D13" i="197"/>
  <c r="D19" i="197"/>
  <c r="C26" i="196"/>
  <c r="H24" i="196" s="1"/>
  <c r="D20" i="196"/>
  <c r="D23" i="196"/>
  <c r="B24" i="196"/>
  <c r="B26" i="196" s="1"/>
  <c r="G24" i="196" s="1"/>
  <c r="D25" i="196"/>
  <c r="B12" i="196"/>
  <c r="B14" i="196" s="1"/>
  <c r="C12" i="196"/>
  <c r="D25" i="195"/>
  <c r="F25" i="194"/>
  <c r="C25" i="194"/>
  <c r="B25" i="194"/>
  <c r="F23" i="194"/>
  <c r="C23" i="194"/>
  <c r="B23" i="194"/>
  <c r="F21" i="194"/>
  <c r="C21" i="194"/>
  <c r="B21" i="194"/>
  <c r="F20" i="194"/>
  <c r="C20" i="194"/>
  <c r="B20" i="194"/>
  <c r="F19" i="194"/>
  <c r="C19" i="194"/>
  <c r="B19" i="194"/>
  <c r="F13" i="194"/>
  <c r="C13" i="194"/>
  <c r="B13" i="194"/>
  <c r="F9" i="194"/>
  <c r="C9" i="194"/>
  <c r="B9" i="194"/>
  <c r="F8" i="194"/>
  <c r="C8" i="194"/>
  <c r="B8" i="194"/>
  <c r="F7" i="194"/>
  <c r="C7" i="194"/>
  <c r="B7" i="194"/>
  <c r="F23" i="52"/>
  <c r="C23" i="52"/>
  <c r="B23" i="52"/>
  <c r="F21" i="52"/>
  <c r="C21" i="52"/>
  <c r="B21" i="52"/>
  <c r="F20" i="52"/>
  <c r="C20" i="52"/>
  <c r="B20" i="52"/>
  <c r="F19" i="52"/>
  <c r="C19" i="52"/>
  <c r="B19" i="52"/>
  <c r="F9" i="52"/>
  <c r="F8" i="52"/>
  <c r="F7" i="52"/>
  <c r="C9" i="52"/>
  <c r="C8" i="52"/>
  <c r="C7" i="52"/>
  <c r="B9" i="52"/>
  <c r="B8" i="52"/>
  <c r="B7" i="52"/>
  <c r="H13" i="197" l="1"/>
  <c r="H8" i="197"/>
  <c r="H9" i="197"/>
  <c r="H7" i="197"/>
  <c r="G10" i="196"/>
  <c r="G12" i="196"/>
  <c r="G25" i="195"/>
  <c r="H22" i="195"/>
  <c r="H24" i="195"/>
  <c r="H10" i="195"/>
  <c r="H12" i="195"/>
  <c r="G10" i="195"/>
  <c r="G12" i="195"/>
  <c r="D13" i="194"/>
  <c r="G23" i="198"/>
  <c r="G22" i="198"/>
  <c r="G21" i="198"/>
  <c r="G13" i="198"/>
  <c r="G10" i="198"/>
  <c r="G11" i="198"/>
  <c r="B26" i="197"/>
  <c r="G19" i="197" s="1"/>
  <c r="H24" i="197"/>
  <c r="H22" i="197"/>
  <c r="H21" i="197"/>
  <c r="H23" i="197"/>
  <c r="G10" i="197"/>
  <c r="G11" i="197"/>
  <c r="H11" i="197"/>
  <c r="H10" i="197"/>
  <c r="G20" i="196"/>
  <c r="G22" i="196"/>
  <c r="H21" i="196"/>
  <c r="H22" i="196"/>
  <c r="G9" i="196"/>
  <c r="H20" i="196"/>
  <c r="G7" i="196"/>
  <c r="H23" i="196"/>
  <c r="G19" i="195"/>
  <c r="G22" i="195"/>
  <c r="G7" i="195"/>
  <c r="G9" i="195"/>
  <c r="D12" i="195"/>
  <c r="G13" i="195"/>
  <c r="D14" i="195"/>
  <c r="G8" i="195"/>
  <c r="G11" i="195"/>
  <c r="D26" i="195"/>
  <c r="G20" i="195"/>
  <c r="D24" i="195"/>
  <c r="G23" i="195"/>
  <c r="G21" i="195"/>
  <c r="H11" i="195"/>
  <c r="H23" i="195"/>
  <c r="H20" i="195"/>
  <c r="D9" i="194"/>
  <c r="D19" i="194"/>
  <c r="D21" i="194"/>
  <c r="C24" i="194"/>
  <c r="C26" i="194" s="1"/>
  <c r="B24" i="194"/>
  <c r="B26" i="194" s="1"/>
  <c r="G24" i="194" s="1"/>
  <c r="F24" i="194"/>
  <c r="F26" i="194" s="1"/>
  <c r="F12" i="194"/>
  <c r="F14" i="194" s="1"/>
  <c r="C12" i="194"/>
  <c r="C14" i="194" s="1"/>
  <c r="H12" i="194" s="1"/>
  <c r="B12" i="194"/>
  <c r="B14" i="194" s="1"/>
  <c r="G12" i="194" s="1"/>
  <c r="D21" i="52"/>
  <c r="G7" i="198"/>
  <c r="G7" i="197"/>
  <c r="D12" i="197"/>
  <c r="G9" i="197"/>
  <c r="D14" i="197"/>
  <c r="G8" i="197"/>
  <c r="G13" i="197"/>
  <c r="H20" i="197"/>
  <c r="G8" i="198"/>
  <c r="G25" i="198"/>
  <c r="G20" i="198"/>
  <c r="G19" i="198"/>
  <c r="G9" i="198"/>
  <c r="B24" i="52"/>
  <c r="D25" i="52"/>
  <c r="C24" i="52"/>
  <c r="D19" i="52"/>
  <c r="F24" i="52"/>
  <c r="F26" i="52" s="1"/>
  <c r="D23" i="52"/>
  <c r="D20" i="52"/>
  <c r="D12" i="198"/>
  <c r="C14" i="198"/>
  <c r="H12" i="198" s="1"/>
  <c r="D24" i="198"/>
  <c r="C26" i="198"/>
  <c r="H24" i="198" s="1"/>
  <c r="D24" i="197"/>
  <c r="H25" i="197"/>
  <c r="H19" i="197"/>
  <c r="G19" i="196"/>
  <c r="G23" i="196"/>
  <c r="G25" i="196"/>
  <c r="G21" i="196"/>
  <c r="D26" i="196"/>
  <c r="G8" i="196"/>
  <c r="G13" i="196"/>
  <c r="G11" i="196"/>
  <c r="D12" i="196"/>
  <c r="C14" i="196"/>
  <c r="H19" i="196"/>
  <c r="H25" i="196"/>
  <c r="D24" i="196"/>
  <c r="H19" i="195"/>
  <c r="H8" i="195"/>
  <c r="H9" i="195"/>
  <c r="H25" i="195"/>
  <c r="H7" i="195"/>
  <c r="H13" i="195"/>
  <c r="H21" i="195"/>
  <c r="D7" i="194"/>
  <c r="H7" i="194"/>
  <c r="D23" i="194"/>
  <c r="D8" i="194"/>
  <c r="D20" i="194"/>
  <c r="D25" i="194"/>
  <c r="D13" i="52"/>
  <c r="G20" i="197" l="1"/>
  <c r="H26" i="195"/>
  <c r="H14" i="195"/>
  <c r="G14" i="198"/>
  <c r="G26" i="198"/>
  <c r="H26" i="197"/>
  <c r="G14" i="197"/>
  <c r="H14" i="197"/>
  <c r="H26" i="196"/>
  <c r="G26" i="196"/>
  <c r="G14" i="196"/>
  <c r="G26" i="195"/>
  <c r="G14" i="195"/>
  <c r="H13" i="194"/>
  <c r="D26" i="197"/>
  <c r="H10" i="196"/>
  <c r="H12" i="196"/>
  <c r="H9" i="194"/>
  <c r="H8" i="194"/>
  <c r="D12" i="194"/>
  <c r="H22" i="194"/>
  <c r="H24" i="194"/>
  <c r="B26" i="52"/>
  <c r="G24" i="52" s="1"/>
  <c r="C26" i="52"/>
  <c r="H22" i="52" s="1"/>
  <c r="H21" i="198"/>
  <c r="H22" i="198"/>
  <c r="H23" i="198"/>
  <c r="H11" i="198"/>
  <c r="H10" i="198"/>
  <c r="G21" i="197"/>
  <c r="G23" i="197"/>
  <c r="G22" i="197"/>
  <c r="G25" i="197"/>
  <c r="G24" i="197"/>
  <c r="H10" i="194"/>
  <c r="H11" i="194"/>
  <c r="G10" i="194"/>
  <c r="G11" i="194"/>
  <c r="G23" i="194"/>
  <c r="G22" i="194"/>
  <c r="G8" i="194"/>
  <c r="G25" i="194"/>
  <c r="D24" i="194"/>
  <c r="G21" i="194"/>
  <c r="D26" i="194"/>
  <c r="G19" i="194"/>
  <c r="G20" i="194"/>
  <c r="G13" i="194"/>
  <c r="H23" i="194"/>
  <c r="G9" i="194"/>
  <c r="D14" i="194"/>
  <c r="G7" i="194"/>
  <c r="H21" i="194"/>
  <c r="D24" i="52"/>
  <c r="D26" i="198"/>
  <c r="H25" i="198"/>
  <c r="H20" i="198"/>
  <c r="H19" i="198"/>
  <c r="D14" i="198"/>
  <c r="H13" i="198"/>
  <c r="H8" i="198"/>
  <c r="H7" i="198"/>
  <c r="H9" i="198"/>
  <c r="D14" i="196"/>
  <c r="H13" i="196"/>
  <c r="H11" i="196"/>
  <c r="H7" i="196"/>
  <c r="H8" i="196"/>
  <c r="H9" i="196"/>
  <c r="H20" i="194"/>
  <c r="H25" i="194"/>
  <c r="H19" i="194"/>
  <c r="G14" i="194" l="1"/>
  <c r="H26" i="198"/>
  <c r="H14" i="198"/>
  <c r="G26" i="197"/>
  <c r="H14" i="196"/>
  <c r="H26" i="194"/>
  <c r="H14" i="194"/>
  <c r="G26" i="194"/>
  <c r="H25" i="52"/>
  <c r="H20" i="52"/>
  <c r="H19" i="52"/>
  <c r="H21" i="52"/>
  <c r="D26" i="52"/>
  <c r="G20" i="52"/>
  <c r="H23" i="52"/>
  <c r="G19" i="52"/>
  <c r="G23" i="52"/>
  <c r="H24" i="52"/>
  <c r="G25" i="52"/>
  <c r="G22" i="52"/>
  <c r="G21" i="52"/>
  <c r="H26" i="52" l="1"/>
  <c r="G26" i="52"/>
  <c r="D25" i="191"/>
  <c r="F24" i="191"/>
  <c r="C24" i="191"/>
  <c r="C60" i="214" s="1"/>
  <c r="B24" i="191"/>
  <c r="B60" i="214" s="1"/>
  <c r="D23" i="191"/>
  <c r="D21" i="191"/>
  <c r="D20" i="191"/>
  <c r="D19" i="191"/>
  <c r="D13" i="191"/>
  <c r="F12" i="191"/>
  <c r="C12" i="191"/>
  <c r="C43" i="214" s="1"/>
  <c r="B12" i="191"/>
  <c r="D11" i="191"/>
  <c r="D9" i="191"/>
  <c r="D8" i="191"/>
  <c r="D7" i="191"/>
  <c r="D25" i="190"/>
  <c r="F24" i="190"/>
  <c r="C24" i="190"/>
  <c r="C59" i="214" s="1"/>
  <c r="B24" i="190"/>
  <c r="B59" i="214" s="1"/>
  <c r="D23" i="190"/>
  <c r="D21" i="190"/>
  <c r="D20" i="190"/>
  <c r="D19" i="190"/>
  <c r="D13" i="190"/>
  <c r="F12" i="190"/>
  <c r="C12" i="190"/>
  <c r="C42" i="214" s="1"/>
  <c r="B12" i="190"/>
  <c r="D11" i="190"/>
  <c r="D9" i="190"/>
  <c r="D8" i="190"/>
  <c r="D7" i="190"/>
  <c r="D25" i="189"/>
  <c r="F24" i="189"/>
  <c r="C24" i="189"/>
  <c r="C58" i="214" s="1"/>
  <c r="B24" i="189"/>
  <c r="B58" i="214" s="1"/>
  <c r="D23" i="189"/>
  <c r="D21" i="189"/>
  <c r="D20" i="189"/>
  <c r="D19" i="189"/>
  <c r="D13" i="189"/>
  <c r="F12" i="189"/>
  <c r="C12" i="189"/>
  <c r="B12" i="189"/>
  <c r="D11" i="189"/>
  <c r="D9" i="189"/>
  <c r="D8" i="189"/>
  <c r="D7" i="189"/>
  <c r="D25" i="188"/>
  <c r="F24" i="188"/>
  <c r="C24" i="188"/>
  <c r="C57" i="214" s="1"/>
  <c r="B24" i="188"/>
  <c r="B57" i="214" s="1"/>
  <c r="D23" i="188"/>
  <c r="D21" i="188"/>
  <c r="D20" i="188"/>
  <c r="D19" i="188"/>
  <c r="D13" i="188"/>
  <c r="F12" i="188"/>
  <c r="C12" i="188"/>
  <c r="C40" i="214" s="1"/>
  <c r="B12" i="188"/>
  <c r="D11" i="188"/>
  <c r="D9" i="188"/>
  <c r="D8" i="188"/>
  <c r="D7" i="188"/>
  <c r="D25" i="187"/>
  <c r="F24" i="187"/>
  <c r="C24" i="187"/>
  <c r="C56" i="214" s="1"/>
  <c r="B24" i="187"/>
  <c r="B56" i="214" s="1"/>
  <c r="D23" i="187"/>
  <c r="D21" i="187"/>
  <c r="D20" i="187"/>
  <c r="D19" i="187"/>
  <c r="D13" i="187"/>
  <c r="F12" i="187"/>
  <c r="C12" i="187"/>
  <c r="C39" i="214" s="1"/>
  <c r="B12" i="187"/>
  <c r="D11" i="187"/>
  <c r="D9" i="187"/>
  <c r="D8" i="187"/>
  <c r="D7" i="187"/>
  <c r="D25" i="186"/>
  <c r="F24" i="186"/>
  <c r="C24" i="186"/>
  <c r="C55" i="214" s="1"/>
  <c r="B24" i="186"/>
  <c r="D23" i="186"/>
  <c r="D21" i="186"/>
  <c r="D20" i="186"/>
  <c r="D19" i="186"/>
  <c r="D13" i="186"/>
  <c r="F12" i="186"/>
  <c r="C12" i="186"/>
  <c r="C38" i="214" s="1"/>
  <c r="B12" i="186"/>
  <c r="D11" i="186"/>
  <c r="D9" i="186"/>
  <c r="D8" i="186"/>
  <c r="D7" i="186"/>
  <c r="D25" i="185"/>
  <c r="F24" i="185"/>
  <c r="C24" i="185"/>
  <c r="C54" i="214" s="1"/>
  <c r="B24" i="185"/>
  <c r="B54" i="214" s="1"/>
  <c r="D23" i="185"/>
  <c r="D21" i="185"/>
  <c r="D20" i="185"/>
  <c r="D19" i="185"/>
  <c r="D13" i="185"/>
  <c r="F12" i="185"/>
  <c r="C12" i="185"/>
  <c r="C37" i="214" s="1"/>
  <c r="B12" i="185"/>
  <c r="D11" i="185"/>
  <c r="D9" i="185"/>
  <c r="D8" i="185"/>
  <c r="D7" i="185"/>
  <c r="D25" i="184"/>
  <c r="F24" i="184"/>
  <c r="F53" i="214" s="1"/>
  <c r="C24" i="184"/>
  <c r="B24" i="184"/>
  <c r="D23" i="184"/>
  <c r="D21" i="184"/>
  <c r="D20" i="184"/>
  <c r="D19" i="184"/>
  <c r="D13" i="184"/>
  <c r="F12" i="184"/>
  <c r="C12" i="184"/>
  <c r="C36" i="214" s="1"/>
  <c r="B12" i="184"/>
  <c r="D11" i="184"/>
  <c r="D9" i="184"/>
  <c r="D8" i="184"/>
  <c r="D7" i="184"/>
  <c r="D25" i="183"/>
  <c r="F24" i="183"/>
  <c r="C24" i="183"/>
  <c r="C52" i="214" s="1"/>
  <c r="B24" i="183"/>
  <c r="B52" i="214" s="1"/>
  <c r="D23" i="183"/>
  <c r="D21" i="183"/>
  <c r="D20" i="183"/>
  <c r="D19" i="183"/>
  <c r="D13" i="183"/>
  <c r="F12" i="183"/>
  <c r="C12" i="183"/>
  <c r="C35" i="214" s="1"/>
  <c r="B12" i="183"/>
  <c r="D11" i="183"/>
  <c r="D9" i="183"/>
  <c r="D8" i="183"/>
  <c r="D7" i="183"/>
  <c r="D25" i="182"/>
  <c r="F24" i="182"/>
  <c r="C24" i="182"/>
  <c r="C51" i="214" s="1"/>
  <c r="B24" i="182"/>
  <c r="D23" i="182"/>
  <c r="D21" i="182"/>
  <c r="D20" i="182"/>
  <c r="D19" i="182"/>
  <c r="D13" i="182"/>
  <c r="F12" i="182"/>
  <c r="F34" i="214" s="1"/>
  <c r="C12" i="182"/>
  <c r="C34" i="214" s="1"/>
  <c r="B12" i="182"/>
  <c r="D11" i="182"/>
  <c r="D9" i="182"/>
  <c r="D8" i="182"/>
  <c r="D7" i="182"/>
  <c r="D25" i="180"/>
  <c r="F24" i="180"/>
  <c r="C24" i="180"/>
  <c r="C50" i="214" s="1"/>
  <c r="B24" i="180"/>
  <c r="B50" i="214" s="1"/>
  <c r="D23" i="180"/>
  <c r="D21" i="180"/>
  <c r="D20" i="180"/>
  <c r="D19" i="180"/>
  <c r="D13" i="180"/>
  <c r="F12" i="180"/>
  <c r="F33" i="214" s="1"/>
  <c r="C12" i="180"/>
  <c r="B12" i="180"/>
  <c r="D11" i="180"/>
  <c r="D9" i="180"/>
  <c r="D8" i="180"/>
  <c r="D7" i="180"/>
  <c r="D25" i="173"/>
  <c r="F24" i="173"/>
  <c r="C24" i="173"/>
  <c r="C49" i="214" s="1"/>
  <c r="B24" i="173"/>
  <c r="B49" i="214" s="1"/>
  <c r="D23" i="173"/>
  <c r="D21" i="173"/>
  <c r="D20" i="173"/>
  <c r="D19" i="173"/>
  <c r="D13" i="173"/>
  <c r="F12" i="173"/>
  <c r="F32" i="214" s="1"/>
  <c r="C12" i="173"/>
  <c r="B12" i="173"/>
  <c r="D11" i="173"/>
  <c r="D9" i="173"/>
  <c r="D8" i="173"/>
  <c r="D7" i="173"/>
  <c r="D25" i="171"/>
  <c r="F24" i="171"/>
  <c r="C24" i="171"/>
  <c r="B24" i="171"/>
  <c r="D23" i="171"/>
  <c r="D21" i="171"/>
  <c r="D20" i="171"/>
  <c r="D19" i="171"/>
  <c r="D13" i="171"/>
  <c r="F12" i="171"/>
  <c r="C12" i="171"/>
  <c r="B12" i="171"/>
  <c r="D11" i="171"/>
  <c r="D9" i="171"/>
  <c r="D8" i="171"/>
  <c r="D7" i="171"/>
  <c r="D25" i="169"/>
  <c r="F24" i="169"/>
  <c r="C24" i="169"/>
  <c r="C59" i="198" s="1"/>
  <c r="B24" i="169"/>
  <c r="D23" i="169"/>
  <c r="D21" i="169"/>
  <c r="D20" i="169"/>
  <c r="D19" i="169"/>
  <c r="D13" i="169"/>
  <c r="F12" i="169"/>
  <c r="C12" i="169"/>
  <c r="B12" i="169"/>
  <c r="D11" i="169"/>
  <c r="D9" i="169"/>
  <c r="D8" i="169"/>
  <c r="D7" i="169"/>
  <c r="D25" i="167"/>
  <c r="F24" i="167"/>
  <c r="C24" i="167"/>
  <c r="B24" i="167"/>
  <c r="B58" i="198" s="1"/>
  <c r="D23" i="167"/>
  <c r="D21" i="167"/>
  <c r="D20" i="167"/>
  <c r="D19" i="167"/>
  <c r="D13" i="167"/>
  <c r="F12" i="167"/>
  <c r="C12" i="167"/>
  <c r="B12" i="167"/>
  <c r="D11" i="167"/>
  <c r="D9" i="167"/>
  <c r="D8" i="167"/>
  <c r="D7" i="167"/>
  <c r="D25" i="162"/>
  <c r="F24" i="162"/>
  <c r="C24" i="162"/>
  <c r="C57" i="198" s="1"/>
  <c r="B24" i="162"/>
  <c r="D20" i="162"/>
  <c r="D19" i="162"/>
  <c r="D13" i="162"/>
  <c r="F12" i="162"/>
  <c r="C12" i="162"/>
  <c r="B12" i="162"/>
  <c r="D11" i="162"/>
  <c r="D9" i="162"/>
  <c r="D8" i="162"/>
  <c r="D7" i="162"/>
  <c r="D25" i="160"/>
  <c r="F24" i="160"/>
  <c r="C24" i="160"/>
  <c r="C56" i="198" s="1"/>
  <c r="B24" i="160"/>
  <c r="D23" i="160"/>
  <c r="D21" i="160"/>
  <c r="D20" i="160"/>
  <c r="D19" i="160"/>
  <c r="D13" i="160"/>
  <c r="F12" i="160"/>
  <c r="C12" i="160"/>
  <c r="B12" i="160"/>
  <c r="D11" i="160"/>
  <c r="D9" i="160"/>
  <c r="D8" i="160"/>
  <c r="D7" i="160"/>
  <c r="D25" i="158"/>
  <c r="F24" i="158"/>
  <c r="C24" i="158"/>
  <c r="B24" i="158"/>
  <c r="B55" i="198" s="1"/>
  <c r="D23" i="158"/>
  <c r="D21" i="158"/>
  <c r="D20" i="158"/>
  <c r="D19" i="158"/>
  <c r="D13" i="158"/>
  <c r="F12" i="158"/>
  <c r="C12" i="158"/>
  <c r="B12" i="158"/>
  <c r="D11" i="158"/>
  <c r="D9" i="158"/>
  <c r="D8" i="158"/>
  <c r="D7" i="158"/>
  <c r="D25" i="156"/>
  <c r="F24" i="156"/>
  <c r="C24" i="156"/>
  <c r="C54" i="198" s="1"/>
  <c r="B24" i="156"/>
  <c r="D23" i="156"/>
  <c r="D21" i="156"/>
  <c r="D20" i="156"/>
  <c r="D19" i="156"/>
  <c r="D13" i="156"/>
  <c r="F12" i="156"/>
  <c r="C12" i="156"/>
  <c r="B12" i="156"/>
  <c r="D11" i="156"/>
  <c r="D9" i="156"/>
  <c r="D8" i="156"/>
  <c r="D7" i="156"/>
  <c r="D25" i="154"/>
  <c r="F24" i="154"/>
  <c r="C24" i="154"/>
  <c r="C53" i="198" s="1"/>
  <c r="B24" i="154"/>
  <c r="B53" i="198" s="1"/>
  <c r="D23" i="154"/>
  <c r="D21" i="154"/>
  <c r="D20" i="154"/>
  <c r="D19" i="154"/>
  <c r="D13" i="154"/>
  <c r="F12" i="154"/>
  <c r="C12" i="154"/>
  <c r="D12" i="154" s="1"/>
  <c r="B12" i="154"/>
  <c r="D11" i="154"/>
  <c r="D9" i="154"/>
  <c r="D8" i="154"/>
  <c r="D7" i="154"/>
  <c r="D25" i="151"/>
  <c r="F24" i="151"/>
  <c r="C24" i="151"/>
  <c r="C52" i="198" s="1"/>
  <c r="B24" i="151"/>
  <c r="D23" i="151"/>
  <c r="D21" i="151"/>
  <c r="D20" i="151"/>
  <c r="D19" i="151"/>
  <c r="D13" i="151"/>
  <c r="F12" i="151"/>
  <c r="C12" i="151"/>
  <c r="B12" i="151"/>
  <c r="D11" i="151"/>
  <c r="D9" i="151"/>
  <c r="D8" i="151"/>
  <c r="D7" i="151"/>
  <c r="D25" i="149"/>
  <c r="F24" i="149"/>
  <c r="C24" i="149"/>
  <c r="C51" i="198" s="1"/>
  <c r="B24" i="149"/>
  <c r="D23" i="149"/>
  <c r="D21" i="149"/>
  <c r="D20" i="149"/>
  <c r="D19" i="149"/>
  <c r="D13" i="149"/>
  <c r="F12" i="149"/>
  <c r="C12" i="149"/>
  <c r="B12" i="149"/>
  <c r="D11" i="149"/>
  <c r="D9" i="149"/>
  <c r="D8" i="149"/>
  <c r="D7" i="149"/>
  <c r="D25" i="146"/>
  <c r="F24" i="146"/>
  <c r="F50" i="198" s="1"/>
  <c r="C24" i="146"/>
  <c r="B24" i="146"/>
  <c r="D23" i="146"/>
  <c r="D21" i="146"/>
  <c r="D20" i="146"/>
  <c r="D19" i="146"/>
  <c r="D13" i="146"/>
  <c r="F12" i="146"/>
  <c r="C12" i="146"/>
  <c r="B12" i="146"/>
  <c r="D11" i="146"/>
  <c r="D9" i="146"/>
  <c r="D8" i="146"/>
  <c r="D7" i="146"/>
  <c r="D25" i="143"/>
  <c r="F24" i="143"/>
  <c r="C24" i="143"/>
  <c r="C49" i="198" s="1"/>
  <c r="B24" i="143"/>
  <c r="D23" i="143"/>
  <c r="D21" i="143"/>
  <c r="D20" i="143"/>
  <c r="D19" i="143"/>
  <c r="D13" i="143"/>
  <c r="F12" i="143"/>
  <c r="C12" i="143"/>
  <c r="B12" i="143"/>
  <c r="D11" i="143"/>
  <c r="D9" i="143"/>
  <c r="D8" i="143"/>
  <c r="D7" i="143"/>
  <c r="D25" i="141"/>
  <c r="F24" i="141"/>
  <c r="C24" i="141"/>
  <c r="C60" i="197" s="1"/>
  <c r="H60" i="214" s="1"/>
  <c r="B24" i="141"/>
  <c r="D23" i="141"/>
  <c r="D21" i="141"/>
  <c r="D20" i="141"/>
  <c r="D19" i="141"/>
  <c r="D13" i="141"/>
  <c r="F12" i="141"/>
  <c r="C12" i="141"/>
  <c r="B12" i="141"/>
  <c r="D11" i="141"/>
  <c r="D9" i="141"/>
  <c r="D8" i="141"/>
  <c r="D7" i="141"/>
  <c r="D25" i="139"/>
  <c r="F24" i="139"/>
  <c r="C24" i="139"/>
  <c r="B24" i="139"/>
  <c r="D23" i="139"/>
  <c r="D21" i="139"/>
  <c r="D20" i="139"/>
  <c r="D19" i="139"/>
  <c r="D13" i="139"/>
  <c r="F12" i="139"/>
  <c r="C12" i="139"/>
  <c r="B12" i="139"/>
  <c r="D11" i="139"/>
  <c r="D9" i="139"/>
  <c r="D8" i="139"/>
  <c r="D7" i="139"/>
  <c r="D25" i="137"/>
  <c r="F24" i="137"/>
  <c r="C24" i="137"/>
  <c r="C58" i="197" s="1"/>
  <c r="H58" i="214" s="1"/>
  <c r="B24" i="137"/>
  <c r="D23" i="137"/>
  <c r="D21" i="137"/>
  <c r="D20" i="137"/>
  <c r="D19" i="137"/>
  <c r="D13" i="137"/>
  <c r="F12" i="137"/>
  <c r="C12" i="137"/>
  <c r="B12" i="137"/>
  <c r="D11" i="137"/>
  <c r="D9" i="137"/>
  <c r="D8" i="137"/>
  <c r="D7" i="137"/>
  <c r="D25" i="133"/>
  <c r="F24" i="133"/>
  <c r="C24" i="133"/>
  <c r="C57" i="197" s="1"/>
  <c r="H57" i="214" s="1"/>
  <c r="B24" i="133"/>
  <c r="D23" i="133"/>
  <c r="D21" i="133"/>
  <c r="D20" i="133"/>
  <c r="D19" i="133"/>
  <c r="D13" i="133"/>
  <c r="F12" i="133"/>
  <c r="C12" i="133"/>
  <c r="B12" i="133"/>
  <c r="D11" i="133"/>
  <c r="D9" i="133"/>
  <c r="D8" i="133"/>
  <c r="D7" i="133"/>
  <c r="D25" i="130"/>
  <c r="F24" i="130"/>
  <c r="C24" i="130"/>
  <c r="B24" i="130"/>
  <c r="D23" i="130"/>
  <c r="D21" i="130"/>
  <c r="D20" i="130"/>
  <c r="D19" i="130"/>
  <c r="D13" i="130"/>
  <c r="F12" i="130"/>
  <c r="C12" i="130"/>
  <c r="B12" i="130"/>
  <c r="D11" i="130"/>
  <c r="D9" i="130"/>
  <c r="D8" i="130"/>
  <c r="D7" i="130"/>
  <c r="D25" i="128"/>
  <c r="F24" i="128"/>
  <c r="C24" i="128"/>
  <c r="C55" i="197" s="1"/>
  <c r="H55" i="214" s="1"/>
  <c r="B24" i="128"/>
  <c r="D23" i="128"/>
  <c r="D21" i="128"/>
  <c r="D20" i="128"/>
  <c r="D19" i="128"/>
  <c r="D13" i="128"/>
  <c r="F12" i="128"/>
  <c r="C12" i="128"/>
  <c r="B12" i="128"/>
  <c r="D11" i="128"/>
  <c r="D9" i="128"/>
  <c r="D8" i="128"/>
  <c r="D7" i="128"/>
  <c r="D25" i="126"/>
  <c r="F24" i="126"/>
  <c r="C24" i="126"/>
  <c r="C54" i="197" s="1"/>
  <c r="B24" i="126"/>
  <c r="D23" i="126"/>
  <c r="D21" i="126"/>
  <c r="D20" i="126"/>
  <c r="D19" i="126"/>
  <c r="D13" i="126"/>
  <c r="F12" i="126"/>
  <c r="C12" i="126"/>
  <c r="B12" i="126"/>
  <c r="D11" i="126"/>
  <c r="D9" i="126"/>
  <c r="D8" i="126"/>
  <c r="D7" i="126"/>
  <c r="D25" i="124"/>
  <c r="F24" i="124"/>
  <c r="C24" i="124"/>
  <c r="C53" i="197" s="1"/>
  <c r="B24" i="124"/>
  <c r="D23" i="124"/>
  <c r="D21" i="124"/>
  <c r="D20" i="124"/>
  <c r="D19" i="124"/>
  <c r="D13" i="124"/>
  <c r="F12" i="124"/>
  <c r="C12" i="124"/>
  <c r="B12" i="124"/>
  <c r="D11" i="124"/>
  <c r="D9" i="124"/>
  <c r="D8" i="124"/>
  <c r="D7" i="124"/>
  <c r="D25" i="122"/>
  <c r="F24" i="122"/>
  <c r="C24" i="122"/>
  <c r="C52" i="197" s="1"/>
  <c r="B24" i="122"/>
  <c r="D23" i="122"/>
  <c r="D21" i="122"/>
  <c r="D20" i="122"/>
  <c r="D19" i="122"/>
  <c r="D13" i="122"/>
  <c r="F12" i="122"/>
  <c r="C12" i="122"/>
  <c r="B12" i="122"/>
  <c r="D11" i="122"/>
  <c r="D9" i="122"/>
  <c r="D8" i="122"/>
  <c r="D7" i="122"/>
  <c r="D25" i="120"/>
  <c r="F24" i="120"/>
  <c r="C24" i="120"/>
  <c r="C51" i="197" s="1"/>
  <c r="B24" i="120"/>
  <c r="D23" i="120"/>
  <c r="D21" i="120"/>
  <c r="D20" i="120"/>
  <c r="D19" i="120"/>
  <c r="D13" i="120"/>
  <c r="F12" i="120"/>
  <c r="C12" i="120"/>
  <c r="B12" i="120"/>
  <c r="D11" i="120"/>
  <c r="D9" i="120"/>
  <c r="D8" i="120"/>
  <c r="D7" i="120"/>
  <c r="D25" i="118"/>
  <c r="F24" i="118"/>
  <c r="C24" i="118"/>
  <c r="C50" i="197" s="1"/>
  <c r="B24" i="118"/>
  <c r="D23" i="118"/>
  <c r="D21" i="118"/>
  <c r="D20" i="118"/>
  <c r="D19" i="118"/>
  <c r="D13" i="118"/>
  <c r="F12" i="118"/>
  <c r="C12" i="118"/>
  <c r="B12" i="118"/>
  <c r="D11" i="118"/>
  <c r="D9" i="118"/>
  <c r="D8" i="118"/>
  <c r="D7" i="118"/>
  <c r="D25" i="116"/>
  <c r="F24" i="116"/>
  <c r="C24" i="116"/>
  <c r="C49" i="197" s="1"/>
  <c r="B24" i="116"/>
  <c r="D23" i="116"/>
  <c r="D21" i="116"/>
  <c r="D20" i="116"/>
  <c r="D19" i="116"/>
  <c r="D13" i="116"/>
  <c r="F12" i="116"/>
  <c r="C12" i="116"/>
  <c r="B12" i="116"/>
  <c r="D11" i="116"/>
  <c r="D9" i="116"/>
  <c r="D8" i="116"/>
  <c r="D7" i="116"/>
  <c r="D25" i="112"/>
  <c r="F24" i="112"/>
  <c r="C24" i="112"/>
  <c r="C60" i="196" s="1"/>
  <c r="B24" i="112"/>
  <c r="D23" i="112"/>
  <c r="D21" i="112"/>
  <c r="D20" i="112"/>
  <c r="D19" i="112"/>
  <c r="D13" i="112"/>
  <c r="F12" i="112"/>
  <c r="C12" i="112"/>
  <c r="B12" i="112"/>
  <c r="D11" i="112"/>
  <c r="D9" i="112"/>
  <c r="D8" i="112"/>
  <c r="D7" i="112"/>
  <c r="D25" i="109"/>
  <c r="F24" i="109"/>
  <c r="C24" i="109"/>
  <c r="B24" i="109"/>
  <c r="D23" i="109"/>
  <c r="D21" i="109"/>
  <c r="D20" i="109"/>
  <c r="D19" i="109"/>
  <c r="D13" i="109"/>
  <c r="F12" i="109"/>
  <c r="C12" i="109"/>
  <c r="B12" i="109"/>
  <c r="D11" i="109"/>
  <c r="D9" i="109"/>
  <c r="D8" i="109"/>
  <c r="D7" i="109"/>
  <c r="D25" i="108"/>
  <c r="F24" i="108"/>
  <c r="C24" i="108"/>
  <c r="C58" i="196" s="1"/>
  <c r="B24" i="108"/>
  <c r="D23" i="108"/>
  <c r="D21" i="108"/>
  <c r="D20" i="108"/>
  <c r="D19" i="108"/>
  <c r="D13" i="108"/>
  <c r="F12" i="108"/>
  <c r="C12" i="108"/>
  <c r="B12" i="108"/>
  <c r="D11" i="108"/>
  <c r="D9" i="108"/>
  <c r="D8" i="108"/>
  <c r="D7" i="108"/>
  <c r="D25" i="106"/>
  <c r="F24" i="106"/>
  <c r="C24" i="106"/>
  <c r="C57" i="196" s="1"/>
  <c r="B24" i="106"/>
  <c r="D23" i="106"/>
  <c r="D21" i="106"/>
  <c r="D20" i="106"/>
  <c r="D19" i="106"/>
  <c r="D13" i="106"/>
  <c r="F12" i="106"/>
  <c r="C12" i="106"/>
  <c r="B12" i="106"/>
  <c r="D11" i="106"/>
  <c r="D9" i="106"/>
  <c r="D8" i="106"/>
  <c r="D7" i="106"/>
  <c r="F24" i="103"/>
  <c r="C56" i="196"/>
  <c r="F12" i="103"/>
  <c r="D25" i="101"/>
  <c r="F24" i="101"/>
  <c r="C24" i="101"/>
  <c r="B24" i="101"/>
  <c r="D23" i="101"/>
  <c r="D21" i="101"/>
  <c r="D20" i="101"/>
  <c r="D19" i="101"/>
  <c r="D13" i="101"/>
  <c r="F12" i="101"/>
  <c r="C12" i="101"/>
  <c r="B12" i="101"/>
  <c r="D11" i="101"/>
  <c r="D9" i="101"/>
  <c r="D8" i="101"/>
  <c r="D7" i="101"/>
  <c r="D25" i="97"/>
  <c r="F24" i="97"/>
  <c r="C24" i="97"/>
  <c r="B24" i="97"/>
  <c r="D23" i="97"/>
  <c r="D21" i="97"/>
  <c r="D20" i="97"/>
  <c r="D19" i="97"/>
  <c r="D13" i="97"/>
  <c r="F12" i="97"/>
  <c r="C12" i="97"/>
  <c r="B12" i="97"/>
  <c r="D11" i="97"/>
  <c r="D9" i="97"/>
  <c r="D8" i="97"/>
  <c r="D7" i="97"/>
  <c r="D25" i="95"/>
  <c r="F24" i="95"/>
  <c r="C24" i="95"/>
  <c r="C53" i="196" s="1"/>
  <c r="B24" i="95"/>
  <c r="D23" i="95"/>
  <c r="D21" i="95"/>
  <c r="D20" i="95"/>
  <c r="D19" i="95"/>
  <c r="D13" i="95"/>
  <c r="F12" i="95"/>
  <c r="C12" i="95"/>
  <c r="B12" i="95"/>
  <c r="D11" i="95"/>
  <c r="D9" i="95"/>
  <c r="D8" i="95"/>
  <c r="D7" i="95"/>
  <c r="D25" i="92"/>
  <c r="F24" i="92"/>
  <c r="C24" i="92"/>
  <c r="C52" i="196" s="1"/>
  <c r="B24" i="92"/>
  <c r="D23" i="92"/>
  <c r="D21" i="92"/>
  <c r="D20" i="92"/>
  <c r="D19" i="92"/>
  <c r="D13" i="92"/>
  <c r="F12" i="92"/>
  <c r="C12" i="92"/>
  <c r="B12" i="92"/>
  <c r="D11" i="92"/>
  <c r="D9" i="92"/>
  <c r="D8" i="92"/>
  <c r="D7" i="92"/>
  <c r="D25" i="89"/>
  <c r="F24" i="89"/>
  <c r="C24" i="89"/>
  <c r="C51" i="196" s="1"/>
  <c r="B24" i="89"/>
  <c r="D23" i="89"/>
  <c r="D21" i="89"/>
  <c r="D20" i="89"/>
  <c r="D19" i="89"/>
  <c r="D13" i="89"/>
  <c r="F12" i="89"/>
  <c r="C12" i="89"/>
  <c r="B12" i="89"/>
  <c r="D11" i="89"/>
  <c r="D9" i="89"/>
  <c r="D8" i="89"/>
  <c r="D7" i="89"/>
  <c r="D25" i="86"/>
  <c r="F24" i="86"/>
  <c r="C24" i="86"/>
  <c r="C50" i="196" s="1"/>
  <c r="B24" i="86"/>
  <c r="D23" i="86"/>
  <c r="D21" i="86"/>
  <c r="D20" i="86"/>
  <c r="D19" i="86"/>
  <c r="D13" i="86"/>
  <c r="F12" i="86"/>
  <c r="C12" i="86"/>
  <c r="B12" i="86"/>
  <c r="D11" i="86"/>
  <c r="D9" i="86"/>
  <c r="D8" i="86"/>
  <c r="D7" i="86"/>
  <c r="D25" i="79"/>
  <c r="F24" i="79"/>
  <c r="C24" i="79"/>
  <c r="B24" i="79"/>
  <c r="D23" i="79"/>
  <c r="D21" i="79"/>
  <c r="D20" i="79"/>
  <c r="D19" i="79"/>
  <c r="D13" i="79"/>
  <c r="F12" i="79"/>
  <c r="C12" i="79"/>
  <c r="B12" i="79"/>
  <c r="D11" i="79"/>
  <c r="D9" i="79"/>
  <c r="D8" i="79"/>
  <c r="D7" i="79"/>
  <c r="D25" i="77"/>
  <c r="F24" i="77"/>
  <c r="C24" i="77"/>
  <c r="B24" i="77"/>
  <c r="D23" i="77"/>
  <c r="D21" i="77"/>
  <c r="D20" i="77"/>
  <c r="D19" i="77"/>
  <c r="D13" i="77"/>
  <c r="F12" i="77"/>
  <c r="C12" i="77"/>
  <c r="B12" i="77"/>
  <c r="D11" i="77"/>
  <c r="D9" i="77"/>
  <c r="D8" i="77"/>
  <c r="D7" i="77"/>
  <c r="D25" i="75"/>
  <c r="F24" i="75"/>
  <c r="C24" i="75"/>
  <c r="C59" i="195" s="1"/>
  <c r="B24" i="75"/>
  <c r="D23" i="75"/>
  <c r="D21" i="75"/>
  <c r="D20" i="75"/>
  <c r="D19" i="75"/>
  <c r="D13" i="75"/>
  <c r="F12" i="75"/>
  <c r="C12" i="75"/>
  <c r="B12" i="75"/>
  <c r="D11" i="75"/>
  <c r="D9" i="75"/>
  <c r="D8" i="75"/>
  <c r="D7" i="75"/>
  <c r="D25" i="71"/>
  <c r="F24" i="71"/>
  <c r="C24" i="71"/>
  <c r="C58" i="195" s="1"/>
  <c r="B24" i="71"/>
  <c r="D23" i="71"/>
  <c r="D21" i="71"/>
  <c r="D20" i="71"/>
  <c r="D19" i="71"/>
  <c r="D13" i="71"/>
  <c r="F12" i="71"/>
  <c r="C12" i="71"/>
  <c r="B12" i="71"/>
  <c r="D11" i="71"/>
  <c r="D9" i="71"/>
  <c r="D8" i="71"/>
  <c r="D7" i="71"/>
  <c r="D25" i="69"/>
  <c r="F24" i="69"/>
  <c r="C24" i="69"/>
  <c r="C57" i="195" s="1"/>
  <c r="B24" i="69"/>
  <c r="D23" i="69"/>
  <c r="D21" i="69"/>
  <c r="D20" i="69"/>
  <c r="D19" i="69"/>
  <c r="D13" i="69"/>
  <c r="F12" i="69"/>
  <c r="C12" i="69"/>
  <c r="B12" i="69"/>
  <c r="D11" i="69"/>
  <c r="D9" i="69"/>
  <c r="D8" i="69"/>
  <c r="D7" i="69"/>
  <c r="D25" i="67"/>
  <c r="F24" i="67"/>
  <c r="C24" i="67"/>
  <c r="C56" i="195" s="1"/>
  <c r="B24" i="67"/>
  <c r="D23" i="67"/>
  <c r="D21" i="67"/>
  <c r="D20" i="67"/>
  <c r="D19" i="67"/>
  <c r="D13" i="67"/>
  <c r="F12" i="67"/>
  <c r="C12" i="67"/>
  <c r="B12" i="67"/>
  <c r="D11" i="67"/>
  <c r="D9" i="67"/>
  <c r="D8" i="67"/>
  <c r="D7" i="67"/>
  <c r="D25" i="65"/>
  <c r="F24" i="65"/>
  <c r="C24" i="65"/>
  <c r="C55" i="195" s="1"/>
  <c r="B24" i="65"/>
  <c r="D23" i="65"/>
  <c r="D21" i="65"/>
  <c r="D20" i="65"/>
  <c r="D19" i="65"/>
  <c r="D13" i="65"/>
  <c r="F12" i="65"/>
  <c r="C12" i="65"/>
  <c r="B12" i="65"/>
  <c r="D11" i="65"/>
  <c r="D9" i="65"/>
  <c r="D8" i="65"/>
  <c r="D7" i="65"/>
  <c r="D25" i="63"/>
  <c r="F24" i="63"/>
  <c r="C24" i="63"/>
  <c r="C54" i="195" s="1"/>
  <c r="B24" i="63"/>
  <c r="D23" i="63"/>
  <c r="D21" i="63"/>
  <c r="D20" i="63"/>
  <c r="D19" i="63"/>
  <c r="D13" i="63"/>
  <c r="F12" i="63"/>
  <c r="C12" i="63"/>
  <c r="B12" i="63"/>
  <c r="D11" i="63"/>
  <c r="D9" i="63"/>
  <c r="D8" i="63"/>
  <c r="D7" i="63"/>
  <c r="D25" i="61"/>
  <c r="F24" i="61"/>
  <c r="C24" i="61"/>
  <c r="B24" i="61"/>
  <c r="D23" i="61"/>
  <c r="D21" i="61"/>
  <c r="D20" i="61"/>
  <c r="D19" i="61"/>
  <c r="D13" i="61"/>
  <c r="F12" i="61"/>
  <c r="C12" i="61"/>
  <c r="B12" i="61"/>
  <c r="D11" i="61"/>
  <c r="D9" i="61"/>
  <c r="D8" i="61"/>
  <c r="D7" i="61"/>
  <c r="D25" i="59"/>
  <c r="F24" i="59"/>
  <c r="C24" i="59"/>
  <c r="C52" i="195" s="1"/>
  <c r="B24" i="59"/>
  <c r="D23" i="59"/>
  <c r="D21" i="59"/>
  <c r="D20" i="59"/>
  <c r="D19" i="59"/>
  <c r="D13" i="59"/>
  <c r="F12" i="59"/>
  <c r="C12" i="59"/>
  <c r="B12" i="59"/>
  <c r="D11" i="59"/>
  <c r="D9" i="59"/>
  <c r="D8" i="59"/>
  <c r="D7" i="59"/>
  <c r="D25" i="56"/>
  <c r="F24" i="56"/>
  <c r="C24" i="56"/>
  <c r="B24" i="56"/>
  <c r="D23" i="56"/>
  <c r="D21" i="56"/>
  <c r="D20" i="56"/>
  <c r="D19" i="56"/>
  <c r="D13" i="56"/>
  <c r="F12" i="56"/>
  <c r="C12" i="56"/>
  <c r="B12" i="56"/>
  <c r="D11" i="56"/>
  <c r="D9" i="56"/>
  <c r="D8" i="56"/>
  <c r="D7" i="56"/>
  <c r="D25" i="53"/>
  <c r="F24" i="53"/>
  <c r="C24" i="53"/>
  <c r="B24" i="53"/>
  <c r="D23" i="53"/>
  <c r="D21" i="53"/>
  <c r="D20" i="53"/>
  <c r="D19" i="53"/>
  <c r="D13" i="53"/>
  <c r="F12" i="53"/>
  <c r="C12" i="53"/>
  <c r="B12" i="53"/>
  <c r="D11" i="53"/>
  <c r="D9" i="53"/>
  <c r="D8" i="53"/>
  <c r="D7" i="53"/>
  <c r="D25" i="39"/>
  <c r="F24" i="39"/>
  <c r="C24" i="39"/>
  <c r="C49" i="195" s="1"/>
  <c r="B24" i="39"/>
  <c r="B49" i="195" s="1"/>
  <c r="D23" i="39"/>
  <c r="D21" i="39"/>
  <c r="D20" i="39"/>
  <c r="D19" i="39"/>
  <c r="D13" i="39"/>
  <c r="F12" i="39"/>
  <c r="C12" i="39"/>
  <c r="B12" i="39"/>
  <c r="D11" i="39"/>
  <c r="D9" i="39"/>
  <c r="D8" i="39"/>
  <c r="D7" i="39"/>
  <c r="D25" i="1"/>
  <c r="F24" i="1"/>
  <c r="C24" i="1"/>
  <c r="B24" i="1"/>
  <c r="D23" i="1"/>
  <c r="D21" i="1"/>
  <c r="D20" i="1"/>
  <c r="D19" i="1"/>
  <c r="D13" i="1"/>
  <c r="F12" i="1"/>
  <c r="C12" i="1"/>
  <c r="B12" i="1"/>
  <c r="D11" i="1"/>
  <c r="D9" i="1"/>
  <c r="D8" i="1"/>
  <c r="D7" i="1"/>
  <c r="D25" i="5"/>
  <c r="F24" i="5"/>
  <c r="C24" i="5"/>
  <c r="C59" i="194" s="1"/>
  <c r="B24" i="5"/>
  <c r="D23" i="5"/>
  <c r="D21" i="5"/>
  <c r="D20" i="5"/>
  <c r="D19" i="5"/>
  <c r="D13" i="5"/>
  <c r="F12" i="5"/>
  <c r="C12" i="5"/>
  <c r="B12" i="5"/>
  <c r="D11" i="5"/>
  <c r="D9" i="5"/>
  <c r="D8" i="5"/>
  <c r="D7" i="5"/>
  <c r="D25" i="7"/>
  <c r="F24" i="7"/>
  <c r="C24" i="7"/>
  <c r="B24" i="7"/>
  <c r="D23" i="7"/>
  <c r="D21" i="7"/>
  <c r="D20" i="7"/>
  <c r="D19" i="7"/>
  <c r="D13" i="7"/>
  <c r="F12" i="7"/>
  <c r="C12" i="7"/>
  <c r="B12" i="7"/>
  <c r="D11" i="7"/>
  <c r="D9" i="7"/>
  <c r="D8" i="7"/>
  <c r="D7" i="7"/>
  <c r="D25" i="9"/>
  <c r="F24" i="9"/>
  <c r="C24" i="9"/>
  <c r="C57" i="194" s="1"/>
  <c r="B24" i="9"/>
  <c r="D23" i="9"/>
  <c r="D21" i="9"/>
  <c r="D20" i="9"/>
  <c r="D19" i="9"/>
  <c r="D13" i="9"/>
  <c r="F12" i="9"/>
  <c r="C12" i="9"/>
  <c r="B12" i="9"/>
  <c r="D11" i="9"/>
  <c r="D9" i="9"/>
  <c r="D8" i="9"/>
  <c r="D7" i="9"/>
  <c r="D25" i="11"/>
  <c r="F24" i="11"/>
  <c r="C24" i="11"/>
  <c r="B24" i="11"/>
  <c r="D23" i="11"/>
  <c r="D21" i="11"/>
  <c r="D20" i="11"/>
  <c r="D19" i="11"/>
  <c r="D13" i="11"/>
  <c r="F12" i="11"/>
  <c r="C12" i="11"/>
  <c r="B12" i="11"/>
  <c r="D11" i="11"/>
  <c r="D9" i="11"/>
  <c r="D8" i="11"/>
  <c r="D7" i="11"/>
  <c r="D25" i="13"/>
  <c r="F24" i="13"/>
  <c r="C24" i="13"/>
  <c r="C55" i="194" s="1"/>
  <c r="B24" i="13"/>
  <c r="D23" i="13"/>
  <c r="D21" i="13"/>
  <c r="D20" i="13"/>
  <c r="D19" i="13"/>
  <c r="D13" i="13"/>
  <c r="F12" i="13"/>
  <c r="C12" i="13"/>
  <c r="B12" i="13"/>
  <c r="D11" i="13"/>
  <c r="D9" i="13"/>
  <c r="D8" i="13"/>
  <c r="D7" i="13"/>
  <c r="D25" i="15"/>
  <c r="F24" i="15"/>
  <c r="C24" i="15"/>
  <c r="B24" i="15"/>
  <c r="D23" i="15"/>
  <c r="D21" i="15"/>
  <c r="D20" i="15"/>
  <c r="D19" i="15"/>
  <c r="D13" i="15"/>
  <c r="F12" i="15"/>
  <c r="C12" i="15"/>
  <c r="B12" i="15"/>
  <c r="D11" i="15"/>
  <c r="D9" i="15"/>
  <c r="D8" i="15"/>
  <c r="D7" i="15"/>
  <c r="D25" i="17"/>
  <c r="F24" i="17"/>
  <c r="C24" i="17"/>
  <c r="C53" i="194" s="1"/>
  <c r="B24" i="17"/>
  <c r="D23" i="17"/>
  <c r="D21" i="17"/>
  <c r="D20" i="17"/>
  <c r="D19" i="17"/>
  <c r="D13" i="17"/>
  <c r="F12" i="17"/>
  <c r="C12" i="17"/>
  <c r="B12" i="17"/>
  <c r="D11" i="17"/>
  <c r="D9" i="17"/>
  <c r="D8" i="17"/>
  <c r="D7" i="17"/>
  <c r="D25" i="19"/>
  <c r="C24" i="19"/>
  <c r="C52" i="194" s="1"/>
  <c r="B24" i="19"/>
  <c r="D23" i="19"/>
  <c r="D21" i="19"/>
  <c r="D20" i="19"/>
  <c r="D19" i="19"/>
  <c r="D13" i="19"/>
  <c r="F12" i="19"/>
  <c r="C12" i="19"/>
  <c r="B12" i="19"/>
  <c r="D11" i="19"/>
  <c r="D9" i="19"/>
  <c r="D8" i="19"/>
  <c r="D7" i="19"/>
  <c r="D25" i="21"/>
  <c r="F24" i="21"/>
  <c r="C24" i="21"/>
  <c r="C51" i="194" s="1"/>
  <c r="B24" i="21"/>
  <c r="D23" i="21"/>
  <c r="D21" i="21"/>
  <c r="D20" i="21"/>
  <c r="D19" i="21"/>
  <c r="D13" i="21"/>
  <c r="F12" i="21"/>
  <c r="C12" i="21"/>
  <c r="B12" i="21"/>
  <c r="D11" i="21"/>
  <c r="D9" i="21"/>
  <c r="D8" i="21"/>
  <c r="D7" i="21"/>
  <c r="D25" i="23"/>
  <c r="F24" i="23"/>
  <c r="C24" i="23"/>
  <c r="B24" i="23"/>
  <c r="B50" i="194" s="1"/>
  <c r="D23" i="23"/>
  <c r="D21" i="23"/>
  <c r="D20" i="23"/>
  <c r="D19" i="23"/>
  <c r="D13" i="23"/>
  <c r="F12" i="23"/>
  <c r="C12" i="23"/>
  <c r="B12" i="23"/>
  <c r="D11" i="23"/>
  <c r="D9" i="23"/>
  <c r="D8" i="23"/>
  <c r="D7" i="23"/>
  <c r="D25" i="25"/>
  <c r="F24" i="25"/>
  <c r="C24" i="25"/>
  <c r="B24" i="25"/>
  <c r="D23" i="25"/>
  <c r="D21" i="25"/>
  <c r="D20" i="25"/>
  <c r="D19" i="25"/>
  <c r="D13" i="25"/>
  <c r="F12" i="25"/>
  <c r="C12" i="25"/>
  <c r="B12" i="25"/>
  <c r="D11" i="25"/>
  <c r="D9" i="25"/>
  <c r="D8" i="25"/>
  <c r="D7" i="25"/>
  <c r="D25" i="51"/>
  <c r="F24" i="51"/>
  <c r="C24" i="51"/>
  <c r="B24" i="51"/>
  <c r="D23" i="51"/>
  <c r="D21" i="51"/>
  <c r="D20" i="51"/>
  <c r="D19" i="51"/>
  <c r="D13" i="51"/>
  <c r="F12" i="51"/>
  <c r="C12" i="51"/>
  <c r="B12" i="51"/>
  <c r="D11" i="51"/>
  <c r="D9" i="51"/>
  <c r="D8" i="51"/>
  <c r="D7" i="51"/>
  <c r="D25" i="50"/>
  <c r="F24" i="50"/>
  <c r="C24" i="50"/>
  <c r="B24" i="50"/>
  <c r="D23" i="50"/>
  <c r="D21" i="50"/>
  <c r="D20" i="50"/>
  <c r="D19" i="50"/>
  <c r="D13" i="50"/>
  <c r="F12" i="50"/>
  <c r="C12" i="50"/>
  <c r="B12" i="50"/>
  <c r="D11" i="50"/>
  <c r="D9" i="50"/>
  <c r="D8" i="50"/>
  <c r="D7" i="50"/>
  <c r="D25" i="49"/>
  <c r="F24" i="49"/>
  <c r="C24" i="49"/>
  <c r="B24" i="49"/>
  <c r="D23" i="49"/>
  <c r="D21" i="49"/>
  <c r="D20" i="49"/>
  <c r="D19" i="49"/>
  <c r="D13" i="49"/>
  <c r="F12" i="49"/>
  <c r="C12" i="49"/>
  <c r="B12" i="49"/>
  <c r="D11" i="49"/>
  <c r="D9" i="49"/>
  <c r="D8" i="49"/>
  <c r="D7" i="49"/>
  <c r="D25" i="48"/>
  <c r="F24" i="48"/>
  <c r="C24" i="48"/>
  <c r="B24" i="48"/>
  <c r="D23" i="48"/>
  <c r="D21" i="48"/>
  <c r="D20" i="48"/>
  <c r="D19" i="48"/>
  <c r="D13" i="48"/>
  <c r="F12" i="48"/>
  <c r="C12" i="48"/>
  <c r="B12" i="48"/>
  <c r="D11" i="48"/>
  <c r="D9" i="48"/>
  <c r="D8" i="48"/>
  <c r="D7" i="48"/>
  <c r="D25" i="47"/>
  <c r="F24" i="47"/>
  <c r="C24" i="47"/>
  <c r="B24" i="47"/>
  <c r="D23" i="47"/>
  <c r="D21" i="47"/>
  <c r="D20" i="47"/>
  <c r="D19" i="47"/>
  <c r="D13" i="47"/>
  <c r="F12" i="47"/>
  <c r="C12" i="47"/>
  <c r="B12" i="47"/>
  <c r="D11" i="47"/>
  <c r="D9" i="47"/>
  <c r="D8" i="47"/>
  <c r="D7" i="47"/>
  <c r="D25" i="46"/>
  <c r="F24" i="46"/>
  <c r="C24" i="46"/>
  <c r="B24" i="46"/>
  <c r="D23" i="46"/>
  <c r="D21" i="46"/>
  <c r="D20" i="46"/>
  <c r="D19" i="46"/>
  <c r="D13" i="46"/>
  <c r="F12" i="46"/>
  <c r="C12" i="46"/>
  <c r="B12" i="46"/>
  <c r="D11" i="46"/>
  <c r="D9" i="46"/>
  <c r="D8" i="46"/>
  <c r="D7" i="46"/>
  <c r="D25" i="45"/>
  <c r="F24" i="45"/>
  <c r="C24" i="45"/>
  <c r="B24" i="45"/>
  <c r="D23" i="45"/>
  <c r="D21" i="45"/>
  <c r="D20" i="45"/>
  <c r="D19" i="45"/>
  <c r="D13" i="45"/>
  <c r="F12" i="45"/>
  <c r="C12" i="45"/>
  <c r="B12" i="45"/>
  <c r="D11" i="45"/>
  <c r="D9" i="45"/>
  <c r="D8" i="45"/>
  <c r="D7" i="45"/>
  <c r="D25" i="44"/>
  <c r="F24" i="44"/>
  <c r="C24" i="44"/>
  <c r="B24" i="44"/>
  <c r="D23" i="44"/>
  <c r="D21" i="44"/>
  <c r="D20" i="44"/>
  <c r="D19" i="44"/>
  <c r="D13" i="44"/>
  <c r="F12" i="44"/>
  <c r="C12" i="44"/>
  <c r="B12" i="44"/>
  <c r="D11" i="44"/>
  <c r="D9" i="44"/>
  <c r="D8" i="44"/>
  <c r="D7" i="44"/>
  <c r="D25" i="43"/>
  <c r="F24" i="43"/>
  <c r="C24" i="43"/>
  <c r="B24" i="43"/>
  <c r="D21" i="43"/>
  <c r="D20" i="43"/>
  <c r="D19" i="43"/>
  <c r="D13" i="43"/>
  <c r="F12" i="43"/>
  <c r="C12" i="43"/>
  <c r="B12" i="43"/>
  <c r="D9" i="43"/>
  <c r="D8" i="43"/>
  <c r="D7" i="43"/>
  <c r="D25" i="42"/>
  <c r="F24" i="42"/>
  <c r="C24" i="42"/>
  <c r="B24" i="42"/>
  <c r="D21" i="42"/>
  <c r="D20" i="42"/>
  <c r="D19" i="42"/>
  <c r="D13" i="42"/>
  <c r="F12" i="42"/>
  <c r="C12" i="42"/>
  <c r="B12" i="42"/>
  <c r="D9" i="42"/>
  <c r="D8" i="42"/>
  <c r="D7" i="42"/>
  <c r="D25" i="41"/>
  <c r="F24" i="41"/>
  <c r="C24" i="41"/>
  <c r="B24" i="41"/>
  <c r="D21" i="41"/>
  <c r="D20" i="41"/>
  <c r="D19" i="41"/>
  <c r="D13" i="41"/>
  <c r="F12" i="41"/>
  <c r="C12" i="41"/>
  <c r="B12" i="41"/>
  <c r="D9" i="41"/>
  <c r="D8" i="41"/>
  <c r="D7" i="41"/>
  <c r="D25" i="40"/>
  <c r="D13" i="40"/>
  <c r="F24" i="40"/>
  <c r="C24" i="40"/>
  <c r="B24" i="40"/>
  <c r="H52" i="214" l="1"/>
  <c r="D58" i="214"/>
  <c r="D57" i="214"/>
  <c r="D56" i="214"/>
  <c r="D54" i="214"/>
  <c r="H54" i="214"/>
  <c r="D52" i="214"/>
  <c r="H51" i="214"/>
  <c r="H50" i="214"/>
  <c r="H49" i="214"/>
  <c r="D60" i="214"/>
  <c r="F26" i="191"/>
  <c r="F60" i="214"/>
  <c r="B43" i="214"/>
  <c r="D43" i="214" s="1"/>
  <c r="F43" i="214"/>
  <c r="F42" i="214"/>
  <c r="D59" i="214"/>
  <c r="F26" i="190"/>
  <c r="F59" i="214"/>
  <c r="B42" i="214"/>
  <c r="D42" i="214" s="1"/>
  <c r="F94" i="214"/>
  <c r="F26" i="189"/>
  <c r="F93" i="214" s="1"/>
  <c r="F58" i="214"/>
  <c r="B41" i="214"/>
  <c r="C14" i="189"/>
  <c r="C41" i="214"/>
  <c r="F41" i="214"/>
  <c r="H7" i="189"/>
  <c r="C76" i="214"/>
  <c r="F40" i="214"/>
  <c r="F26" i="188"/>
  <c r="F92" i="214" s="1"/>
  <c r="F57" i="214"/>
  <c r="B40" i="214"/>
  <c r="D40" i="214" s="1"/>
  <c r="F26" i="187"/>
  <c r="F56" i="214"/>
  <c r="B39" i="214"/>
  <c r="D39" i="214" s="1"/>
  <c r="F39" i="214"/>
  <c r="B26" i="186"/>
  <c r="B90" i="214" s="1"/>
  <c r="B55" i="214"/>
  <c r="D55" i="214" s="1"/>
  <c r="F38" i="214"/>
  <c r="F26" i="186"/>
  <c r="F90" i="214" s="1"/>
  <c r="F55" i="214"/>
  <c r="B38" i="214"/>
  <c r="D38" i="214" s="1"/>
  <c r="B37" i="214"/>
  <c r="D37" i="214" s="1"/>
  <c r="F26" i="185"/>
  <c r="F89" i="214" s="1"/>
  <c r="F54" i="214"/>
  <c r="F37" i="214"/>
  <c r="B26" i="184"/>
  <c r="B88" i="214" s="1"/>
  <c r="B53" i="214"/>
  <c r="F36" i="214"/>
  <c r="C26" i="184"/>
  <c r="C88" i="214" s="1"/>
  <c r="C53" i="214"/>
  <c r="D53" i="214" s="1"/>
  <c r="B36" i="214"/>
  <c r="D36" i="214" s="1"/>
  <c r="F26" i="183"/>
  <c r="F52" i="214"/>
  <c r="B35" i="214"/>
  <c r="D35" i="214" s="1"/>
  <c r="F35" i="214"/>
  <c r="D24" i="182"/>
  <c r="B51" i="214"/>
  <c r="D51" i="214" s="1"/>
  <c r="F26" i="182"/>
  <c r="F86" i="214" s="1"/>
  <c r="F51" i="214"/>
  <c r="B34" i="214"/>
  <c r="D34" i="214" s="1"/>
  <c r="F26" i="180"/>
  <c r="F50" i="214"/>
  <c r="B33" i="214"/>
  <c r="C33" i="214"/>
  <c r="D50" i="214"/>
  <c r="D49" i="214"/>
  <c r="F26" i="173"/>
  <c r="F49" i="214"/>
  <c r="C32" i="214"/>
  <c r="B32" i="214"/>
  <c r="F14" i="186"/>
  <c r="F26" i="184"/>
  <c r="D24" i="112"/>
  <c r="B60" i="196"/>
  <c r="D60" i="196" s="1"/>
  <c r="F26" i="112"/>
  <c r="F60" i="196"/>
  <c r="B43" i="196"/>
  <c r="C43" i="196"/>
  <c r="F14" i="112"/>
  <c r="F43" i="196"/>
  <c r="C26" i="109"/>
  <c r="C59" i="196"/>
  <c r="F26" i="109"/>
  <c r="F59" i="196"/>
  <c r="B26" i="109"/>
  <c r="B59" i="196"/>
  <c r="F14" i="109"/>
  <c r="F42" i="196"/>
  <c r="B42" i="196"/>
  <c r="C14" i="109"/>
  <c r="C42" i="196"/>
  <c r="B26" i="108"/>
  <c r="B58" i="196"/>
  <c r="D58" i="196" s="1"/>
  <c r="F26" i="108"/>
  <c r="F58" i="196"/>
  <c r="C41" i="196"/>
  <c r="F41" i="196"/>
  <c r="B41" i="196"/>
  <c r="F14" i="108"/>
  <c r="F26" i="106"/>
  <c r="F57" i="196"/>
  <c r="D24" i="106"/>
  <c r="B57" i="196"/>
  <c r="D57" i="196" s="1"/>
  <c r="B40" i="196"/>
  <c r="C40" i="196"/>
  <c r="F14" i="106"/>
  <c r="F40" i="196"/>
  <c r="B56" i="196"/>
  <c r="D56" i="196" s="1"/>
  <c r="F26" i="103"/>
  <c r="F56" i="196"/>
  <c r="C39" i="196"/>
  <c r="F14" i="103"/>
  <c r="F39" i="196"/>
  <c r="B39" i="196"/>
  <c r="F26" i="101"/>
  <c r="F55" i="196"/>
  <c r="B26" i="101"/>
  <c r="G21" i="101" s="1"/>
  <c r="B55" i="196"/>
  <c r="C26" i="101"/>
  <c r="C55" i="196"/>
  <c r="H55" i="196" s="1"/>
  <c r="B38" i="196"/>
  <c r="C14" i="101"/>
  <c r="C38" i="196"/>
  <c r="F14" i="101"/>
  <c r="F38" i="196"/>
  <c r="B26" i="97"/>
  <c r="B54" i="196"/>
  <c r="C26" i="97"/>
  <c r="C54" i="196"/>
  <c r="H54" i="197" s="1"/>
  <c r="F26" i="97"/>
  <c r="F54" i="196"/>
  <c r="C14" i="97"/>
  <c r="C37" i="196"/>
  <c r="F14" i="97"/>
  <c r="F37" i="196"/>
  <c r="B37" i="196"/>
  <c r="F26" i="95"/>
  <c r="F53" i="196"/>
  <c r="D24" i="95"/>
  <c r="B53" i="196"/>
  <c r="D53" i="196" s="1"/>
  <c r="B36" i="196"/>
  <c r="C36" i="196"/>
  <c r="F14" i="95"/>
  <c r="F36" i="196"/>
  <c r="B26" i="92"/>
  <c r="B52" i="196"/>
  <c r="D52" i="196" s="1"/>
  <c r="F26" i="92"/>
  <c r="F52" i="196"/>
  <c r="C35" i="196"/>
  <c r="F14" i="92"/>
  <c r="F35" i="196"/>
  <c r="B35" i="196"/>
  <c r="F26" i="89"/>
  <c r="F51" i="196"/>
  <c r="D24" i="89"/>
  <c r="B51" i="196"/>
  <c r="D51" i="196" s="1"/>
  <c r="B14" i="89"/>
  <c r="B34" i="196"/>
  <c r="C34" i="196"/>
  <c r="F14" i="89"/>
  <c r="F34" i="196"/>
  <c r="B26" i="86"/>
  <c r="B50" i="196"/>
  <c r="D50" i="196" s="1"/>
  <c r="F26" i="86"/>
  <c r="F50" i="196"/>
  <c r="C14" i="86"/>
  <c r="C33" i="196"/>
  <c r="F14" i="86"/>
  <c r="F33" i="196"/>
  <c r="B33" i="196"/>
  <c r="F26" i="79"/>
  <c r="F49" i="196"/>
  <c r="B26" i="79"/>
  <c r="G26" i="79" s="1"/>
  <c r="B49" i="196"/>
  <c r="C26" i="79"/>
  <c r="C49" i="196"/>
  <c r="H49" i="196" s="1"/>
  <c r="B32" i="196"/>
  <c r="C32" i="196"/>
  <c r="F14" i="79"/>
  <c r="F32" i="196"/>
  <c r="B26" i="77"/>
  <c r="B60" i="195"/>
  <c r="G60" i="196" s="1"/>
  <c r="C26" i="77"/>
  <c r="H25" i="77" s="1"/>
  <c r="C60" i="195"/>
  <c r="F26" i="77"/>
  <c r="F60" i="195"/>
  <c r="C14" i="77"/>
  <c r="H13" i="77" s="1"/>
  <c r="C43" i="195"/>
  <c r="F14" i="77"/>
  <c r="F43" i="195"/>
  <c r="B43" i="195"/>
  <c r="G43" i="196" s="1"/>
  <c r="F26" i="75"/>
  <c r="F59" i="195"/>
  <c r="B26" i="75"/>
  <c r="B59" i="195"/>
  <c r="H59" i="196"/>
  <c r="B42" i="195"/>
  <c r="C14" i="75"/>
  <c r="C42" i="195"/>
  <c r="F14" i="75"/>
  <c r="F42" i="195"/>
  <c r="D24" i="71"/>
  <c r="B58" i="195"/>
  <c r="H58" i="196"/>
  <c r="F26" i="71"/>
  <c r="F58" i="195"/>
  <c r="C41" i="195"/>
  <c r="F14" i="71"/>
  <c r="F41" i="195"/>
  <c r="B41" i="195"/>
  <c r="F26" i="69"/>
  <c r="F57" i="195"/>
  <c r="B26" i="69"/>
  <c r="B57" i="195"/>
  <c r="H57" i="196"/>
  <c r="F14" i="69"/>
  <c r="F40" i="195"/>
  <c r="K40" i="196" s="1"/>
  <c r="B40" i="195"/>
  <c r="G40" i="196" s="1"/>
  <c r="C40" i="195"/>
  <c r="D24" i="67"/>
  <c r="B56" i="195"/>
  <c r="H56" i="196"/>
  <c r="F26" i="67"/>
  <c r="F56" i="195"/>
  <c r="C39" i="195"/>
  <c r="F14" i="67"/>
  <c r="F39" i="195"/>
  <c r="B39" i="195"/>
  <c r="F26" i="65"/>
  <c r="F55" i="195"/>
  <c r="D24" i="65"/>
  <c r="B55" i="195"/>
  <c r="G55" i="196" s="1"/>
  <c r="B38" i="195"/>
  <c r="C38" i="195"/>
  <c r="F14" i="65"/>
  <c r="F38" i="195"/>
  <c r="B26" i="63"/>
  <c r="G19" i="63" s="1"/>
  <c r="B54" i="195"/>
  <c r="G54" i="196" s="1"/>
  <c r="F26" i="63"/>
  <c r="F54" i="195"/>
  <c r="K54" i="196" s="1"/>
  <c r="C14" i="63"/>
  <c r="H7" i="63" s="1"/>
  <c r="C37" i="195"/>
  <c r="F14" i="63"/>
  <c r="F37" i="195"/>
  <c r="D12" i="63"/>
  <c r="B37" i="195"/>
  <c r="G37" i="196" s="1"/>
  <c r="F26" i="61"/>
  <c r="F53" i="195"/>
  <c r="B26" i="61"/>
  <c r="B53" i="195"/>
  <c r="G53" i="196" s="1"/>
  <c r="C26" i="61"/>
  <c r="C53" i="195"/>
  <c r="B36" i="195"/>
  <c r="C36" i="195"/>
  <c r="F14" i="61"/>
  <c r="F36" i="195"/>
  <c r="B26" i="59"/>
  <c r="B52" i="195"/>
  <c r="G52" i="196" s="1"/>
  <c r="H52" i="196"/>
  <c r="F26" i="59"/>
  <c r="F52" i="195"/>
  <c r="K52" i="196" s="1"/>
  <c r="C35" i="195"/>
  <c r="F14" i="59"/>
  <c r="F35" i="195"/>
  <c r="K35" i="196" s="1"/>
  <c r="B14" i="59"/>
  <c r="B35" i="195"/>
  <c r="F26" i="56"/>
  <c r="F51" i="195"/>
  <c r="K51" i="196" s="1"/>
  <c r="B26" i="56"/>
  <c r="B51" i="195"/>
  <c r="D24" i="56"/>
  <c r="C51" i="195"/>
  <c r="H51" i="195" s="1"/>
  <c r="D12" i="56"/>
  <c r="B34" i="195"/>
  <c r="C34" i="195"/>
  <c r="F14" i="56"/>
  <c r="F34" i="195"/>
  <c r="B26" i="53"/>
  <c r="B50" i="195"/>
  <c r="G50" i="196" s="1"/>
  <c r="C26" i="53"/>
  <c r="C50" i="195"/>
  <c r="F26" i="53"/>
  <c r="F50" i="195"/>
  <c r="C14" i="53"/>
  <c r="C33" i="195"/>
  <c r="F14" i="53"/>
  <c r="F33" i="195"/>
  <c r="K33" i="196" s="1"/>
  <c r="B33" i="195"/>
  <c r="F26" i="39"/>
  <c r="F49" i="195"/>
  <c r="D49" i="195"/>
  <c r="D12" i="39"/>
  <c r="B32" i="195"/>
  <c r="C14" i="39"/>
  <c r="H11" i="39" s="1"/>
  <c r="C32" i="195"/>
  <c r="F14" i="39"/>
  <c r="F32" i="195"/>
  <c r="B26" i="1"/>
  <c r="B60" i="194"/>
  <c r="C26" i="1"/>
  <c r="C60" i="194"/>
  <c r="F26" i="1"/>
  <c r="F60" i="194"/>
  <c r="C43" i="194"/>
  <c r="F14" i="1"/>
  <c r="F43" i="194"/>
  <c r="K43" i="195" s="1"/>
  <c r="B43" i="194"/>
  <c r="G43" i="195" s="1"/>
  <c r="F26" i="5"/>
  <c r="F59" i="194"/>
  <c r="K59" i="195" s="1"/>
  <c r="B26" i="5"/>
  <c r="B59" i="194"/>
  <c r="G59" i="195" s="1"/>
  <c r="H59" i="195"/>
  <c r="B42" i="194"/>
  <c r="C42" i="194"/>
  <c r="F14" i="5"/>
  <c r="F42" i="194"/>
  <c r="B26" i="7"/>
  <c r="B58" i="194"/>
  <c r="C26" i="7"/>
  <c r="C58" i="194"/>
  <c r="F26" i="7"/>
  <c r="F58" i="194"/>
  <c r="K58" i="195" s="1"/>
  <c r="C41" i="194"/>
  <c r="F14" i="7"/>
  <c r="F41" i="194"/>
  <c r="D12" i="7"/>
  <c r="B41" i="194"/>
  <c r="F26" i="9"/>
  <c r="F57" i="194"/>
  <c r="K57" i="195" s="1"/>
  <c r="B26" i="9"/>
  <c r="B57" i="194"/>
  <c r="H57" i="195"/>
  <c r="F14" i="9"/>
  <c r="F40" i="194"/>
  <c r="D12" i="9"/>
  <c r="B40" i="194"/>
  <c r="C40" i="194"/>
  <c r="D24" i="11"/>
  <c r="B56" i="194"/>
  <c r="C26" i="11"/>
  <c r="C56" i="194"/>
  <c r="F26" i="11"/>
  <c r="F56" i="194"/>
  <c r="C39" i="194"/>
  <c r="F14" i="11"/>
  <c r="F39" i="194"/>
  <c r="B39" i="194"/>
  <c r="F26" i="13"/>
  <c r="F55" i="194"/>
  <c r="D24" i="13"/>
  <c r="B55" i="194"/>
  <c r="H55" i="195"/>
  <c r="B38" i="194"/>
  <c r="C38" i="194"/>
  <c r="F14" i="13"/>
  <c r="F38" i="194"/>
  <c r="B26" i="15"/>
  <c r="B54" i="194"/>
  <c r="C26" i="15"/>
  <c r="C54" i="194"/>
  <c r="F26" i="15"/>
  <c r="F54" i="194"/>
  <c r="C14" i="15"/>
  <c r="C37" i="194"/>
  <c r="F14" i="15"/>
  <c r="F37" i="194"/>
  <c r="K37" i="195" s="1"/>
  <c r="B37" i="194"/>
  <c r="F26" i="17"/>
  <c r="F53" i="194"/>
  <c r="K53" i="195" s="1"/>
  <c r="B26" i="17"/>
  <c r="B53" i="194"/>
  <c r="H53" i="195"/>
  <c r="D12" i="17"/>
  <c r="B36" i="194"/>
  <c r="C36" i="194"/>
  <c r="F14" i="17"/>
  <c r="F36" i="194"/>
  <c r="B26" i="19"/>
  <c r="G19" i="19" s="1"/>
  <c r="B52" i="194"/>
  <c r="H52" i="195"/>
  <c r="F26" i="19"/>
  <c r="F52" i="194"/>
  <c r="K52" i="195" s="1"/>
  <c r="C14" i="19"/>
  <c r="H12" i="19" s="1"/>
  <c r="C35" i="194"/>
  <c r="F14" i="19"/>
  <c r="F35" i="194"/>
  <c r="D12" i="19"/>
  <c r="B35" i="194"/>
  <c r="F26" i="21"/>
  <c r="F51" i="194"/>
  <c r="B26" i="21"/>
  <c r="B51" i="194"/>
  <c r="D12" i="21"/>
  <c r="B34" i="194"/>
  <c r="G34" i="195" s="1"/>
  <c r="C34" i="194"/>
  <c r="F14" i="21"/>
  <c r="F34" i="194"/>
  <c r="C26" i="23"/>
  <c r="C50" i="194"/>
  <c r="F26" i="23"/>
  <c r="F50" i="194"/>
  <c r="C33" i="194"/>
  <c r="F14" i="23"/>
  <c r="F33" i="194"/>
  <c r="B33" i="194"/>
  <c r="G33" i="195" s="1"/>
  <c r="F26" i="25"/>
  <c r="F49" i="194"/>
  <c r="B26" i="25"/>
  <c r="B49" i="194"/>
  <c r="C26" i="25"/>
  <c r="C49" i="194"/>
  <c r="B14" i="25"/>
  <c r="G8" i="25" s="1"/>
  <c r="B32" i="194"/>
  <c r="C32" i="194"/>
  <c r="F14" i="25"/>
  <c r="F32" i="194"/>
  <c r="B26" i="51"/>
  <c r="G20" i="51" s="1"/>
  <c r="B60" i="52"/>
  <c r="C60" i="52"/>
  <c r="F26" i="51"/>
  <c r="F60" i="52"/>
  <c r="C43" i="52"/>
  <c r="F14" i="51"/>
  <c r="F43" i="52"/>
  <c r="K43" i="194" s="1"/>
  <c r="D12" i="51"/>
  <c r="B43" i="52"/>
  <c r="F26" i="50"/>
  <c r="F59" i="52"/>
  <c r="B26" i="50"/>
  <c r="B59" i="52"/>
  <c r="C59" i="52"/>
  <c r="H59" i="194" s="1"/>
  <c r="B14" i="50"/>
  <c r="B42" i="52"/>
  <c r="C42" i="52"/>
  <c r="F14" i="50"/>
  <c r="F42" i="52"/>
  <c r="B26" i="49"/>
  <c r="B58" i="52"/>
  <c r="C58" i="52"/>
  <c r="H58" i="194" s="1"/>
  <c r="F26" i="49"/>
  <c r="F58" i="52"/>
  <c r="K58" i="194" s="1"/>
  <c r="C41" i="52"/>
  <c r="F14" i="49"/>
  <c r="F41" i="52"/>
  <c r="B41" i="52"/>
  <c r="F26" i="48"/>
  <c r="F57" i="52"/>
  <c r="K57" i="194" s="1"/>
  <c r="B26" i="48"/>
  <c r="B57" i="52"/>
  <c r="G57" i="194" s="1"/>
  <c r="C57" i="52"/>
  <c r="H57" i="194" s="1"/>
  <c r="B14" i="48"/>
  <c r="B40" i="52"/>
  <c r="C40" i="52"/>
  <c r="F14" i="48"/>
  <c r="F40" i="52"/>
  <c r="B26" i="47"/>
  <c r="G26" i="47" s="1"/>
  <c r="B56" i="52"/>
  <c r="C56" i="52"/>
  <c r="F26" i="47"/>
  <c r="F56" i="52"/>
  <c r="C39" i="52"/>
  <c r="F14" i="47"/>
  <c r="F39" i="52"/>
  <c r="D12" i="47"/>
  <c r="B39" i="52"/>
  <c r="G39" i="194" s="1"/>
  <c r="F26" i="46"/>
  <c r="F55" i="52"/>
  <c r="K55" i="194" s="1"/>
  <c r="B26" i="46"/>
  <c r="B55" i="52"/>
  <c r="G55" i="194" s="1"/>
  <c r="C26" i="46"/>
  <c r="H26" i="46" s="1"/>
  <c r="C55" i="52"/>
  <c r="H55" i="194" s="1"/>
  <c r="B38" i="52"/>
  <c r="C14" i="46"/>
  <c r="C38" i="52"/>
  <c r="F14" i="46"/>
  <c r="F38" i="52"/>
  <c r="C54" i="52"/>
  <c r="H54" i="194" s="1"/>
  <c r="F26" i="45"/>
  <c r="F54" i="52"/>
  <c r="K54" i="194" s="1"/>
  <c r="B26" i="45"/>
  <c r="B54" i="52"/>
  <c r="G54" i="194" s="1"/>
  <c r="C37" i="52"/>
  <c r="F14" i="45"/>
  <c r="F37" i="52"/>
  <c r="K37" i="194" s="1"/>
  <c r="D12" i="45"/>
  <c r="B37" i="52"/>
  <c r="G37" i="194" s="1"/>
  <c r="F26" i="44"/>
  <c r="F53" i="52"/>
  <c r="B26" i="44"/>
  <c r="B53" i="52"/>
  <c r="G53" i="194" s="1"/>
  <c r="C53" i="52"/>
  <c r="H53" i="194" s="1"/>
  <c r="B36" i="52"/>
  <c r="C36" i="52"/>
  <c r="F14" i="44"/>
  <c r="F36" i="52"/>
  <c r="B26" i="43"/>
  <c r="B52" i="52"/>
  <c r="G52" i="194" s="1"/>
  <c r="C52" i="52"/>
  <c r="H52" i="194" s="1"/>
  <c r="F26" i="43"/>
  <c r="F52" i="52"/>
  <c r="C14" i="43"/>
  <c r="C35" i="52"/>
  <c r="F14" i="43"/>
  <c r="F35" i="52"/>
  <c r="K35" i="194" s="1"/>
  <c r="B35" i="52"/>
  <c r="F26" i="42"/>
  <c r="F51" i="52"/>
  <c r="B26" i="42"/>
  <c r="B51" i="52"/>
  <c r="C51" i="52"/>
  <c r="H51" i="194" s="1"/>
  <c r="B34" i="52"/>
  <c r="C34" i="52"/>
  <c r="F14" i="42"/>
  <c r="F34" i="52"/>
  <c r="K34" i="194" s="1"/>
  <c r="B26" i="41"/>
  <c r="B50" i="52"/>
  <c r="G50" i="194" s="1"/>
  <c r="C50" i="52"/>
  <c r="H50" i="194" s="1"/>
  <c r="F26" i="41"/>
  <c r="F50" i="52"/>
  <c r="F14" i="41"/>
  <c r="F33" i="52"/>
  <c r="C33" i="52"/>
  <c r="B14" i="41"/>
  <c r="B33" i="52"/>
  <c r="G33" i="194" s="1"/>
  <c r="D24" i="180"/>
  <c r="F14" i="184"/>
  <c r="D24" i="191"/>
  <c r="C26" i="190"/>
  <c r="D24" i="190"/>
  <c r="F14" i="190"/>
  <c r="C14" i="190"/>
  <c r="C77" i="214" s="1"/>
  <c r="D12" i="190"/>
  <c r="C26" i="189"/>
  <c r="D24" i="189"/>
  <c r="F14" i="189"/>
  <c r="H9" i="189"/>
  <c r="H13" i="189"/>
  <c r="H10" i="189"/>
  <c r="K52" i="202"/>
  <c r="H12" i="189"/>
  <c r="D24" i="188"/>
  <c r="C26" i="188"/>
  <c r="C92" i="214" s="1"/>
  <c r="F14" i="188"/>
  <c r="C14" i="188"/>
  <c r="D24" i="187"/>
  <c r="C26" i="187"/>
  <c r="F14" i="187"/>
  <c r="C14" i="187"/>
  <c r="C74" i="214" s="1"/>
  <c r="G22" i="186"/>
  <c r="H155" i="202"/>
  <c r="C26" i="186"/>
  <c r="C90" i="214" s="1"/>
  <c r="D24" i="186"/>
  <c r="C14" i="186"/>
  <c r="C73" i="214" s="1"/>
  <c r="D24" i="185"/>
  <c r="C26" i="185"/>
  <c r="C89" i="214" s="1"/>
  <c r="F14" i="185"/>
  <c r="C14" i="185"/>
  <c r="D24" i="184"/>
  <c r="H20" i="184"/>
  <c r="C14" i="184"/>
  <c r="F14" i="182"/>
  <c r="C14" i="182"/>
  <c r="C69" i="214" s="1"/>
  <c r="F14" i="180"/>
  <c r="F14" i="173"/>
  <c r="B26" i="171"/>
  <c r="G23" i="171" s="1"/>
  <c r="B60" i="198"/>
  <c r="C26" i="171"/>
  <c r="H26" i="171" s="1"/>
  <c r="C60" i="198"/>
  <c r="F26" i="171"/>
  <c r="F60" i="198"/>
  <c r="F14" i="171"/>
  <c r="F43" i="198"/>
  <c r="C14" i="171"/>
  <c r="C43" i="198"/>
  <c r="B43" i="198"/>
  <c r="F26" i="169"/>
  <c r="F59" i="198"/>
  <c r="B26" i="169"/>
  <c r="G21" i="169" s="1"/>
  <c r="B59" i="198"/>
  <c r="D59" i="198" s="1"/>
  <c r="F14" i="169"/>
  <c r="F42" i="198"/>
  <c r="B42" i="198"/>
  <c r="C42" i="198"/>
  <c r="C26" i="167"/>
  <c r="H19" i="167" s="1"/>
  <c r="C58" i="198"/>
  <c r="D58" i="198" s="1"/>
  <c r="F26" i="167"/>
  <c r="F58" i="198"/>
  <c r="F14" i="167"/>
  <c r="F41" i="198"/>
  <c r="C14" i="167"/>
  <c r="H13" i="167" s="1"/>
  <c r="C41" i="198"/>
  <c r="B41" i="198"/>
  <c r="F26" i="162"/>
  <c r="F57" i="198"/>
  <c r="D24" i="162"/>
  <c r="B57" i="198"/>
  <c r="D57" i="198" s="1"/>
  <c r="F14" i="162"/>
  <c r="F40" i="198"/>
  <c r="B40" i="198"/>
  <c r="C40" i="198"/>
  <c r="D24" i="160"/>
  <c r="B56" i="198"/>
  <c r="D56" i="198" s="1"/>
  <c r="F26" i="160"/>
  <c r="F56" i="198"/>
  <c r="F14" i="160"/>
  <c r="F39" i="198"/>
  <c r="C39" i="198"/>
  <c r="B39" i="198"/>
  <c r="F26" i="158"/>
  <c r="F55" i="198"/>
  <c r="C26" i="158"/>
  <c r="C55" i="198"/>
  <c r="D55" i="198" s="1"/>
  <c r="F14" i="158"/>
  <c r="F38" i="198"/>
  <c r="B38" i="198"/>
  <c r="D12" i="158"/>
  <c r="C38" i="198"/>
  <c r="D24" i="156"/>
  <c r="B54" i="198"/>
  <c r="D54" i="198" s="1"/>
  <c r="F26" i="156"/>
  <c r="F54" i="198"/>
  <c r="F14" i="156"/>
  <c r="F37" i="198"/>
  <c r="C37" i="198"/>
  <c r="B37" i="198"/>
  <c r="F26" i="154"/>
  <c r="F53" i="198"/>
  <c r="D53" i="198"/>
  <c r="F14" i="154"/>
  <c r="F36" i="198"/>
  <c r="B36" i="198"/>
  <c r="C36" i="198"/>
  <c r="D24" i="151"/>
  <c r="B52" i="198"/>
  <c r="D52" i="198" s="1"/>
  <c r="F26" i="151"/>
  <c r="F52" i="198"/>
  <c r="F14" i="151"/>
  <c r="F35" i="198"/>
  <c r="C35" i="198"/>
  <c r="B35" i="198"/>
  <c r="F26" i="149"/>
  <c r="F51" i="198"/>
  <c r="D24" i="149"/>
  <c r="B51" i="198"/>
  <c r="D51" i="198" s="1"/>
  <c r="F14" i="149"/>
  <c r="F34" i="198"/>
  <c r="B34" i="198"/>
  <c r="C34" i="198"/>
  <c r="D24" i="146"/>
  <c r="C50" i="198"/>
  <c r="H50" i="198" s="1"/>
  <c r="B26" i="146"/>
  <c r="B50" i="198"/>
  <c r="F26" i="146"/>
  <c r="F14" i="146"/>
  <c r="F33" i="198"/>
  <c r="B33" i="198"/>
  <c r="C14" i="146"/>
  <c r="H9" i="146" s="1"/>
  <c r="C33" i="198"/>
  <c r="D24" i="143"/>
  <c r="B49" i="198"/>
  <c r="D49" i="198" s="1"/>
  <c r="F26" i="143"/>
  <c r="F49" i="198"/>
  <c r="F14" i="143"/>
  <c r="F32" i="198"/>
  <c r="B32" i="198"/>
  <c r="C32" i="198"/>
  <c r="H60" i="197"/>
  <c r="H60" i="198"/>
  <c r="F26" i="141"/>
  <c r="F60" i="197"/>
  <c r="D24" i="141"/>
  <c r="B60" i="197"/>
  <c r="G60" i="214" s="1"/>
  <c r="F14" i="141"/>
  <c r="F43" i="197"/>
  <c r="K43" i="214" s="1"/>
  <c r="B43" i="197"/>
  <c r="G43" i="214" s="1"/>
  <c r="C43" i="197"/>
  <c r="H43" i="214" s="1"/>
  <c r="D24" i="139"/>
  <c r="B59" i="197"/>
  <c r="G59" i="214" s="1"/>
  <c r="C26" i="139"/>
  <c r="C59" i="197"/>
  <c r="H59" i="214" s="1"/>
  <c r="F26" i="139"/>
  <c r="F59" i="197"/>
  <c r="K59" i="214" s="1"/>
  <c r="F14" i="139"/>
  <c r="F42" i="197"/>
  <c r="B42" i="197"/>
  <c r="C42" i="197"/>
  <c r="H42" i="214" s="1"/>
  <c r="H58" i="197"/>
  <c r="H58" i="198"/>
  <c r="F26" i="137"/>
  <c r="F58" i="197"/>
  <c r="D24" i="137"/>
  <c r="B58" i="197"/>
  <c r="G58" i="214" s="1"/>
  <c r="F14" i="137"/>
  <c r="F41" i="197"/>
  <c r="K41" i="214" s="1"/>
  <c r="B41" i="197"/>
  <c r="G41" i="214" s="1"/>
  <c r="C41" i="197"/>
  <c r="D24" i="133"/>
  <c r="B57" i="197"/>
  <c r="H57" i="197"/>
  <c r="H57" i="198"/>
  <c r="F26" i="133"/>
  <c r="F57" i="197"/>
  <c r="K57" i="214" s="1"/>
  <c r="F14" i="133"/>
  <c r="F40" i="197"/>
  <c r="B40" i="197"/>
  <c r="C40" i="197"/>
  <c r="H40" i="214" s="1"/>
  <c r="D24" i="130"/>
  <c r="C56" i="197"/>
  <c r="H56" i="214" s="1"/>
  <c r="F26" i="130"/>
  <c r="F56" i="197"/>
  <c r="K56" i="214" s="1"/>
  <c r="B26" i="130"/>
  <c r="G23" i="130" s="1"/>
  <c r="B56" i="197"/>
  <c r="G56" i="214" s="1"/>
  <c r="F14" i="130"/>
  <c r="F39" i="197"/>
  <c r="B39" i="197"/>
  <c r="G39" i="214" s="1"/>
  <c r="C39" i="197"/>
  <c r="H39" i="214" s="1"/>
  <c r="D24" i="128"/>
  <c r="B55" i="197"/>
  <c r="G55" i="214" s="1"/>
  <c r="F26" i="128"/>
  <c r="F55" i="197"/>
  <c r="K55" i="214" s="1"/>
  <c r="F14" i="128"/>
  <c r="F38" i="197"/>
  <c r="K38" i="214" s="1"/>
  <c r="B38" i="197"/>
  <c r="G38" i="214" s="1"/>
  <c r="C38" i="197"/>
  <c r="H38" i="214" s="1"/>
  <c r="H54" i="198"/>
  <c r="F26" i="126"/>
  <c r="F54" i="197"/>
  <c r="K54" i="214" s="1"/>
  <c r="D24" i="126"/>
  <c r="B54" i="197"/>
  <c r="G54" i="214" s="1"/>
  <c r="F14" i="126"/>
  <c r="F37" i="197"/>
  <c r="B37" i="197"/>
  <c r="C37" i="197"/>
  <c r="H37" i="214" s="1"/>
  <c r="D24" i="124"/>
  <c r="B53" i="197"/>
  <c r="H53" i="197"/>
  <c r="H53" i="198"/>
  <c r="F26" i="124"/>
  <c r="F53" i="197"/>
  <c r="K53" i="214" s="1"/>
  <c r="F14" i="124"/>
  <c r="F36" i="197"/>
  <c r="C36" i="197"/>
  <c r="H36" i="214" s="1"/>
  <c r="B36" i="197"/>
  <c r="H52" i="197"/>
  <c r="H52" i="198"/>
  <c r="F26" i="122"/>
  <c r="F52" i="197"/>
  <c r="D24" i="122"/>
  <c r="B52" i="197"/>
  <c r="G52" i="214" s="1"/>
  <c r="D24" i="120"/>
  <c r="B51" i="197"/>
  <c r="H51" i="197"/>
  <c r="H51" i="198"/>
  <c r="F26" i="120"/>
  <c r="F51" i="197"/>
  <c r="H50" i="197"/>
  <c r="F26" i="118"/>
  <c r="F50" i="197"/>
  <c r="D24" i="118"/>
  <c r="B50" i="197"/>
  <c r="G50" i="214" s="1"/>
  <c r="F14" i="122"/>
  <c r="F35" i="197"/>
  <c r="B35" i="197"/>
  <c r="C35" i="197"/>
  <c r="H35" i="214" s="1"/>
  <c r="F14" i="120"/>
  <c r="F34" i="197"/>
  <c r="K34" i="214" s="1"/>
  <c r="C34" i="197"/>
  <c r="H34" i="214" s="1"/>
  <c r="B34" i="197"/>
  <c r="G34" i="214" s="1"/>
  <c r="F14" i="118"/>
  <c r="F33" i="197"/>
  <c r="K33" i="214" s="1"/>
  <c r="B33" i="197"/>
  <c r="G33" i="214" s="1"/>
  <c r="C33" i="197"/>
  <c r="H33" i="214" s="1"/>
  <c r="D24" i="116"/>
  <c r="B49" i="197"/>
  <c r="H49" i="198"/>
  <c r="F26" i="116"/>
  <c r="F49" i="197"/>
  <c r="B32" i="197"/>
  <c r="C32" i="197"/>
  <c r="H32" i="214" s="1"/>
  <c r="F14" i="116"/>
  <c r="F32" i="197"/>
  <c r="K32" i="214" s="1"/>
  <c r="C14" i="191"/>
  <c r="F14" i="191"/>
  <c r="C26" i="191"/>
  <c r="F14" i="183"/>
  <c r="C26" i="183"/>
  <c r="D24" i="183"/>
  <c r="C14" i="183"/>
  <c r="B26" i="40"/>
  <c r="G22" i="40" s="1"/>
  <c r="B49" i="52"/>
  <c r="F26" i="40"/>
  <c r="F49" i="52"/>
  <c r="C26" i="40"/>
  <c r="H22" i="40" s="1"/>
  <c r="C49" i="52"/>
  <c r="C26" i="182"/>
  <c r="C86" i="214" s="1"/>
  <c r="H13" i="182"/>
  <c r="H7" i="182"/>
  <c r="H9" i="182"/>
  <c r="H12" i="182"/>
  <c r="C26" i="180"/>
  <c r="C85" i="214" s="1"/>
  <c r="C14" i="180"/>
  <c r="C68" i="214" s="1"/>
  <c r="D24" i="173"/>
  <c r="C26" i="173"/>
  <c r="C14" i="173"/>
  <c r="H11" i="173" s="1"/>
  <c r="D24" i="171"/>
  <c r="C26" i="169"/>
  <c r="D24" i="169"/>
  <c r="C14" i="169"/>
  <c r="H14" i="169" s="1"/>
  <c r="B26" i="167"/>
  <c r="G20" i="167" s="1"/>
  <c r="D24" i="167"/>
  <c r="C26" i="162"/>
  <c r="H20" i="162" s="1"/>
  <c r="C14" i="162"/>
  <c r="C26" i="160"/>
  <c r="C14" i="160"/>
  <c r="H8" i="160" s="1"/>
  <c r="D24" i="154"/>
  <c r="C26" i="156"/>
  <c r="C14" i="156"/>
  <c r="B26" i="158"/>
  <c r="D26" i="158" s="1"/>
  <c r="C14" i="158"/>
  <c r="C26" i="154"/>
  <c r="C14" i="154"/>
  <c r="H8" i="154" s="1"/>
  <c r="C26" i="151"/>
  <c r="C14" i="151"/>
  <c r="H8" i="151" s="1"/>
  <c r="D12" i="151"/>
  <c r="C26" i="149"/>
  <c r="C14" i="149"/>
  <c r="D12" i="149"/>
  <c r="C26" i="146"/>
  <c r="H7" i="146"/>
  <c r="C26" i="143"/>
  <c r="H20" i="143" s="1"/>
  <c r="C14" i="143"/>
  <c r="C26" i="141"/>
  <c r="C14" i="141"/>
  <c r="H8" i="141" s="1"/>
  <c r="B14" i="139"/>
  <c r="C26" i="137"/>
  <c r="C14" i="137"/>
  <c r="H14" i="137" s="1"/>
  <c r="C26" i="133"/>
  <c r="C14" i="133"/>
  <c r="C26" i="130"/>
  <c r="H23" i="130" s="1"/>
  <c r="C14" i="130"/>
  <c r="H14" i="130" s="1"/>
  <c r="C26" i="128"/>
  <c r="C14" i="128"/>
  <c r="C26" i="126"/>
  <c r="C14" i="126"/>
  <c r="C26" i="124"/>
  <c r="C14" i="124"/>
  <c r="H8" i="124" s="1"/>
  <c r="C26" i="122"/>
  <c r="C14" i="122"/>
  <c r="H11" i="122" s="1"/>
  <c r="C26" i="120"/>
  <c r="H23" i="120" s="1"/>
  <c r="C14" i="120"/>
  <c r="C26" i="118"/>
  <c r="H23" i="118" s="1"/>
  <c r="C14" i="118"/>
  <c r="C26" i="116"/>
  <c r="H22" i="116" s="1"/>
  <c r="C14" i="116"/>
  <c r="H10" i="116" s="1"/>
  <c r="D12" i="116"/>
  <c r="C26" i="112"/>
  <c r="C14" i="112"/>
  <c r="D24" i="109"/>
  <c r="B14" i="109"/>
  <c r="C26" i="108"/>
  <c r="D26" i="108" s="1"/>
  <c r="D24" i="108"/>
  <c r="C14" i="108"/>
  <c r="C26" i="106"/>
  <c r="C14" i="106"/>
  <c r="D24" i="101"/>
  <c r="B14" i="101"/>
  <c r="D14" i="101" s="1"/>
  <c r="G26" i="97"/>
  <c r="G19" i="97"/>
  <c r="D24" i="97"/>
  <c r="C26" i="95"/>
  <c r="C14" i="95"/>
  <c r="C26" i="92"/>
  <c r="D24" i="92"/>
  <c r="C14" i="92"/>
  <c r="C26" i="89"/>
  <c r="C14" i="89"/>
  <c r="D12" i="89"/>
  <c r="C26" i="86"/>
  <c r="H23" i="86" s="1"/>
  <c r="D24" i="86"/>
  <c r="H12" i="86"/>
  <c r="D24" i="79"/>
  <c r="B14" i="79"/>
  <c r="G14" i="79" s="1"/>
  <c r="B14" i="77"/>
  <c r="G14" i="77" s="1"/>
  <c r="C26" i="75"/>
  <c r="H23" i="75" s="1"/>
  <c r="D12" i="75"/>
  <c r="H7" i="75"/>
  <c r="H9" i="75"/>
  <c r="H12" i="75"/>
  <c r="C26" i="71"/>
  <c r="C14" i="71"/>
  <c r="D24" i="69"/>
  <c r="C26" i="69"/>
  <c r="C14" i="69"/>
  <c r="H8" i="69" s="1"/>
  <c r="C26" i="67"/>
  <c r="C14" i="67"/>
  <c r="C26" i="65"/>
  <c r="C14" i="65"/>
  <c r="H11" i="65" s="1"/>
  <c r="D24" i="63"/>
  <c r="C26" i="63"/>
  <c r="H23" i="63" s="1"/>
  <c r="H20" i="61"/>
  <c r="H19" i="61"/>
  <c r="H24" i="61"/>
  <c r="C14" i="61"/>
  <c r="C26" i="59"/>
  <c r="H26" i="59" s="1"/>
  <c r="C14" i="59"/>
  <c r="D12" i="59"/>
  <c r="C26" i="56"/>
  <c r="C14" i="56"/>
  <c r="D24" i="53"/>
  <c r="B14" i="53"/>
  <c r="B26" i="39"/>
  <c r="G21" i="39" s="1"/>
  <c r="D24" i="1"/>
  <c r="B14" i="1"/>
  <c r="C26" i="5"/>
  <c r="D24" i="5"/>
  <c r="C14" i="5"/>
  <c r="H20" i="7"/>
  <c r="H19" i="7"/>
  <c r="H24" i="7"/>
  <c r="C14" i="7"/>
  <c r="C26" i="9"/>
  <c r="D24" i="9"/>
  <c r="C14" i="9"/>
  <c r="H14" i="9" s="1"/>
  <c r="H20" i="11"/>
  <c r="H19" i="11"/>
  <c r="H21" i="11"/>
  <c r="H24" i="11"/>
  <c r="C14" i="11"/>
  <c r="C26" i="13"/>
  <c r="D12" i="13"/>
  <c r="C14" i="13"/>
  <c r="D24" i="15"/>
  <c r="C26" i="17"/>
  <c r="D24" i="17"/>
  <c r="C14" i="17"/>
  <c r="C26" i="19"/>
  <c r="H26" i="19" s="1"/>
  <c r="H9" i="19"/>
  <c r="C26" i="21"/>
  <c r="D24" i="21"/>
  <c r="C14" i="21"/>
  <c r="H8" i="21" s="1"/>
  <c r="B26" i="23"/>
  <c r="G25" i="23" s="1"/>
  <c r="C14" i="23"/>
  <c r="H8" i="23" s="1"/>
  <c r="D12" i="23"/>
  <c r="D24" i="25"/>
  <c r="C26" i="51"/>
  <c r="H23" i="51" s="1"/>
  <c r="C14" i="51"/>
  <c r="C26" i="50"/>
  <c r="C14" i="50"/>
  <c r="D12" i="50"/>
  <c r="D12" i="49"/>
  <c r="C26" i="49"/>
  <c r="D24" i="49"/>
  <c r="C14" i="49"/>
  <c r="C26" i="48"/>
  <c r="C14" i="48"/>
  <c r="D12" i="48"/>
  <c r="C26" i="47"/>
  <c r="D24" i="47"/>
  <c r="C14" i="47"/>
  <c r="H14" i="47" s="1"/>
  <c r="D24" i="46"/>
  <c r="C26" i="45"/>
  <c r="D24" i="45"/>
  <c r="C14" i="45"/>
  <c r="D24" i="44"/>
  <c r="C26" i="44"/>
  <c r="D12" i="44"/>
  <c r="C14" i="44"/>
  <c r="H14" i="44" s="1"/>
  <c r="C26" i="43"/>
  <c r="D24" i="43"/>
  <c r="D12" i="43"/>
  <c r="C26" i="42"/>
  <c r="H24" i="42" s="1"/>
  <c r="D24" i="42"/>
  <c r="C14" i="42"/>
  <c r="D12" i="42"/>
  <c r="H8" i="191"/>
  <c r="B14" i="191"/>
  <c r="D12" i="191"/>
  <c r="H20" i="191"/>
  <c r="B26" i="191"/>
  <c r="B95" i="214" s="1"/>
  <c r="B14" i="190"/>
  <c r="B77" i="214" s="1"/>
  <c r="D77" i="214" s="1"/>
  <c r="H23" i="190"/>
  <c r="H11" i="190"/>
  <c r="H20" i="190"/>
  <c r="B26" i="190"/>
  <c r="B94" i="214" s="1"/>
  <c r="H8" i="189"/>
  <c r="B14" i="189"/>
  <c r="B76" i="214" s="1"/>
  <c r="D76" i="214" s="1"/>
  <c r="D12" i="189"/>
  <c r="H11" i="189"/>
  <c r="B26" i="189"/>
  <c r="B93" i="214" s="1"/>
  <c r="B14" i="188"/>
  <c r="B75" i="214" s="1"/>
  <c r="H23" i="188"/>
  <c r="D12" i="188"/>
  <c r="H20" i="188"/>
  <c r="B26" i="188"/>
  <c r="H8" i="187"/>
  <c r="B14" i="187"/>
  <c r="B74" i="214" s="1"/>
  <c r="D12" i="187"/>
  <c r="H11" i="187"/>
  <c r="B26" i="187"/>
  <c r="B91" i="214" s="1"/>
  <c r="G23" i="186"/>
  <c r="G19" i="186"/>
  <c r="G20" i="186"/>
  <c r="G25" i="186"/>
  <c r="G21" i="186"/>
  <c r="H8" i="186"/>
  <c r="B14" i="186"/>
  <c r="B73" i="214" s="1"/>
  <c r="D73" i="214" s="1"/>
  <c r="D12" i="186"/>
  <c r="G24" i="186"/>
  <c r="H11" i="186"/>
  <c r="B14" i="185"/>
  <c r="B72" i="214" s="1"/>
  <c r="H23" i="185"/>
  <c r="D12" i="185"/>
  <c r="H20" i="185"/>
  <c r="B26" i="185"/>
  <c r="B89" i="214" s="1"/>
  <c r="H8" i="184"/>
  <c r="B14" i="184"/>
  <c r="B71" i="214" s="1"/>
  <c r="H23" i="184"/>
  <c r="D12" i="184"/>
  <c r="B14" i="183"/>
  <c r="B70" i="214" s="1"/>
  <c r="D12" i="183"/>
  <c r="H20" i="183"/>
  <c r="B26" i="183"/>
  <c r="B87" i="214" s="1"/>
  <c r="H8" i="182"/>
  <c r="B14" i="182"/>
  <c r="B69" i="214" s="1"/>
  <c r="H23" i="182"/>
  <c r="D12" i="182"/>
  <c r="H14" i="182"/>
  <c r="H11" i="182"/>
  <c r="H20" i="182"/>
  <c r="B26" i="182"/>
  <c r="B86" i="214" s="1"/>
  <c r="H8" i="180"/>
  <c r="B14" i="180"/>
  <c r="B68" i="214" s="1"/>
  <c r="D68" i="214" s="1"/>
  <c r="D12" i="180"/>
  <c r="H14" i="180"/>
  <c r="H11" i="180"/>
  <c r="B26" i="180"/>
  <c r="B85" i="214" s="1"/>
  <c r="B14" i="173"/>
  <c r="B67" i="214" s="1"/>
  <c r="D12" i="173"/>
  <c r="B26" i="173"/>
  <c r="B84" i="214" s="1"/>
  <c r="H13" i="171"/>
  <c r="H9" i="171"/>
  <c r="H11" i="171"/>
  <c r="H14" i="171"/>
  <c r="H7" i="171"/>
  <c r="H8" i="171"/>
  <c r="H20" i="171"/>
  <c r="H23" i="171"/>
  <c r="H12" i="171"/>
  <c r="B14" i="171"/>
  <c r="D12" i="171"/>
  <c r="G26" i="169"/>
  <c r="B14" i="169"/>
  <c r="D12" i="169"/>
  <c r="H26" i="167"/>
  <c r="H25" i="167"/>
  <c r="H21" i="167"/>
  <c r="H9" i="167"/>
  <c r="H7" i="167"/>
  <c r="H12" i="167"/>
  <c r="B14" i="167"/>
  <c r="G25" i="167"/>
  <c r="D12" i="167"/>
  <c r="H8" i="162"/>
  <c r="B14" i="162"/>
  <c r="D12" i="162"/>
  <c r="H14" i="162"/>
  <c r="H11" i="162"/>
  <c r="B26" i="162"/>
  <c r="B14" i="160"/>
  <c r="D12" i="160"/>
  <c r="H11" i="160"/>
  <c r="B26" i="160"/>
  <c r="H26" i="158"/>
  <c r="H19" i="158"/>
  <c r="H25" i="158"/>
  <c r="H21" i="158"/>
  <c r="H20" i="158"/>
  <c r="H23" i="158"/>
  <c r="B14" i="158"/>
  <c r="G21" i="158"/>
  <c r="G19" i="158"/>
  <c r="H24" i="158"/>
  <c r="G20" i="158"/>
  <c r="D24" i="158"/>
  <c r="H8" i="156"/>
  <c r="B14" i="156"/>
  <c r="D12" i="156"/>
  <c r="H14" i="156"/>
  <c r="H11" i="156"/>
  <c r="B26" i="156"/>
  <c r="B14" i="154"/>
  <c r="H14" i="154"/>
  <c r="H11" i="154"/>
  <c r="H20" i="154"/>
  <c r="B26" i="154"/>
  <c r="B14" i="151"/>
  <c r="H23" i="151"/>
  <c r="H11" i="151"/>
  <c r="H20" i="151"/>
  <c r="B26" i="151"/>
  <c r="H8" i="149"/>
  <c r="B14" i="149"/>
  <c r="H14" i="149"/>
  <c r="H11" i="149"/>
  <c r="B26" i="149"/>
  <c r="G23" i="146"/>
  <c r="G26" i="146"/>
  <c r="G19" i="146"/>
  <c r="G20" i="146"/>
  <c r="G25" i="146"/>
  <c r="G21" i="146"/>
  <c r="H8" i="146"/>
  <c r="B14" i="146"/>
  <c r="D12" i="146"/>
  <c r="H14" i="146"/>
  <c r="G24" i="146"/>
  <c r="H8" i="143"/>
  <c r="B14" i="143"/>
  <c r="D12" i="143"/>
  <c r="B26" i="143"/>
  <c r="B14" i="141"/>
  <c r="H23" i="141"/>
  <c r="D12" i="141"/>
  <c r="H14" i="141"/>
  <c r="H11" i="141"/>
  <c r="H20" i="141"/>
  <c r="B26" i="141"/>
  <c r="H26" i="139"/>
  <c r="H19" i="139"/>
  <c r="H25" i="139"/>
  <c r="H23" i="139"/>
  <c r="H20" i="139"/>
  <c r="H21" i="139"/>
  <c r="G11" i="139"/>
  <c r="D12" i="139"/>
  <c r="C14" i="139"/>
  <c r="G9" i="139"/>
  <c r="G13" i="139"/>
  <c r="H24" i="139"/>
  <c r="B26" i="139"/>
  <c r="G7" i="139"/>
  <c r="G14" i="139"/>
  <c r="B14" i="137"/>
  <c r="H23" i="137"/>
  <c r="D12" i="137"/>
  <c r="H11" i="137"/>
  <c r="H20" i="137"/>
  <c r="B26" i="137"/>
  <c r="H8" i="133"/>
  <c r="B14" i="133"/>
  <c r="H23" i="133"/>
  <c r="D12" i="133"/>
  <c r="H14" i="133"/>
  <c r="H11" i="133"/>
  <c r="B26" i="133"/>
  <c r="G19" i="130"/>
  <c r="G25" i="130"/>
  <c r="H8" i="130"/>
  <c r="B14" i="130"/>
  <c r="D26" i="130"/>
  <c r="D12" i="130"/>
  <c r="H25" i="130"/>
  <c r="H20" i="130"/>
  <c r="B14" i="128"/>
  <c r="H23" i="128"/>
  <c r="D12" i="128"/>
  <c r="H11" i="128"/>
  <c r="H20" i="128"/>
  <c r="B26" i="128"/>
  <c r="B14" i="126"/>
  <c r="H23" i="126"/>
  <c r="D12" i="126"/>
  <c r="H20" i="126"/>
  <c r="B26" i="126"/>
  <c r="B14" i="124"/>
  <c r="D12" i="124"/>
  <c r="H11" i="124"/>
  <c r="B26" i="124"/>
  <c r="B14" i="122"/>
  <c r="H23" i="122"/>
  <c r="D12" i="122"/>
  <c r="H20" i="122"/>
  <c r="B26" i="122"/>
  <c r="H8" i="120"/>
  <c r="B14" i="120"/>
  <c r="D12" i="120"/>
  <c r="H14" i="120"/>
  <c r="H11" i="120"/>
  <c r="B26" i="120"/>
  <c r="B14" i="118"/>
  <c r="D12" i="118"/>
  <c r="B26" i="118"/>
  <c r="B14" i="116"/>
  <c r="H23" i="116"/>
  <c r="H20" i="116"/>
  <c r="B26" i="116"/>
  <c r="G22" i="116" s="1"/>
  <c r="H8" i="112"/>
  <c r="B14" i="112"/>
  <c r="H23" i="112"/>
  <c r="D12" i="112"/>
  <c r="H14" i="112"/>
  <c r="H11" i="112"/>
  <c r="H20" i="112"/>
  <c r="B26" i="112"/>
  <c r="H26" i="109"/>
  <c r="H19" i="109"/>
  <c r="H23" i="109"/>
  <c r="H20" i="109"/>
  <c r="H25" i="109"/>
  <c r="H21" i="109"/>
  <c r="D26" i="109"/>
  <c r="G23" i="109"/>
  <c r="G25" i="109"/>
  <c r="G26" i="109"/>
  <c r="G19" i="109"/>
  <c r="G20" i="109"/>
  <c r="G21" i="109"/>
  <c r="H13" i="109"/>
  <c r="H9" i="109"/>
  <c r="H8" i="109"/>
  <c r="H11" i="109"/>
  <c r="H14" i="109"/>
  <c r="H7" i="109"/>
  <c r="H12" i="109"/>
  <c r="D12" i="109"/>
  <c r="G24" i="109"/>
  <c r="G9" i="109"/>
  <c r="H24" i="109"/>
  <c r="G23" i="108"/>
  <c r="G26" i="108"/>
  <c r="G19" i="108"/>
  <c r="G20" i="108"/>
  <c r="G25" i="108"/>
  <c r="G21" i="108"/>
  <c r="H8" i="108"/>
  <c r="B14" i="108"/>
  <c r="H23" i="108"/>
  <c r="D12" i="108"/>
  <c r="G24" i="108"/>
  <c r="H25" i="108"/>
  <c r="H8" i="106"/>
  <c r="B14" i="106"/>
  <c r="H23" i="106"/>
  <c r="D12" i="106"/>
  <c r="H11" i="106"/>
  <c r="H20" i="106"/>
  <c r="B26" i="106"/>
  <c r="H26" i="101"/>
  <c r="H19" i="101"/>
  <c r="H20" i="101"/>
  <c r="H25" i="101"/>
  <c r="H21" i="101"/>
  <c r="D26" i="101"/>
  <c r="H23" i="101"/>
  <c r="H13" i="101"/>
  <c r="H9" i="101"/>
  <c r="H11" i="101"/>
  <c r="H14" i="101"/>
  <c r="H7" i="101"/>
  <c r="H8" i="101"/>
  <c r="G23" i="101"/>
  <c r="G25" i="101"/>
  <c r="H12" i="101"/>
  <c r="D12" i="101"/>
  <c r="H24" i="101"/>
  <c r="H26" i="97"/>
  <c r="H19" i="97"/>
  <c r="H20" i="97"/>
  <c r="H25" i="97"/>
  <c r="H21" i="97"/>
  <c r="D26" i="97"/>
  <c r="H23" i="97"/>
  <c r="H13" i="97"/>
  <c r="H9" i="97"/>
  <c r="H11" i="97"/>
  <c r="H14" i="97"/>
  <c r="H7" i="97"/>
  <c r="H8" i="97"/>
  <c r="H12" i="97"/>
  <c r="B14" i="97"/>
  <c r="G21" i="97"/>
  <c r="G25" i="97"/>
  <c r="D12" i="97"/>
  <c r="G20" i="97"/>
  <c r="H24" i="97"/>
  <c r="H8" i="95"/>
  <c r="B14" i="95"/>
  <c r="H23" i="95"/>
  <c r="D12" i="95"/>
  <c r="H20" i="95"/>
  <c r="B26" i="95"/>
  <c r="G23" i="92"/>
  <c r="G26" i="92"/>
  <c r="G19" i="92"/>
  <c r="G20" i="92"/>
  <c r="G25" i="92"/>
  <c r="G21" i="92"/>
  <c r="H8" i="92"/>
  <c r="B14" i="92"/>
  <c r="D12" i="92"/>
  <c r="H14" i="92"/>
  <c r="G24" i="92"/>
  <c r="H11" i="92"/>
  <c r="G8" i="89"/>
  <c r="G13" i="89"/>
  <c r="G9" i="89"/>
  <c r="G11" i="89"/>
  <c r="G14" i="89"/>
  <c r="G7" i="89"/>
  <c r="G12" i="89"/>
  <c r="H23" i="89"/>
  <c r="H14" i="89"/>
  <c r="H11" i="89"/>
  <c r="H20" i="89"/>
  <c r="B26" i="89"/>
  <c r="G23" i="86"/>
  <c r="G26" i="86"/>
  <c r="G19" i="86"/>
  <c r="G20" i="86"/>
  <c r="G25" i="86"/>
  <c r="G21" i="86"/>
  <c r="H8" i="86"/>
  <c r="B14" i="86"/>
  <c r="D14" i="86" s="1"/>
  <c r="D26" i="86"/>
  <c r="H7" i="86"/>
  <c r="D12" i="86"/>
  <c r="H14" i="86"/>
  <c r="G24" i="86"/>
  <c r="H11" i="86"/>
  <c r="H9" i="86"/>
  <c r="H26" i="79"/>
  <c r="H19" i="79"/>
  <c r="H20" i="79"/>
  <c r="H25" i="79"/>
  <c r="H21" i="79"/>
  <c r="D26" i="79"/>
  <c r="H23" i="79"/>
  <c r="G21" i="79"/>
  <c r="D12" i="79"/>
  <c r="C14" i="79"/>
  <c r="G13" i="79"/>
  <c r="H24" i="79"/>
  <c r="D14" i="77"/>
  <c r="H11" i="77"/>
  <c r="H7" i="77"/>
  <c r="G23" i="77"/>
  <c r="G25" i="77"/>
  <c r="G26" i="77"/>
  <c r="G19" i="77"/>
  <c r="G21" i="77"/>
  <c r="G20" i="77"/>
  <c r="H19" i="77"/>
  <c r="H20" i="77"/>
  <c r="D26" i="77"/>
  <c r="H23" i="77"/>
  <c r="D12" i="77"/>
  <c r="G24" i="77"/>
  <c r="G13" i="77"/>
  <c r="H24" i="77"/>
  <c r="D24" i="77"/>
  <c r="G26" i="75"/>
  <c r="G19" i="75"/>
  <c r="G20" i="75"/>
  <c r="G25" i="75"/>
  <c r="G21" i="75"/>
  <c r="G23" i="75"/>
  <c r="H13" i="75"/>
  <c r="D24" i="75"/>
  <c r="H8" i="75"/>
  <c r="B14" i="75"/>
  <c r="H14" i="75"/>
  <c r="G24" i="75"/>
  <c r="H11" i="75"/>
  <c r="B14" i="71"/>
  <c r="H23" i="71"/>
  <c r="D12" i="71"/>
  <c r="H11" i="71"/>
  <c r="H20" i="71"/>
  <c r="B26" i="71"/>
  <c r="G23" i="69"/>
  <c r="G26" i="69"/>
  <c r="G19" i="69"/>
  <c r="G24" i="69"/>
  <c r="G20" i="69"/>
  <c r="G25" i="69"/>
  <c r="G21" i="69"/>
  <c r="B14" i="69"/>
  <c r="H23" i="69"/>
  <c r="D26" i="69"/>
  <c r="D12" i="69"/>
  <c r="H11" i="69"/>
  <c r="H20" i="69"/>
  <c r="H8" i="67"/>
  <c r="B14" i="67"/>
  <c r="H23" i="67"/>
  <c r="D12" i="67"/>
  <c r="H14" i="67"/>
  <c r="H11" i="67"/>
  <c r="H20" i="67"/>
  <c r="B26" i="67"/>
  <c r="B14" i="65"/>
  <c r="H23" i="65"/>
  <c r="D12" i="65"/>
  <c r="H14" i="65"/>
  <c r="H20" i="65"/>
  <c r="B26" i="65"/>
  <c r="G26" i="63"/>
  <c r="G24" i="63"/>
  <c r="G25" i="63"/>
  <c r="H26" i="63"/>
  <c r="B14" i="63"/>
  <c r="D26" i="63"/>
  <c r="G26" i="61"/>
  <c r="G19" i="61"/>
  <c r="G20" i="61"/>
  <c r="G25" i="61"/>
  <c r="G21" i="61"/>
  <c r="G23" i="61"/>
  <c r="D24" i="61"/>
  <c r="H26" i="61"/>
  <c r="H8" i="61"/>
  <c r="B14" i="61"/>
  <c r="H23" i="61"/>
  <c r="D26" i="61"/>
  <c r="H21" i="61"/>
  <c r="H25" i="61"/>
  <c r="D12" i="61"/>
  <c r="H14" i="61"/>
  <c r="G24" i="61"/>
  <c r="H11" i="61"/>
  <c r="D14" i="59"/>
  <c r="G13" i="59"/>
  <c r="G9" i="59"/>
  <c r="G11" i="59"/>
  <c r="G14" i="59"/>
  <c r="G7" i="59"/>
  <c r="G8" i="59"/>
  <c r="G26" i="59"/>
  <c r="G19" i="59"/>
  <c r="G20" i="59"/>
  <c r="G25" i="59"/>
  <c r="G21" i="59"/>
  <c r="G23" i="59"/>
  <c r="G12" i="59"/>
  <c r="H13" i="59"/>
  <c r="D24" i="59"/>
  <c r="H8" i="59"/>
  <c r="H23" i="59"/>
  <c r="H14" i="59"/>
  <c r="G24" i="59"/>
  <c r="H11" i="59"/>
  <c r="G26" i="56"/>
  <c r="G19" i="56"/>
  <c r="G20" i="56"/>
  <c r="G25" i="56"/>
  <c r="G21" i="56"/>
  <c r="G23" i="56"/>
  <c r="H8" i="56"/>
  <c r="B14" i="56"/>
  <c r="H23" i="56"/>
  <c r="D26" i="56"/>
  <c r="H14" i="56"/>
  <c r="H21" i="56"/>
  <c r="G24" i="56"/>
  <c r="H25" i="56"/>
  <c r="H11" i="56"/>
  <c r="H20" i="56"/>
  <c r="H26" i="53"/>
  <c r="H19" i="53"/>
  <c r="H23" i="53"/>
  <c r="H20" i="53"/>
  <c r="H25" i="53"/>
  <c r="H21" i="53"/>
  <c r="D26" i="53"/>
  <c r="H13" i="53"/>
  <c r="H9" i="53"/>
  <c r="H8" i="53"/>
  <c r="D14" i="53"/>
  <c r="H11" i="53"/>
  <c r="H14" i="53"/>
  <c r="H7" i="53"/>
  <c r="G23" i="53"/>
  <c r="G25" i="53"/>
  <c r="G26" i="53"/>
  <c r="G19" i="53"/>
  <c r="G20" i="53"/>
  <c r="G21" i="53"/>
  <c r="H12" i="53"/>
  <c r="G14" i="53"/>
  <c r="G11" i="53"/>
  <c r="D12" i="53"/>
  <c r="G24" i="53"/>
  <c r="G9" i="53"/>
  <c r="G13" i="53"/>
  <c r="H24" i="53"/>
  <c r="G7" i="53"/>
  <c r="H8" i="39"/>
  <c r="G23" i="39"/>
  <c r="B14" i="39"/>
  <c r="D24" i="39"/>
  <c r="C26" i="39"/>
  <c r="H26" i="1"/>
  <c r="H19" i="1"/>
  <c r="H20" i="1"/>
  <c r="H25" i="1"/>
  <c r="H21" i="1"/>
  <c r="D26" i="1"/>
  <c r="H23" i="1"/>
  <c r="G23" i="1"/>
  <c r="G25" i="1"/>
  <c r="G21" i="1"/>
  <c r="G26" i="1"/>
  <c r="G19" i="1"/>
  <c r="G20" i="1"/>
  <c r="D12" i="1"/>
  <c r="C14" i="1"/>
  <c r="G24" i="1"/>
  <c r="G13" i="1"/>
  <c r="H24" i="1"/>
  <c r="G26" i="5"/>
  <c r="G19" i="5"/>
  <c r="G20" i="5"/>
  <c r="G25" i="5"/>
  <c r="G21" i="5"/>
  <c r="G23" i="5"/>
  <c r="H26" i="5"/>
  <c r="B14" i="5"/>
  <c r="H23" i="5"/>
  <c r="D26" i="5"/>
  <c r="G24" i="5"/>
  <c r="H25" i="5"/>
  <c r="D12" i="5"/>
  <c r="G26" i="7"/>
  <c r="G19" i="7"/>
  <c r="G20" i="7"/>
  <c r="G25" i="7"/>
  <c r="G21" i="7"/>
  <c r="G23" i="7"/>
  <c r="D24" i="7"/>
  <c r="H26" i="7"/>
  <c r="H8" i="7"/>
  <c r="B14" i="7"/>
  <c r="H23" i="7"/>
  <c r="D26" i="7"/>
  <c r="H25" i="7"/>
  <c r="H14" i="7"/>
  <c r="H21" i="7"/>
  <c r="G24" i="7"/>
  <c r="H11" i="7"/>
  <c r="G26" i="9"/>
  <c r="G19" i="9"/>
  <c r="G20" i="9"/>
  <c r="G25" i="9"/>
  <c r="G21" i="9"/>
  <c r="G23" i="9"/>
  <c r="H26" i="9"/>
  <c r="H8" i="9"/>
  <c r="B14" i="9"/>
  <c r="H23" i="9"/>
  <c r="D26" i="9"/>
  <c r="G24" i="9"/>
  <c r="H25" i="9"/>
  <c r="H26" i="11"/>
  <c r="H8" i="11"/>
  <c r="B14" i="11"/>
  <c r="H23" i="11"/>
  <c r="D12" i="11"/>
  <c r="H25" i="11"/>
  <c r="H14" i="11"/>
  <c r="H11" i="11"/>
  <c r="B26" i="11"/>
  <c r="H8" i="13"/>
  <c r="B14" i="13"/>
  <c r="H23" i="13"/>
  <c r="H14" i="13"/>
  <c r="H11" i="13"/>
  <c r="H20" i="13"/>
  <c r="B26" i="13"/>
  <c r="H13" i="15"/>
  <c r="H9" i="15"/>
  <c r="H11" i="15"/>
  <c r="H14" i="15"/>
  <c r="H7" i="15"/>
  <c r="H8" i="15"/>
  <c r="H26" i="15"/>
  <c r="H19" i="15"/>
  <c r="H20" i="15"/>
  <c r="H25" i="15"/>
  <c r="H21" i="15"/>
  <c r="D26" i="15"/>
  <c r="H23" i="15"/>
  <c r="G23" i="15"/>
  <c r="G26" i="15"/>
  <c r="G19" i="15"/>
  <c r="G20" i="15"/>
  <c r="G25" i="15"/>
  <c r="G21" i="15"/>
  <c r="H12" i="15"/>
  <c r="B14" i="15"/>
  <c r="D12" i="15"/>
  <c r="G24" i="15"/>
  <c r="H24" i="15"/>
  <c r="G26" i="17"/>
  <c r="G19" i="17"/>
  <c r="G20" i="17"/>
  <c r="G25" i="17"/>
  <c r="G21" i="17"/>
  <c r="G23" i="17"/>
  <c r="H9" i="17"/>
  <c r="H13" i="17"/>
  <c r="H26" i="17"/>
  <c r="H8" i="17"/>
  <c r="B14" i="17"/>
  <c r="H23" i="17"/>
  <c r="D26" i="17"/>
  <c r="H7" i="17"/>
  <c r="H14" i="17"/>
  <c r="G24" i="17"/>
  <c r="H25" i="17"/>
  <c r="H11" i="17"/>
  <c r="G26" i="19"/>
  <c r="H13" i="19"/>
  <c r="D24" i="19"/>
  <c r="H8" i="19"/>
  <c r="B14" i="19"/>
  <c r="H14" i="19"/>
  <c r="H11" i="19"/>
  <c r="G26" i="21"/>
  <c r="G19" i="21"/>
  <c r="G20" i="21"/>
  <c r="G25" i="21"/>
  <c r="G21" i="21"/>
  <c r="G23" i="21"/>
  <c r="H26" i="21"/>
  <c r="B14" i="21"/>
  <c r="H23" i="21"/>
  <c r="D26" i="21"/>
  <c r="H14" i="21"/>
  <c r="G24" i="21"/>
  <c r="H25" i="21"/>
  <c r="H11" i="21"/>
  <c r="H26" i="23"/>
  <c r="H19" i="23"/>
  <c r="H24" i="23"/>
  <c r="H25" i="23"/>
  <c r="H21" i="23"/>
  <c r="D26" i="23"/>
  <c r="H23" i="23"/>
  <c r="H20" i="23"/>
  <c r="G23" i="23"/>
  <c r="D24" i="23"/>
  <c r="B14" i="23"/>
  <c r="G21" i="23"/>
  <c r="H26" i="25"/>
  <c r="H19" i="25"/>
  <c r="H20" i="25"/>
  <c r="H25" i="25"/>
  <c r="H21" i="25"/>
  <c r="H23" i="25"/>
  <c r="D12" i="25"/>
  <c r="C14" i="25"/>
  <c r="H24" i="25"/>
  <c r="G23" i="51"/>
  <c r="D24" i="51"/>
  <c r="B14" i="51"/>
  <c r="H14" i="51"/>
  <c r="G26" i="50"/>
  <c r="G19" i="50"/>
  <c r="G20" i="50"/>
  <c r="G25" i="50"/>
  <c r="G21" i="50"/>
  <c r="G23" i="50"/>
  <c r="G11" i="50"/>
  <c r="G8" i="50"/>
  <c r="H13" i="50"/>
  <c r="D24" i="50"/>
  <c r="H26" i="50"/>
  <c r="H8" i="50"/>
  <c r="H23" i="50"/>
  <c r="D26" i="50"/>
  <c r="H14" i="50"/>
  <c r="G24" i="50"/>
  <c r="H11" i="50"/>
  <c r="G26" i="49"/>
  <c r="G19" i="49"/>
  <c r="G20" i="49"/>
  <c r="G25" i="49"/>
  <c r="G21" i="49"/>
  <c r="G23" i="49"/>
  <c r="H26" i="49"/>
  <c r="H8" i="49"/>
  <c r="B14" i="49"/>
  <c r="H23" i="49"/>
  <c r="D26" i="49"/>
  <c r="G24" i="49"/>
  <c r="H25" i="49"/>
  <c r="G13" i="48"/>
  <c r="G9" i="48"/>
  <c r="G11" i="48"/>
  <c r="G14" i="48"/>
  <c r="G7" i="48"/>
  <c r="G8" i="48"/>
  <c r="D14" i="48"/>
  <c r="G26" i="48"/>
  <c r="G19" i="48"/>
  <c r="G20" i="48"/>
  <c r="G25" i="48"/>
  <c r="G21" i="48"/>
  <c r="G23" i="48"/>
  <c r="G12" i="48"/>
  <c r="H13" i="48"/>
  <c r="D24" i="48"/>
  <c r="H8" i="48"/>
  <c r="H23" i="48"/>
  <c r="H14" i="48"/>
  <c r="G24" i="48"/>
  <c r="H11" i="48"/>
  <c r="G19" i="47"/>
  <c r="G20" i="47"/>
  <c r="G25" i="47"/>
  <c r="G23" i="47"/>
  <c r="H26" i="47"/>
  <c r="B14" i="47"/>
  <c r="D26" i="47"/>
  <c r="G24" i="47"/>
  <c r="H11" i="47"/>
  <c r="H25" i="46"/>
  <c r="H13" i="46"/>
  <c r="H9" i="46"/>
  <c r="H11" i="46"/>
  <c r="H14" i="46"/>
  <c r="H7" i="46"/>
  <c r="H8" i="46"/>
  <c r="G23" i="46"/>
  <c r="G26" i="46"/>
  <c r="G19" i="46"/>
  <c r="G20" i="46"/>
  <c r="G25" i="46"/>
  <c r="G21" i="46"/>
  <c r="H12" i="46"/>
  <c r="B14" i="46"/>
  <c r="D12" i="46"/>
  <c r="G24" i="46"/>
  <c r="H24" i="46"/>
  <c r="G26" i="45"/>
  <c r="G19" i="45"/>
  <c r="G20" i="45"/>
  <c r="G25" i="45"/>
  <c r="G21" i="45"/>
  <c r="G23" i="45"/>
  <c r="H26" i="45"/>
  <c r="H8" i="45"/>
  <c r="B14" i="45"/>
  <c r="H23" i="45"/>
  <c r="D26" i="45"/>
  <c r="H14" i="45"/>
  <c r="G24" i="45"/>
  <c r="H25" i="45"/>
  <c r="H11" i="45"/>
  <c r="G26" i="44"/>
  <c r="G19" i="44"/>
  <c r="G20" i="44"/>
  <c r="G25" i="44"/>
  <c r="G21" i="44"/>
  <c r="G23" i="44"/>
  <c r="H8" i="44"/>
  <c r="B14" i="44"/>
  <c r="D26" i="44"/>
  <c r="G24" i="44"/>
  <c r="G20" i="43"/>
  <c r="G25" i="43"/>
  <c r="B14" i="43"/>
  <c r="G11" i="43" s="1"/>
  <c r="D26" i="43"/>
  <c r="G26" i="42"/>
  <c r="G19" i="42"/>
  <c r="G20" i="42"/>
  <c r="G25" i="42"/>
  <c r="G21" i="42"/>
  <c r="B14" i="42"/>
  <c r="H14" i="42"/>
  <c r="G24" i="42"/>
  <c r="C26" i="41"/>
  <c r="C14" i="41"/>
  <c r="D12" i="41"/>
  <c r="G13" i="41"/>
  <c r="G9" i="41"/>
  <c r="G14" i="41"/>
  <c r="G7" i="41"/>
  <c r="G8" i="41"/>
  <c r="G26" i="41"/>
  <c r="G19" i="41"/>
  <c r="G20" i="41"/>
  <c r="G25" i="41"/>
  <c r="G21" i="41"/>
  <c r="G12" i="41"/>
  <c r="D24" i="41"/>
  <c r="G24" i="41"/>
  <c r="D24" i="40"/>
  <c r="G35" i="214" l="1"/>
  <c r="G51" i="214"/>
  <c r="G36" i="214"/>
  <c r="D40" i="198"/>
  <c r="D60" i="198"/>
  <c r="G51" i="196"/>
  <c r="G35" i="196"/>
  <c r="K53" i="196"/>
  <c r="G58" i="196"/>
  <c r="K43" i="196"/>
  <c r="G58" i="195"/>
  <c r="K50" i="195"/>
  <c r="G51" i="195"/>
  <c r="G35" i="195"/>
  <c r="G52" i="195"/>
  <c r="G56" i="195"/>
  <c r="G40" i="195"/>
  <c r="G60" i="195"/>
  <c r="K33" i="195"/>
  <c r="K34" i="195"/>
  <c r="G36" i="195"/>
  <c r="G53" i="195"/>
  <c r="G49" i="194"/>
  <c r="H42" i="194"/>
  <c r="G51" i="194"/>
  <c r="G35" i="194"/>
  <c r="K36" i="214"/>
  <c r="K50" i="214"/>
  <c r="K49" i="214"/>
  <c r="K57" i="196"/>
  <c r="K56" i="196"/>
  <c r="K60" i="195"/>
  <c r="K39" i="195"/>
  <c r="K51" i="195"/>
  <c r="K39" i="194"/>
  <c r="K38" i="194"/>
  <c r="D89" i="214"/>
  <c r="H24" i="171"/>
  <c r="G25" i="171"/>
  <c r="H25" i="171"/>
  <c r="D26" i="169"/>
  <c r="G26" i="158"/>
  <c r="G25" i="158"/>
  <c r="H55" i="198"/>
  <c r="H23" i="143"/>
  <c r="G59" i="196"/>
  <c r="K59" i="196"/>
  <c r="H20" i="108"/>
  <c r="K58" i="196"/>
  <c r="G20" i="79"/>
  <c r="G25" i="79"/>
  <c r="G24" i="79"/>
  <c r="G19" i="79"/>
  <c r="G23" i="79"/>
  <c r="H49" i="197"/>
  <c r="K55" i="195"/>
  <c r="K38" i="195"/>
  <c r="G55" i="195"/>
  <c r="D55" i="195"/>
  <c r="K35" i="195"/>
  <c r="H13" i="23"/>
  <c r="K50" i="194"/>
  <c r="H14" i="23"/>
  <c r="G26" i="23"/>
  <c r="D26" i="25"/>
  <c r="H11" i="44"/>
  <c r="H26" i="43"/>
  <c r="H23" i="43"/>
  <c r="H12" i="43"/>
  <c r="H11" i="43"/>
  <c r="G26" i="43"/>
  <c r="G23" i="43"/>
  <c r="F95" i="214"/>
  <c r="F91" i="214"/>
  <c r="K39" i="214"/>
  <c r="F87" i="214"/>
  <c r="K52" i="214"/>
  <c r="K35" i="214"/>
  <c r="F85" i="214"/>
  <c r="F84" i="214"/>
  <c r="K56" i="195"/>
  <c r="K59" i="194"/>
  <c r="K42" i="214"/>
  <c r="D74" i="214"/>
  <c r="D90" i="214"/>
  <c r="C61" i="197"/>
  <c r="K60" i="196"/>
  <c r="K42" i="196"/>
  <c r="G57" i="196"/>
  <c r="B61" i="196"/>
  <c r="G56" i="196"/>
  <c r="K37" i="196"/>
  <c r="H54" i="196"/>
  <c r="K34" i="196"/>
  <c r="G49" i="196"/>
  <c r="G41" i="195"/>
  <c r="G57" i="195"/>
  <c r="D57" i="195"/>
  <c r="I57" i="196" s="1"/>
  <c r="K36" i="195"/>
  <c r="G43" i="194"/>
  <c r="D59" i="194"/>
  <c r="G59" i="194"/>
  <c r="K41" i="194"/>
  <c r="H56" i="194"/>
  <c r="G38" i="194"/>
  <c r="K36" i="194"/>
  <c r="G37" i="214"/>
  <c r="K40" i="214"/>
  <c r="G42" i="214"/>
  <c r="B61" i="214"/>
  <c r="D85" i="214"/>
  <c r="D69" i="214"/>
  <c r="G32" i="214"/>
  <c r="K37" i="214"/>
  <c r="K51" i="214"/>
  <c r="H41" i="214"/>
  <c r="C61" i="214"/>
  <c r="G40" i="214"/>
  <c r="K58" i="214"/>
  <c r="D86" i="214"/>
  <c r="H53" i="214"/>
  <c r="K60" i="214"/>
  <c r="H22" i="191"/>
  <c r="C95" i="214"/>
  <c r="D95" i="214" s="1"/>
  <c r="M127" i="202"/>
  <c r="F78" i="214"/>
  <c r="H11" i="191"/>
  <c r="C78" i="214"/>
  <c r="B78" i="214"/>
  <c r="H24" i="190"/>
  <c r="C94" i="214"/>
  <c r="D94" i="214" s="1"/>
  <c r="L127" i="202"/>
  <c r="F77" i="214"/>
  <c r="B44" i="214"/>
  <c r="D41" i="214"/>
  <c r="C93" i="214"/>
  <c r="D93" i="214" s="1"/>
  <c r="K127" i="202"/>
  <c r="F76" i="214"/>
  <c r="G24" i="188"/>
  <c r="B92" i="214"/>
  <c r="D92" i="214" s="1"/>
  <c r="J127" i="202"/>
  <c r="F75" i="214"/>
  <c r="H8" i="188"/>
  <c r="C75" i="214"/>
  <c r="D75" i="214" s="1"/>
  <c r="H23" i="187"/>
  <c r="C91" i="214"/>
  <c r="D91" i="214" s="1"/>
  <c r="I127" i="202"/>
  <c r="F74" i="214"/>
  <c r="H127" i="202"/>
  <c r="F73" i="214"/>
  <c r="G127" i="202"/>
  <c r="F72" i="214"/>
  <c r="H8" i="185"/>
  <c r="C72" i="214"/>
  <c r="D72" i="214" s="1"/>
  <c r="F44" i="214"/>
  <c r="D88" i="214"/>
  <c r="F88" i="214"/>
  <c r="F127" i="202"/>
  <c r="F71" i="214"/>
  <c r="H11" i="184"/>
  <c r="C71" i="214"/>
  <c r="D71" i="214" s="1"/>
  <c r="H23" i="183"/>
  <c r="H22" i="183"/>
  <c r="C87" i="214"/>
  <c r="D87" i="214" s="1"/>
  <c r="E127" i="202"/>
  <c r="F70" i="214"/>
  <c r="H11" i="183"/>
  <c r="C70" i="214"/>
  <c r="D70" i="214" s="1"/>
  <c r="F61" i="214"/>
  <c r="D127" i="202"/>
  <c r="F69" i="214"/>
  <c r="H20" i="180"/>
  <c r="H23" i="180"/>
  <c r="D33" i="214"/>
  <c r="C127" i="202"/>
  <c r="F68" i="214"/>
  <c r="D32" i="214"/>
  <c r="C44" i="214"/>
  <c r="C84" i="214"/>
  <c r="B127" i="202"/>
  <c r="F67" i="214"/>
  <c r="H8" i="173"/>
  <c r="C67" i="214"/>
  <c r="G21" i="171"/>
  <c r="G24" i="171"/>
  <c r="G26" i="171"/>
  <c r="G20" i="171"/>
  <c r="G19" i="171"/>
  <c r="G21" i="167"/>
  <c r="H23" i="160"/>
  <c r="H20" i="149"/>
  <c r="H23" i="149"/>
  <c r="H12" i="146"/>
  <c r="H11" i="146"/>
  <c r="H13" i="146"/>
  <c r="D57" i="197"/>
  <c r="I57" i="214" s="1"/>
  <c r="G57" i="214"/>
  <c r="D55" i="197"/>
  <c r="I55" i="214" s="1"/>
  <c r="D53" i="197"/>
  <c r="I53" i="214" s="1"/>
  <c r="G53" i="214"/>
  <c r="H23" i="124"/>
  <c r="H20" i="124"/>
  <c r="D52" i="197"/>
  <c r="I52" i="214" s="1"/>
  <c r="D51" i="197"/>
  <c r="I51" i="214" s="1"/>
  <c r="H20" i="118"/>
  <c r="D49" i="197"/>
  <c r="I49" i="214" s="1"/>
  <c r="G49" i="214"/>
  <c r="H11" i="108"/>
  <c r="H14" i="108"/>
  <c r="G11" i="101"/>
  <c r="G9" i="101"/>
  <c r="G26" i="101"/>
  <c r="K55" i="196"/>
  <c r="G19" i="101"/>
  <c r="G24" i="101"/>
  <c r="G20" i="101"/>
  <c r="H55" i="197"/>
  <c r="K38" i="196"/>
  <c r="G14" i="101"/>
  <c r="G13" i="101"/>
  <c r="D59" i="195"/>
  <c r="I59" i="195" s="1"/>
  <c r="C61" i="195"/>
  <c r="G9" i="77"/>
  <c r="G11" i="77"/>
  <c r="H21" i="77"/>
  <c r="H26" i="77"/>
  <c r="H14" i="77"/>
  <c r="H9" i="77"/>
  <c r="H12" i="77"/>
  <c r="H8" i="77"/>
  <c r="K42" i="195"/>
  <c r="D26" i="75"/>
  <c r="H26" i="75"/>
  <c r="H14" i="69"/>
  <c r="H13" i="63"/>
  <c r="H12" i="63"/>
  <c r="H11" i="63"/>
  <c r="G23" i="63"/>
  <c r="G20" i="63"/>
  <c r="H9" i="63"/>
  <c r="G37" i="195"/>
  <c r="K54" i="195"/>
  <c r="G54" i="195"/>
  <c r="B61" i="195"/>
  <c r="H14" i="63"/>
  <c r="H8" i="63"/>
  <c r="G21" i="63"/>
  <c r="D26" i="59"/>
  <c r="G25" i="39"/>
  <c r="G20" i="39"/>
  <c r="K60" i="194"/>
  <c r="G60" i="194"/>
  <c r="K42" i="194"/>
  <c r="G36" i="194"/>
  <c r="K53" i="194"/>
  <c r="H23" i="19"/>
  <c r="K52" i="194"/>
  <c r="G24" i="19"/>
  <c r="G21" i="19"/>
  <c r="G25" i="19"/>
  <c r="D26" i="19"/>
  <c r="G20" i="19"/>
  <c r="G23" i="19"/>
  <c r="G25" i="25"/>
  <c r="G9" i="25"/>
  <c r="G23" i="25"/>
  <c r="G19" i="25"/>
  <c r="G20" i="25"/>
  <c r="G26" i="25"/>
  <c r="G24" i="25"/>
  <c r="G21" i="25"/>
  <c r="G14" i="25"/>
  <c r="G12" i="25"/>
  <c r="G7" i="25"/>
  <c r="G11" i="25"/>
  <c r="G13" i="25"/>
  <c r="G19" i="51"/>
  <c r="H26" i="51"/>
  <c r="D26" i="51"/>
  <c r="G21" i="51"/>
  <c r="G26" i="51"/>
  <c r="G25" i="51"/>
  <c r="G24" i="51"/>
  <c r="G7" i="50"/>
  <c r="G9" i="50"/>
  <c r="G12" i="50"/>
  <c r="G14" i="50"/>
  <c r="G13" i="50"/>
  <c r="D14" i="50"/>
  <c r="H25" i="47"/>
  <c r="H23" i="47"/>
  <c r="G21" i="47"/>
  <c r="H23" i="46"/>
  <c r="H20" i="46"/>
  <c r="D26" i="46"/>
  <c r="H19" i="46"/>
  <c r="H21" i="46"/>
  <c r="H25" i="43"/>
  <c r="G19" i="43"/>
  <c r="G24" i="43"/>
  <c r="G21" i="43"/>
  <c r="H14" i="43"/>
  <c r="H8" i="43"/>
  <c r="H9" i="43"/>
  <c r="H13" i="43"/>
  <c r="H26" i="42"/>
  <c r="D26" i="42"/>
  <c r="H25" i="42"/>
  <c r="H13" i="41"/>
  <c r="H20" i="40"/>
  <c r="G24" i="40"/>
  <c r="H26" i="40"/>
  <c r="H21" i="40"/>
  <c r="H24" i="40"/>
  <c r="H25" i="40"/>
  <c r="G26" i="40"/>
  <c r="G25" i="40"/>
  <c r="G19" i="40"/>
  <c r="D26" i="40"/>
  <c r="G21" i="40"/>
  <c r="G20" i="40"/>
  <c r="H23" i="191"/>
  <c r="H20" i="189"/>
  <c r="H23" i="189"/>
  <c r="H14" i="189"/>
  <c r="H23" i="167"/>
  <c r="H20" i="167"/>
  <c r="H24" i="167"/>
  <c r="D26" i="167"/>
  <c r="H20" i="187"/>
  <c r="G26" i="186"/>
  <c r="D54" i="196"/>
  <c r="D55" i="196"/>
  <c r="I55" i="196" s="1"/>
  <c r="D40" i="196"/>
  <c r="D43" i="196"/>
  <c r="H22" i="112"/>
  <c r="M177" i="202"/>
  <c r="C95" i="196"/>
  <c r="F95" i="196"/>
  <c r="D26" i="112"/>
  <c r="G22" i="112"/>
  <c r="M152" i="202"/>
  <c r="B95" i="196"/>
  <c r="H10" i="112"/>
  <c r="M49" i="202"/>
  <c r="C78" i="196"/>
  <c r="D14" i="112"/>
  <c r="G10" i="112"/>
  <c r="M24" i="202"/>
  <c r="B78" i="196"/>
  <c r="D78" i="196" s="1"/>
  <c r="M124" i="202"/>
  <c r="F78" i="196"/>
  <c r="F94" i="196"/>
  <c r="D59" i="196"/>
  <c r="G22" i="109"/>
  <c r="L152" i="202"/>
  <c r="B94" i="196"/>
  <c r="H22" i="109"/>
  <c r="L177" i="202"/>
  <c r="C94" i="196"/>
  <c r="G10" i="109"/>
  <c r="L24" i="202"/>
  <c r="B77" i="196"/>
  <c r="L124" i="202"/>
  <c r="F77" i="196"/>
  <c r="G14" i="109"/>
  <c r="D42" i="196"/>
  <c r="D14" i="109"/>
  <c r="G13" i="109"/>
  <c r="G11" i="109"/>
  <c r="G42" i="196"/>
  <c r="H10" i="109"/>
  <c r="L49" i="202"/>
  <c r="C77" i="196"/>
  <c r="F44" i="196"/>
  <c r="K41" i="196"/>
  <c r="G41" i="196"/>
  <c r="F93" i="196"/>
  <c r="H22" i="108"/>
  <c r="K177" i="202"/>
  <c r="C93" i="196"/>
  <c r="G22" i="108"/>
  <c r="K152" i="202"/>
  <c r="B93" i="196"/>
  <c r="G10" i="108"/>
  <c r="K24" i="202"/>
  <c r="B76" i="196"/>
  <c r="H10" i="108"/>
  <c r="K49" i="202"/>
  <c r="C76" i="196"/>
  <c r="K124" i="202"/>
  <c r="F76" i="196"/>
  <c r="D41" i="196"/>
  <c r="H22" i="106"/>
  <c r="J177" i="202"/>
  <c r="C92" i="196"/>
  <c r="D26" i="106"/>
  <c r="G22" i="106"/>
  <c r="J152" i="202"/>
  <c r="B92" i="196"/>
  <c r="F92" i="196"/>
  <c r="H10" i="106"/>
  <c r="J49" i="202"/>
  <c r="C75" i="196"/>
  <c r="D14" i="106"/>
  <c r="G10" i="106"/>
  <c r="J24" i="202"/>
  <c r="B75" i="196"/>
  <c r="J124" i="202"/>
  <c r="F75" i="196"/>
  <c r="F91" i="196"/>
  <c r="I152" i="202"/>
  <c r="B91" i="196"/>
  <c r="I177" i="202"/>
  <c r="C91" i="196"/>
  <c r="K39" i="196"/>
  <c r="I24" i="202"/>
  <c r="B74" i="196"/>
  <c r="I124" i="202"/>
  <c r="F74" i="196"/>
  <c r="G39" i="196"/>
  <c r="D39" i="196"/>
  <c r="I49" i="202"/>
  <c r="C74" i="196"/>
  <c r="G38" i="196"/>
  <c r="D38" i="196"/>
  <c r="G22" i="101"/>
  <c r="H152" i="202"/>
  <c r="B90" i="196"/>
  <c r="H22" i="101"/>
  <c r="H177" i="202"/>
  <c r="C90" i="196"/>
  <c r="F90" i="196"/>
  <c r="H10" i="101"/>
  <c r="H49" i="202"/>
  <c r="C73" i="196"/>
  <c r="G10" i="101"/>
  <c r="H24" i="202"/>
  <c r="B73" i="196"/>
  <c r="H124" i="202"/>
  <c r="F73" i="196"/>
  <c r="D37" i="196"/>
  <c r="G24" i="97"/>
  <c r="G23" i="97"/>
  <c r="H22" i="97"/>
  <c r="G177" i="202"/>
  <c r="C89" i="196"/>
  <c r="F89" i="196"/>
  <c r="G22" i="97"/>
  <c r="G152" i="202"/>
  <c r="B89" i="196"/>
  <c r="D14" i="97"/>
  <c r="G10" i="97"/>
  <c r="G24" i="202"/>
  <c r="B72" i="196"/>
  <c r="G124" i="202"/>
  <c r="F72" i="196"/>
  <c r="H10" i="97"/>
  <c r="G49" i="202"/>
  <c r="C72" i="196"/>
  <c r="D36" i="196"/>
  <c r="G36" i="196"/>
  <c r="D26" i="95"/>
  <c r="G22" i="95"/>
  <c r="F152" i="202"/>
  <c r="B88" i="196"/>
  <c r="H22" i="95"/>
  <c r="F177" i="202"/>
  <c r="C88" i="196"/>
  <c r="F88" i="196"/>
  <c r="H11" i="95"/>
  <c r="H10" i="95"/>
  <c r="F49" i="202"/>
  <c r="C71" i="196"/>
  <c r="G12" i="95"/>
  <c r="G10" i="95"/>
  <c r="F24" i="202"/>
  <c r="B71" i="196"/>
  <c r="K36" i="196"/>
  <c r="F124" i="202"/>
  <c r="F71" i="196"/>
  <c r="D35" i="196"/>
  <c r="H20" i="92"/>
  <c r="H23" i="92"/>
  <c r="F87" i="196"/>
  <c r="H22" i="92"/>
  <c r="E177" i="202"/>
  <c r="C87" i="196"/>
  <c r="H25" i="92"/>
  <c r="D26" i="92"/>
  <c r="G22" i="92"/>
  <c r="E152" i="202"/>
  <c r="B87" i="196"/>
  <c r="H10" i="92"/>
  <c r="E49" i="202"/>
  <c r="C70" i="196"/>
  <c r="E124" i="202"/>
  <c r="F70" i="196"/>
  <c r="G10" i="92"/>
  <c r="E24" i="202"/>
  <c r="B70" i="196"/>
  <c r="G34" i="196"/>
  <c r="D26" i="89"/>
  <c r="G22" i="89"/>
  <c r="D152" i="202"/>
  <c r="B86" i="196"/>
  <c r="H22" i="89"/>
  <c r="D177" i="202"/>
  <c r="C86" i="196"/>
  <c r="F86" i="196"/>
  <c r="D124" i="202"/>
  <c r="F69" i="196"/>
  <c r="D14" i="89"/>
  <c r="H10" i="89"/>
  <c r="D49" i="202"/>
  <c r="C69" i="196"/>
  <c r="B44" i="196"/>
  <c r="D34" i="196"/>
  <c r="G10" i="89"/>
  <c r="D24" i="202"/>
  <c r="B69" i="196"/>
  <c r="K50" i="196"/>
  <c r="F85" i="196"/>
  <c r="H22" i="86"/>
  <c r="C177" i="202"/>
  <c r="C85" i="196"/>
  <c r="F61" i="196"/>
  <c r="H20" i="86"/>
  <c r="H25" i="86"/>
  <c r="G22" i="86"/>
  <c r="C152" i="202"/>
  <c r="B85" i="196"/>
  <c r="G33" i="196"/>
  <c r="D33" i="196"/>
  <c r="C124" i="202"/>
  <c r="F68" i="196"/>
  <c r="G12" i="86"/>
  <c r="G10" i="86"/>
  <c r="C24" i="202"/>
  <c r="B68" i="196"/>
  <c r="H13" i="86"/>
  <c r="H10" i="86"/>
  <c r="C49" i="202"/>
  <c r="C74" i="202" s="1"/>
  <c r="C68" i="196"/>
  <c r="D68" i="196" s="1"/>
  <c r="G22" i="79"/>
  <c r="B152" i="202"/>
  <c r="B84" i="196"/>
  <c r="D49" i="196"/>
  <c r="I49" i="196" s="1"/>
  <c r="C61" i="196"/>
  <c r="H22" i="79"/>
  <c r="B177" i="202"/>
  <c r="C84" i="196"/>
  <c r="F84" i="196"/>
  <c r="G11" i="79"/>
  <c r="G10" i="79"/>
  <c r="B24" i="202"/>
  <c r="B67" i="196"/>
  <c r="C44" i="196"/>
  <c r="D32" i="196"/>
  <c r="H10" i="79"/>
  <c r="B49" i="202"/>
  <c r="C67" i="196"/>
  <c r="B124" i="202"/>
  <c r="F67" i="196"/>
  <c r="D58" i="195"/>
  <c r="I58" i="196" s="1"/>
  <c r="H60" i="196"/>
  <c r="D60" i="195"/>
  <c r="I60" i="196" s="1"/>
  <c r="H22" i="77"/>
  <c r="C95" i="195"/>
  <c r="F95" i="195"/>
  <c r="G22" i="77"/>
  <c r="B95" i="195"/>
  <c r="M123" i="202"/>
  <c r="F78" i="195"/>
  <c r="H43" i="196"/>
  <c r="D43" i="195"/>
  <c r="I43" i="196" s="1"/>
  <c r="G10" i="77"/>
  <c r="B78" i="195"/>
  <c r="G78" i="196" s="1"/>
  <c r="H10" i="77"/>
  <c r="C78" i="195"/>
  <c r="G42" i="195"/>
  <c r="G22" i="75"/>
  <c r="B94" i="195"/>
  <c r="G94" i="196" s="1"/>
  <c r="H22" i="75"/>
  <c r="C94" i="195"/>
  <c r="AA227" i="202"/>
  <c r="F94" i="195"/>
  <c r="K94" i="196" s="1"/>
  <c r="H10" i="75"/>
  <c r="C77" i="195"/>
  <c r="L123" i="202"/>
  <c r="F77" i="195"/>
  <c r="G10" i="75"/>
  <c r="B77" i="195"/>
  <c r="H42" i="196"/>
  <c r="D42" i="195"/>
  <c r="D26" i="71"/>
  <c r="G22" i="71"/>
  <c r="B93" i="195"/>
  <c r="G93" i="196" s="1"/>
  <c r="H22" i="71"/>
  <c r="C93" i="195"/>
  <c r="Z227" i="202"/>
  <c r="F93" i="195"/>
  <c r="K93" i="196" s="1"/>
  <c r="H8" i="71"/>
  <c r="H10" i="71"/>
  <c r="C76" i="195"/>
  <c r="G10" i="71"/>
  <c r="B76" i="195"/>
  <c r="K123" i="202"/>
  <c r="F76" i="195"/>
  <c r="K76" i="196" s="1"/>
  <c r="K41" i="195"/>
  <c r="H41" i="196"/>
  <c r="D41" i="195"/>
  <c r="H22" i="69"/>
  <c r="C92" i="195"/>
  <c r="G22" i="69"/>
  <c r="B92" i="195"/>
  <c r="Y227" i="202"/>
  <c r="F92" i="195"/>
  <c r="K92" i="196" s="1"/>
  <c r="K40" i="195"/>
  <c r="H40" i="196"/>
  <c r="D40" i="195"/>
  <c r="G12" i="69"/>
  <c r="G10" i="69"/>
  <c r="B75" i="195"/>
  <c r="G75" i="196" s="1"/>
  <c r="H10" i="69"/>
  <c r="C75" i="195"/>
  <c r="J123" i="202"/>
  <c r="F75" i="195"/>
  <c r="G39" i="195"/>
  <c r="D56" i="195"/>
  <c r="I56" i="196" s="1"/>
  <c r="D26" i="67"/>
  <c r="G22" i="67"/>
  <c r="B91" i="195"/>
  <c r="H22" i="67"/>
  <c r="C91" i="195"/>
  <c r="H91" i="196" s="1"/>
  <c r="F91" i="195"/>
  <c r="K91" i="196" s="1"/>
  <c r="G12" i="67"/>
  <c r="G10" i="67"/>
  <c r="B74" i="195"/>
  <c r="G74" i="196" s="1"/>
  <c r="H10" i="67"/>
  <c r="C74" i="195"/>
  <c r="I123" i="202"/>
  <c r="F74" i="195"/>
  <c r="H39" i="196"/>
  <c r="D39" i="195"/>
  <c r="I39" i="196" s="1"/>
  <c r="G38" i="195"/>
  <c r="H22" i="65"/>
  <c r="C90" i="195"/>
  <c r="D26" i="65"/>
  <c r="G22" i="65"/>
  <c r="B90" i="195"/>
  <c r="F90" i="195"/>
  <c r="H8" i="65"/>
  <c r="H38" i="196"/>
  <c r="D38" i="195"/>
  <c r="I38" i="196" s="1"/>
  <c r="G12" i="65"/>
  <c r="G10" i="65"/>
  <c r="W24" i="202"/>
  <c r="B73" i="195"/>
  <c r="H10" i="65"/>
  <c r="C73" i="195"/>
  <c r="H123" i="202"/>
  <c r="F73" i="195"/>
  <c r="K73" i="196" s="1"/>
  <c r="D54" i="195"/>
  <c r="I54" i="196" s="1"/>
  <c r="H22" i="63"/>
  <c r="C89" i="195"/>
  <c r="F89" i="195"/>
  <c r="G22" i="63"/>
  <c r="B89" i="195"/>
  <c r="G123" i="202"/>
  <c r="F72" i="195"/>
  <c r="K72" i="196" s="1"/>
  <c r="H37" i="196"/>
  <c r="D37" i="195"/>
  <c r="I37" i="196" s="1"/>
  <c r="D14" i="63"/>
  <c r="G10" i="63"/>
  <c r="B72" i="195"/>
  <c r="G72" i="196" s="1"/>
  <c r="H10" i="63"/>
  <c r="C72" i="195"/>
  <c r="G22" i="61"/>
  <c r="B88" i="195"/>
  <c r="H53" i="196"/>
  <c r="D53" i="195"/>
  <c r="I53" i="196" s="1"/>
  <c r="H22" i="61"/>
  <c r="C88" i="195"/>
  <c r="F88" i="195"/>
  <c r="H36" i="196"/>
  <c r="D36" i="195"/>
  <c r="G12" i="61"/>
  <c r="G10" i="61"/>
  <c r="B71" i="195"/>
  <c r="G71" i="196" s="1"/>
  <c r="H10" i="61"/>
  <c r="C71" i="195"/>
  <c r="F123" i="202"/>
  <c r="F71" i="195"/>
  <c r="D52" i="195"/>
  <c r="I52" i="196" s="1"/>
  <c r="H22" i="59"/>
  <c r="C87" i="195"/>
  <c r="F87" i="195"/>
  <c r="G22" i="59"/>
  <c r="B87" i="195"/>
  <c r="E123" i="202"/>
  <c r="F70" i="195"/>
  <c r="K70" i="196" s="1"/>
  <c r="G10" i="59"/>
  <c r="B70" i="195"/>
  <c r="H35" i="196"/>
  <c r="D35" i="195"/>
  <c r="I35" i="196" s="1"/>
  <c r="H10" i="59"/>
  <c r="C70" i="195"/>
  <c r="H22" i="56"/>
  <c r="C86" i="195"/>
  <c r="G22" i="56"/>
  <c r="B86" i="195"/>
  <c r="H51" i="196"/>
  <c r="D51" i="195"/>
  <c r="I51" i="196" s="1"/>
  <c r="S227" i="202"/>
  <c r="F86" i="195"/>
  <c r="G10" i="56"/>
  <c r="B69" i="195"/>
  <c r="G69" i="196" s="1"/>
  <c r="H10" i="56"/>
  <c r="C69" i="195"/>
  <c r="D123" i="202"/>
  <c r="F69" i="195"/>
  <c r="H34" i="196"/>
  <c r="D34" i="195"/>
  <c r="H22" i="53"/>
  <c r="C85" i="195"/>
  <c r="R227" i="202"/>
  <c r="F85" i="195"/>
  <c r="K85" i="196" s="1"/>
  <c r="G22" i="53"/>
  <c r="B85" i="195"/>
  <c r="G85" i="196" s="1"/>
  <c r="H50" i="196"/>
  <c r="D50" i="195"/>
  <c r="I50" i="196" s="1"/>
  <c r="G50" i="195"/>
  <c r="C123" i="202"/>
  <c r="F68" i="195"/>
  <c r="K68" i="196" s="1"/>
  <c r="H33" i="196"/>
  <c r="D33" i="195"/>
  <c r="G8" i="53"/>
  <c r="G10" i="53"/>
  <c r="B68" i="195"/>
  <c r="G68" i="196" s="1"/>
  <c r="H10" i="53"/>
  <c r="C68" i="195"/>
  <c r="H22" i="39"/>
  <c r="C84" i="195"/>
  <c r="G22" i="39"/>
  <c r="B84" i="195"/>
  <c r="K49" i="196"/>
  <c r="F61" i="195"/>
  <c r="F84" i="195"/>
  <c r="G12" i="39"/>
  <c r="G10" i="39"/>
  <c r="B67" i="195"/>
  <c r="H13" i="39"/>
  <c r="B123" i="202"/>
  <c r="F67" i="195"/>
  <c r="G32" i="196"/>
  <c r="B44" i="195"/>
  <c r="H10" i="39"/>
  <c r="C67" i="195"/>
  <c r="H12" i="39"/>
  <c r="H7" i="39"/>
  <c r="H9" i="39"/>
  <c r="H32" i="196"/>
  <c r="C44" i="195"/>
  <c r="D32" i="195"/>
  <c r="H14" i="39"/>
  <c r="K32" i="196"/>
  <c r="F44" i="195"/>
  <c r="K49" i="194"/>
  <c r="K56" i="194"/>
  <c r="G41" i="194"/>
  <c r="G58" i="194"/>
  <c r="D52" i="194"/>
  <c r="I52" i="195" s="1"/>
  <c r="D53" i="194"/>
  <c r="G56" i="194"/>
  <c r="H60" i="194"/>
  <c r="D57" i="194"/>
  <c r="I57" i="195" s="1"/>
  <c r="H49" i="194"/>
  <c r="K51" i="194"/>
  <c r="D51" i="194"/>
  <c r="D60" i="194"/>
  <c r="I60" i="195" s="1"/>
  <c r="H60" i="195"/>
  <c r="H22" i="1"/>
  <c r="C95" i="194"/>
  <c r="F95" i="194"/>
  <c r="G22" i="1"/>
  <c r="B95" i="194"/>
  <c r="H10" i="1"/>
  <c r="C78" i="194"/>
  <c r="G14" i="1"/>
  <c r="G10" i="1"/>
  <c r="B78" i="194"/>
  <c r="M122" i="202"/>
  <c r="F78" i="194"/>
  <c r="K78" i="195" s="1"/>
  <c r="H43" i="195"/>
  <c r="D43" i="194"/>
  <c r="I43" i="195" s="1"/>
  <c r="G22" i="5"/>
  <c r="B94" i="194"/>
  <c r="H22" i="5"/>
  <c r="C94" i="194"/>
  <c r="F94" i="194"/>
  <c r="H42" i="195"/>
  <c r="D42" i="194"/>
  <c r="I42" i="195" s="1"/>
  <c r="G12" i="5"/>
  <c r="G10" i="5"/>
  <c r="AA23" i="202"/>
  <c r="B77" i="194"/>
  <c r="H11" i="5"/>
  <c r="H10" i="5"/>
  <c r="C77" i="194"/>
  <c r="L122" i="202"/>
  <c r="AA123" i="202" s="1"/>
  <c r="F77" i="194"/>
  <c r="H58" i="195"/>
  <c r="D58" i="194"/>
  <c r="I58" i="195" s="1"/>
  <c r="H22" i="7"/>
  <c r="C93" i="194"/>
  <c r="F93" i="194"/>
  <c r="G22" i="7"/>
  <c r="B93" i="194"/>
  <c r="G93" i="195" s="1"/>
  <c r="H10" i="7"/>
  <c r="C76" i="194"/>
  <c r="G10" i="7"/>
  <c r="Z23" i="202"/>
  <c r="B76" i="194"/>
  <c r="K122" i="202"/>
  <c r="F76" i="194"/>
  <c r="H41" i="195"/>
  <c r="D41" i="194"/>
  <c r="G40" i="194"/>
  <c r="G22" i="9"/>
  <c r="Y151" i="202"/>
  <c r="B92" i="194"/>
  <c r="G92" i="195" s="1"/>
  <c r="H22" i="9"/>
  <c r="C92" i="194"/>
  <c r="F92" i="194"/>
  <c r="H11" i="9"/>
  <c r="G10" i="9"/>
  <c r="Y23" i="202"/>
  <c r="B75" i="194"/>
  <c r="G75" i="195" s="1"/>
  <c r="H40" i="195"/>
  <c r="D40" i="194"/>
  <c r="K40" i="194"/>
  <c r="H12" i="9"/>
  <c r="H10" i="9"/>
  <c r="C75" i="194"/>
  <c r="J122" i="202"/>
  <c r="F75" i="194"/>
  <c r="H56" i="195"/>
  <c r="D56" i="194"/>
  <c r="I56" i="195" s="1"/>
  <c r="D26" i="11"/>
  <c r="G22" i="11"/>
  <c r="X151" i="202"/>
  <c r="B91" i="194"/>
  <c r="G91" i="195" s="1"/>
  <c r="H22" i="11"/>
  <c r="C91" i="194"/>
  <c r="X226" i="202"/>
  <c r="F91" i="194"/>
  <c r="K91" i="195" s="1"/>
  <c r="H10" i="11"/>
  <c r="C74" i="194"/>
  <c r="I122" i="202"/>
  <c r="F74" i="194"/>
  <c r="K74" i="195" s="1"/>
  <c r="H39" i="195"/>
  <c r="D39" i="194"/>
  <c r="I39" i="195" s="1"/>
  <c r="D14" i="11"/>
  <c r="G10" i="11"/>
  <c r="X23" i="202"/>
  <c r="B74" i="194"/>
  <c r="D26" i="13"/>
  <c r="G22" i="13"/>
  <c r="W151" i="202"/>
  <c r="B90" i="194"/>
  <c r="G90" i="195" s="1"/>
  <c r="H22" i="13"/>
  <c r="C90" i="194"/>
  <c r="D55" i="194"/>
  <c r="I55" i="195" s="1"/>
  <c r="F90" i="194"/>
  <c r="K90" i="195" s="1"/>
  <c r="H38" i="195"/>
  <c r="D38" i="194"/>
  <c r="D14" i="13"/>
  <c r="G10" i="13"/>
  <c r="B73" i="194"/>
  <c r="H10" i="13"/>
  <c r="C73" i="194"/>
  <c r="H122" i="202"/>
  <c r="F73" i="194"/>
  <c r="H54" i="195"/>
  <c r="D54" i="194"/>
  <c r="I54" i="195" s="1"/>
  <c r="H22" i="15"/>
  <c r="C89" i="194"/>
  <c r="V226" i="202"/>
  <c r="F89" i="194"/>
  <c r="K89" i="195" s="1"/>
  <c r="G22" i="15"/>
  <c r="V151" i="202"/>
  <c r="B89" i="194"/>
  <c r="G89" i="195" s="1"/>
  <c r="G122" i="202"/>
  <c r="V123" i="202" s="1"/>
  <c r="F72" i="194"/>
  <c r="K72" i="195" s="1"/>
  <c r="H37" i="195"/>
  <c r="D37" i="194"/>
  <c r="I37" i="195" s="1"/>
  <c r="D14" i="15"/>
  <c r="G10" i="15"/>
  <c r="B72" i="194"/>
  <c r="G72" i="195" s="1"/>
  <c r="H10" i="15"/>
  <c r="C72" i="194"/>
  <c r="H22" i="17"/>
  <c r="C88" i="194"/>
  <c r="G22" i="17"/>
  <c r="B88" i="194"/>
  <c r="F88" i="194"/>
  <c r="K88" i="195" s="1"/>
  <c r="H12" i="17"/>
  <c r="H10" i="17"/>
  <c r="C71" i="194"/>
  <c r="G10" i="17"/>
  <c r="U23" i="202"/>
  <c r="B71" i="194"/>
  <c r="F122" i="202"/>
  <c r="F71" i="194"/>
  <c r="K71" i="195" s="1"/>
  <c r="H36" i="195"/>
  <c r="D36" i="194"/>
  <c r="H22" i="19"/>
  <c r="C87" i="194"/>
  <c r="F87" i="194"/>
  <c r="K87" i="195" s="1"/>
  <c r="G22" i="19"/>
  <c r="T151" i="202"/>
  <c r="B87" i="194"/>
  <c r="H7" i="19"/>
  <c r="E122" i="202"/>
  <c r="F70" i="194"/>
  <c r="H35" i="195"/>
  <c r="D35" i="194"/>
  <c r="I35" i="195" s="1"/>
  <c r="G10" i="19"/>
  <c r="T23" i="202"/>
  <c r="B70" i="194"/>
  <c r="G70" i="195" s="1"/>
  <c r="H10" i="19"/>
  <c r="C70" i="194"/>
  <c r="G22" i="21"/>
  <c r="S151" i="202"/>
  <c r="B86" i="194"/>
  <c r="H22" i="21"/>
  <c r="C86" i="194"/>
  <c r="S226" i="202"/>
  <c r="F86" i="194"/>
  <c r="K86" i="195" s="1"/>
  <c r="D14" i="21"/>
  <c r="G10" i="21"/>
  <c r="B69" i="194"/>
  <c r="G69" i="195" s="1"/>
  <c r="H10" i="21"/>
  <c r="C69" i="194"/>
  <c r="G34" i="194"/>
  <c r="D122" i="202"/>
  <c r="S123" i="202" s="1"/>
  <c r="F69" i="194"/>
  <c r="H34" i="195"/>
  <c r="D34" i="194"/>
  <c r="G22" i="23"/>
  <c r="B85" i="194"/>
  <c r="F85" i="194"/>
  <c r="H50" i="195"/>
  <c r="D50" i="194"/>
  <c r="H22" i="23"/>
  <c r="C85" i="194"/>
  <c r="G12" i="23"/>
  <c r="G10" i="23"/>
  <c r="B68" i="194"/>
  <c r="G68" i="195" s="1"/>
  <c r="H10" i="23"/>
  <c r="C68" i="194"/>
  <c r="C122" i="202"/>
  <c r="F68" i="194"/>
  <c r="K68" i="195" s="1"/>
  <c r="K33" i="194"/>
  <c r="H33" i="195"/>
  <c r="D33" i="194"/>
  <c r="I33" i="195" s="1"/>
  <c r="G49" i="195"/>
  <c r="B61" i="194"/>
  <c r="G22" i="25"/>
  <c r="B84" i="194"/>
  <c r="H49" i="195"/>
  <c r="D49" i="194"/>
  <c r="I49" i="195" s="1"/>
  <c r="C61" i="194"/>
  <c r="K49" i="195"/>
  <c r="F61" i="194"/>
  <c r="K61" i="195" s="1"/>
  <c r="H22" i="25"/>
  <c r="C84" i="194"/>
  <c r="F84" i="194"/>
  <c r="K32" i="195"/>
  <c r="F44" i="194"/>
  <c r="K44" i="195" s="1"/>
  <c r="G32" i="195"/>
  <c r="B44" i="194"/>
  <c r="H10" i="25"/>
  <c r="C67" i="194"/>
  <c r="B122" i="202"/>
  <c r="F67" i="194"/>
  <c r="H32" i="195"/>
  <c r="D32" i="194"/>
  <c r="I32" i="195" s="1"/>
  <c r="C44" i="194"/>
  <c r="G10" i="25"/>
  <c r="B67" i="194"/>
  <c r="F95" i="52"/>
  <c r="K95" i="194" s="1"/>
  <c r="H22" i="51"/>
  <c r="C95" i="52"/>
  <c r="G22" i="51"/>
  <c r="B95" i="52"/>
  <c r="M121" i="202"/>
  <c r="F78" i="52"/>
  <c r="K78" i="194" s="1"/>
  <c r="H8" i="51"/>
  <c r="H10" i="51"/>
  <c r="C78" i="52"/>
  <c r="H43" i="194"/>
  <c r="D43" i="52"/>
  <c r="I43" i="194" s="1"/>
  <c r="G10" i="51"/>
  <c r="B78" i="52"/>
  <c r="H22" i="50"/>
  <c r="C94" i="52"/>
  <c r="G22" i="50"/>
  <c r="B94" i="52"/>
  <c r="F94" i="52"/>
  <c r="H10" i="50"/>
  <c r="C77" i="52"/>
  <c r="D42" i="52"/>
  <c r="G42" i="194"/>
  <c r="L121" i="202"/>
  <c r="F77" i="52"/>
  <c r="G10" i="50"/>
  <c r="B77" i="52"/>
  <c r="H22" i="49"/>
  <c r="C93" i="52"/>
  <c r="F93" i="52"/>
  <c r="G22" i="49"/>
  <c r="B93" i="52"/>
  <c r="H14" i="49"/>
  <c r="H10" i="49"/>
  <c r="C76" i="52"/>
  <c r="G10" i="49"/>
  <c r="B76" i="52"/>
  <c r="G76" i="194" s="1"/>
  <c r="K121" i="202"/>
  <c r="F76" i="52"/>
  <c r="K76" i="194" s="1"/>
  <c r="D41" i="52"/>
  <c r="H41" i="194"/>
  <c r="H22" i="48"/>
  <c r="C92" i="52"/>
  <c r="G22" i="48"/>
  <c r="B92" i="52"/>
  <c r="D26" i="48"/>
  <c r="H26" i="48"/>
  <c r="F92" i="52"/>
  <c r="H10" i="48"/>
  <c r="C75" i="52"/>
  <c r="J121" i="202"/>
  <c r="F75" i="52"/>
  <c r="D40" i="52"/>
  <c r="H40" i="194"/>
  <c r="G10" i="48"/>
  <c r="B75" i="52"/>
  <c r="F91" i="52"/>
  <c r="H22" i="47"/>
  <c r="C91" i="52"/>
  <c r="G22" i="47"/>
  <c r="B91" i="52"/>
  <c r="G91" i="194" s="1"/>
  <c r="H8" i="47"/>
  <c r="H10" i="47"/>
  <c r="C74" i="52"/>
  <c r="D14" i="47"/>
  <c r="G10" i="47"/>
  <c r="B74" i="52"/>
  <c r="G74" i="194" s="1"/>
  <c r="I121" i="202"/>
  <c r="F74" i="52"/>
  <c r="K74" i="194" s="1"/>
  <c r="H39" i="194"/>
  <c r="D39" i="52"/>
  <c r="I39" i="194" s="1"/>
  <c r="G22" i="46"/>
  <c r="B90" i="52"/>
  <c r="H22" i="46"/>
  <c r="C90" i="52"/>
  <c r="F90" i="52"/>
  <c r="H10" i="46"/>
  <c r="C73" i="52"/>
  <c r="H121" i="202"/>
  <c r="F73" i="52"/>
  <c r="K73" i="194" s="1"/>
  <c r="D14" i="46"/>
  <c r="G10" i="46"/>
  <c r="B73" i="52"/>
  <c r="H38" i="194"/>
  <c r="D38" i="52"/>
  <c r="F89" i="52"/>
  <c r="G22" i="45"/>
  <c r="B89" i="52"/>
  <c r="H22" i="45"/>
  <c r="C89" i="52"/>
  <c r="H10" i="45"/>
  <c r="C72" i="52"/>
  <c r="G121" i="202"/>
  <c r="F72" i="52"/>
  <c r="D14" i="45"/>
  <c r="G10" i="45"/>
  <c r="B72" i="52"/>
  <c r="H37" i="194"/>
  <c r="D37" i="52"/>
  <c r="G22" i="44"/>
  <c r="B88" i="52"/>
  <c r="H26" i="44"/>
  <c r="H22" i="44"/>
  <c r="C88" i="52"/>
  <c r="F88" i="52"/>
  <c r="H36" i="194"/>
  <c r="D36" i="52"/>
  <c r="I36" i="194" s="1"/>
  <c r="D14" i="44"/>
  <c r="G10" i="44"/>
  <c r="B71" i="52"/>
  <c r="G71" i="194" s="1"/>
  <c r="H10" i="44"/>
  <c r="C71" i="52"/>
  <c r="F121" i="202"/>
  <c r="F71" i="52"/>
  <c r="F87" i="52"/>
  <c r="H22" i="43"/>
  <c r="C87" i="52"/>
  <c r="G22" i="43"/>
  <c r="B87" i="52"/>
  <c r="H7" i="43"/>
  <c r="E121" i="202"/>
  <c r="F70" i="52"/>
  <c r="H35" i="194"/>
  <c r="D35" i="52"/>
  <c r="D14" i="43"/>
  <c r="G10" i="43"/>
  <c r="B70" i="52"/>
  <c r="H10" i="43"/>
  <c r="C70" i="52"/>
  <c r="G22" i="42"/>
  <c r="B86" i="52"/>
  <c r="H22" i="42"/>
  <c r="C86" i="52"/>
  <c r="F86" i="52"/>
  <c r="G12" i="42"/>
  <c r="G10" i="42"/>
  <c r="B69" i="52"/>
  <c r="H34" i="194"/>
  <c r="D34" i="52"/>
  <c r="H10" i="42"/>
  <c r="C69" i="52"/>
  <c r="D121" i="202"/>
  <c r="F69" i="52"/>
  <c r="F85" i="52"/>
  <c r="H24" i="41"/>
  <c r="H22" i="41"/>
  <c r="C85" i="52"/>
  <c r="G22" i="41"/>
  <c r="B85" i="52"/>
  <c r="G85" i="194" s="1"/>
  <c r="H12" i="41"/>
  <c r="H10" i="41"/>
  <c r="C68" i="52"/>
  <c r="G10" i="41"/>
  <c r="B68" i="52"/>
  <c r="H33" i="194"/>
  <c r="D33" i="52"/>
  <c r="C121" i="202"/>
  <c r="F68" i="52"/>
  <c r="F84" i="52"/>
  <c r="H14" i="128"/>
  <c r="H8" i="128"/>
  <c r="H11" i="130"/>
  <c r="H14" i="151"/>
  <c r="H8" i="167"/>
  <c r="H11" i="167"/>
  <c r="H14" i="167"/>
  <c r="D26" i="171"/>
  <c r="H19" i="171"/>
  <c r="H21" i="171"/>
  <c r="H23" i="173"/>
  <c r="H20" i="173"/>
  <c r="H8" i="183"/>
  <c r="M155" i="202"/>
  <c r="G22" i="191"/>
  <c r="H24" i="191"/>
  <c r="H12" i="191"/>
  <c r="H10" i="191"/>
  <c r="M27" i="202"/>
  <c r="G10" i="191"/>
  <c r="D26" i="190"/>
  <c r="G22" i="190"/>
  <c r="L155" i="202"/>
  <c r="H22" i="190"/>
  <c r="L180" i="202"/>
  <c r="H25" i="190"/>
  <c r="H19" i="190"/>
  <c r="H21" i="190"/>
  <c r="G10" i="190"/>
  <c r="L27" i="202"/>
  <c r="H13" i="190"/>
  <c r="H10" i="190"/>
  <c r="L52" i="202"/>
  <c r="H9" i="190"/>
  <c r="H7" i="190"/>
  <c r="H8" i="190"/>
  <c r="D14" i="190"/>
  <c r="H12" i="190"/>
  <c r="G22" i="189"/>
  <c r="K155" i="202"/>
  <c r="G24" i="189"/>
  <c r="H22" i="189"/>
  <c r="K180" i="202"/>
  <c r="H25" i="189"/>
  <c r="H19" i="189"/>
  <c r="H21" i="189"/>
  <c r="H24" i="189"/>
  <c r="D14" i="189"/>
  <c r="G10" i="189"/>
  <c r="K27" i="202"/>
  <c r="G22" i="188"/>
  <c r="J155" i="202"/>
  <c r="H22" i="188"/>
  <c r="J180" i="202"/>
  <c r="H19" i="188"/>
  <c r="H21" i="188"/>
  <c r="H25" i="188"/>
  <c r="H24" i="188"/>
  <c r="H11" i="188"/>
  <c r="H13" i="188"/>
  <c r="H10" i="188"/>
  <c r="J52" i="202"/>
  <c r="H7" i="188"/>
  <c r="H9" i="188"/>
  <c r="D14" i="188"/>
  <c r="G10" i="188"/>
  <c r="J27" i="202"/>
  <c r="H12" i="188"/>
  <c r="H14" i="188" s="1"/>
  <c r="G22" i="187"/>
  <c r="I155" i="202"/>
  <c r="H22" i="187"/>
  <c r="I180" i="202"/>
  <c r="H21" i="187"/>
  <c r="H25" i="187"/>
  <c r="H19" i="187"/>
  <c r="H24" i="187"/>
  <c r="D26" i="187"/>
  <c r="G10" i="187"/>
  <c r="I27" i="202"/>
  <c r="H10" i="187"/>
  <c r="I52" i="202"/>
  <c r="H13" i="187"/>
  <c r="H7" i="187"/>
  <c r="H9" i="187"/>
  <c r="D14" i="187"/>
  <c r="H12" i="187"/>
  <c r="H14" i="187" s="1"/>
  <c r="H22" i="186"/>
  <c r="H180" i="202"/>
  <c r="H21" i="186"/>
  <c r="H19" i="186"/>
  <c r="H25" i="186"/>
  <c r="D26" i="186"/>
  <c r="H24" i="186"/>
  <c r="H20" i="186"/>
  <c r="H23" i="186"/>
  <c r="G10" i="186"/>
  <c r="H27" i="202"/>
  <c r="H10" i="186"/>
  <c r="H52" i="202"/>
  <c r="H13" i="186"/>
  <c r="H7" i="186"/>
  <c r="H9" i="186"/>
  <c r="H12" i="186"/>
  <c r="G22" i="185"/>
  <c r="G155" i="202"/>
  <c r="D26" i="185"/>
  <c r="H22" i="185"/>
  <c r="G180" i="202"/>
  <c r="H21" i="185"/>
  <c r="H25" i="185"/>
  <c r="H19" i="185"/>
  <c r="H24" i="185"/>
  <c r="H11" i="185"/>
  <c r="G10" i="185"/>
  <c r="G27" i="202"/>
  <c r="H10" i="185"/>
  <c r="G52" i="202"/>
  <c r="H13" i="185"/>
  <c r="H7" i="185"/>
  <c r="H9" i="185"/>
  <c r="D14" i="185"/>
  <c r="H12" i="185"/>
  <c r="H14" i="185" s="1"/>
  <c r="H22" i="184"/>
  <c r="F180" i="202"/>
  <c r="H21" i="184"/>
  <c r="H25" i="184"/>
  <c r="H19" i="184"/>
  <c r="H24" i="184"/>
  <c r="D26" i="184"/>
  <c r="G22" i="184"/>
  <c r="F155" i="202"/>
  <c r="G10" i="184"/>
  <c r="F27" i="202"/>
  <c r="H10" i="184"/>
  <c r="F52" i="202"/>
  <c r="H13" i="184"/>
  <c r="H7" i="184"/>
  <c r="H9" i="184"/>
  <c r="G12" i="184"/>
  <c r="H12" i="184"/>
  <c r="H14" i="184" s="1"/>
  <c r="E155" i="202"/>
  <c r="G22" i="183"/>
  <c r="E27" i="202"/>
  <c r="G10" i="183"/>
  <c r="H14" i="183"/>
  <c r="H10" i="183"/>
  <c r="G22" i="182"/>
  <c r="D155" i="202"/>
  <c r="H22" i="182"/>
  <c r="D180" i="202"/>
  <c r="D14" i="182"/>
  <c r="G10" i="182"/>
  <c r="D27" i="202"/>
  <c r="H10" i="182"/>
  <c r="D52" i="202"/>
  <c r="D26" i="180"/>
  <c r="G22" i="180"/>
  <c r="C155" i="202"/>
  <c r="H22" i="180"/>
  <c r="C180" i="202"/>
  <c r="D14" i="180"/>
  <c r="G10" i="180"/>
  <c r="C27" i="202"/>
  <c r="H10" i="180"/>
  <c r="C52" i="202"/>
  <c r="D26" i="173"/>
  <c r="G22" i="173"/>
  <c r="B155" i="202"/>
  <c r="H22" i="173"/>
  <c r="B180" i="202"/>
  <c r="H14" i="173"/>
  <c r="D14" i="173"/>
  <c r="G10" i="173"/>
  <c r="B27" i="202"/>
  <c r="H10" i="173"/>
  <c r="B52" i="202"/>
  <c r="H22" i="171"/>
  <c r="M179" i="202"/>
  <c r="C95" i="198"/>
  <c r="AB230" i="202"/>
  <c r="F95" i="198"/>
  <c r="G22" i="171"/>
  <c r="M154" i="202"/>
  <c r="B95" i="198"/>
  <c r="D43" i="198"/>
  <c r="M126" i="202"/>
  <c r="AB127" i="202" s="1"/>
  <c r="F78" i="198"/>
  <c r="D14" i="171"/>
  <c r="G10" i="171"/>
  <c r="M26" i="202"/>
  <c r="B78" i="198"/>
  <c r="H10" i="171"/>
  <c r="M51" i="202"/>
  <c r="C78" i="198"/>
  <c r="H22" i="169"/>
  <c r="L179" i="202"/>
  <c r="C94" i="198"/>
  <c r="H25" i="169"/>
  <c r="H23" i="169"/>
  <c r="G22" i="169"/>
  <c r="L154" i="202"/>
  <c r="B94" i="198"/>
  <c r="G24" i="169"/>
  <c r="G20" i="169"/>
  <c r="G23" i="169"/>
  <c r="G25" i="169"/>
  <c r="H20" i="169"/>
  <c r="G19" i="169"/>
  <c r="AA230" i="202"/>
  <c r="F94" i="198"/>
  <c r="H8" i="169"/>
  <c r="H11" i="169"/>
  <c r="L126" i="202"/>
  <c r="AA127" i="202" s="1"/>
  <c r="F77" i="198"/>
  <c r="D42" i="198"/>
  <c r="G10" i="169"/>
  <c r="L26" i="202"/>
  <c r="B77" i="198"/>
  <c r="H10" i="169"/>
  <c r="L51" i="202"/>
  <c r="C77" i="198"/>
  <c r="G22" i="167"/>
  <c r="K154" i="202"/>
  <c r="B93" i="198"/>
  <c r="Z230" i="202"/>
  <c r="F93" i="198"/>
  <c r="F61" i="198"/>
  <c r="H22" i="167"/>
  <c r="K179" i="202"/>
  <c r="C93" i="198"/>
  <c r="D41" i="198"/>
  <c r="K126" i="202"/>
  <c r="F76" i="198"/>
  <c r="D14" i="167"/>
  <c r="G10" i="167"/>
  <c r="K26" i="202"/>
  <c r="B76" i="198"/>
  <c r="H10" i="167"/>
  <c r="K51" i="202"/>
  <c r="C76" i="198"/>
  <c r="H23" i="162"/>
  <c r="H21" i="162"/>
  <c r="J179" i="202"/>
  <c r="C92" i="198"/>
  <c r="D26" i="162"/>
  <c r="G23" i="162"/>
  <c r="G21" i="162"/>
  <c r="J154" i="202"/>
  <c r="Y155" i="202" s="1"/>
  <c r="B92" i="198"/>
  <c r="Y230" i="202"/>
  <c r="F92" i="198"/>
  <c r="J126" i="202"/>
  <c r="F75" i="198"/>
  <c r="H10" i="162"/>
  <c r="J51" i="202"/>
  <c r="C75" i="198"/>
  <c r="D14" i="162"/>
  <c r="G10" i="162"/>
  <c r="J26" i="202"/>
  <c r="Y27" i="202" s="1"/>
  <c r="B75" i="198"/>
  <c r="D26" i="160"/>
  <c r="G22" i="160"/>
  <c r="I154" i="202"/>
  <c r="B91" i="198"/>
  <c r="X230" i="202"/>
  <c r="F91" i="198"/>
  <c r="H20" i="160"/>
  <c r="H22" i="160"/>
  <c r="I179" i="202"/>
  <c r="C91" i="198"/>
  <c r="H14" i="160"/>
  <c r="I126" i="202"/>
  <c r="X127" i="202" s="1"/>
  <c r="F74" i="198"/>
  <c r="D14" i="160"/>
  <c r="G10" i="160"/>
  <c r="I26" i="202"/>
  <c r="B74" i="198"/>
  <c r="D39" i="198"/>
  <c r="H10" i="160"/>
  <c r="I51" i="202"/>
  <c r="C74" i="198"/>
  <c r="D74" i="198" s="1"/>
  <c r="H22" i="158"/>
  <c r="H179" i="202"/>
  <c r="C90" i="198"/>
  <c r="G23" i="158"/>
  <c r="G22" i="158"/>
  <c r="H154" i="202"/>
  <c r="W155" i="202" s="1"/>
  <c r="B90" i="198"/>
  <c r="C61" i="198"/>
  <c r="H61" i="198" s="1"/>
  <c r="W230" i="202"/>
  <c r="F90" i="198"/>
  <c r="H126" i="202"/>
  <c r="F73" i="198"/>
  <c r="H14" i="158"/>
  <c r="H10" i="158"/>
  <c r="H51" i="202"/>
  <c r="C73" i="198"/>
  <c r="G10" i="158"/>
  <c r="H26" i="202"/>
  <c r="B73" i="198"/>
  <c r="D38" i="198"/>
  <c r="H22" i="156"/>
  <c r="G179" i="202"/>
  <c r="C89" i="198"/>
  <c r="V230" i="202"/>
  <c r="F89" i="198"/>
  <c r="D26" i="156"/>
  <c r="G22" i="156"/>
  <c r="G154" i="202"/>
  <c r="V155" i="202" s="1"/>
  <c r="B89" i="198"/>
  <c r="H20" i="156"/>
  <c r="H23" i="156"/>
  <c r="G126" i="202"/>
  <c r="F72" i="198"/>
  <c r="G10" i="156"/>
  <c r="G26" i="202"/>
  <c r="B72" i="198"/>
  <c r="D37" i="198"/>
  <c r="H10" i="156"/>
  <c r="G51" i="202"/>
  <c r="C72" i="198"/>
  <c r="D72" i="198" s="1"/>
  <c r="H22" i="154"/>
  <c r="F179" i="202"/>
  <c r="C88" i="198"/>
  <c r="H23" i="154"/>
  <c r="D26" i="154"/>
  <c r="G22" i="154"/>
  <c r="F154" i="202"/>
  <c r="B88" i="198"/>
  <c r="U230" i="202"/>
  <c r="F88" i="198"/>
  <c r="F126" i="202"/>
  <c r="U127" i="202" s="1"/>
  <c r="F71" i="198"/>
  <c r="D36" i="198"/>
  <c r="D14" i="154"/>
  <c r="G10" i="154"/>
  <c r="F26" i="202"/>
  <c r="U27" i="202" s="1"/>
  <c r="B71" i="198"/>
  <c r="H10" i="154"/>
  <c r="F51" i="202"/>
  <c r="C71" i="198"/>
  <c r="T230" i="202"/>
  <c r="F87" i="198"/>
  <c r="H22" i="151"/>
  <c r="E179" i="202"/>
  <c r="C87" i="198"/>
  <c r="D26" i="151"/>
  <c r="G22" i="151"/>
  <c r="E154" i="202"/>
  <c r="T155" i="202" s="1"/>
  <c r="B87" i="198"/>
  <c r="D35" i="198"/>
  <c r="E126" i="202"/>
  <c r="F70" i="198"/>
  <c r="G10" i="151"/>
  <c r="E26" i="202"/>
  <c r="T27" i="202" s="1"/>
  <c r="B70" i="198"/>
  <c r="H10" i="151"/>
  <c r="E51" i="202"/>
  <c r="C70" i="198"/>
  <c r="D70" i="198" s="1"/>
  <c r="D26" i="149"/>
  <c r="G22" i="149"/>
  <c r="D154" i="202"/>
  <c r="S155" i="202" s="1"/>
  <c r="B86" i="198"/>
  <c r="H22" i="149"/>
  <c r="D179" i="202"/>
  <c r="C86" i="198"/>
  <c r="S230" i="202"/>
  <c r="F86" i="198"/>
  <c r="F44" i="198"/>
  <c r="D126" i="202"/>
  <c r="F69" i="198"/>
  <c r="D34" i="198"/>
  <c r="D14" i="149"/>
  <c r="G10" i="149"/>
  <c r="D26" i="202"/>
  <c r="B69" i="198"/>
  <c r="H10" i="149"/>
  <c r="D51" i="202"/>
  <c r="C69" i="198"/>
  <c r="H22" i="146"/>
  <c r="C179" i="202"/>
  <c r="C85" i="198"/>
  <c r="B61" i="198"/>
  <c r="G22" i="146"/>
  <c r="C154" i="202"/>
  <c r="B85" i="198"/>
  <c r="H25" i="146"/>
  <c r="D26" i="146"/>
  <c r="D50" i="198"/>
  <c r="H20" i="146"/>
  <c r="H23" i="146"/>
  <c r="R230" i="202"/>
  <c r="F85" i="198"/>
  <c r="C126" i="202"/>
  <c r="F68" i="198"/>
  <c r="B44" i="198"/>
  <c r="G12" i="146"/>
  <c r="G10" i="146"/>
  <c r="C26" i="202"/>
  <c r="R27" i="202" s="1"/>
  <c r="B68" i="198"/>
  <c r="H10" i="146"/>
  <c r="C51" i="202"/>
  <c r="C68" i="198"/>
  <c r="D33" i="198"/>
  <c r="H22" i="143"/>
  <c r="B179" i="202"/>
  <c r="C84" i="198"/>
  <c r="D26" i="143"/>
  <c r="G22" i="143"/>
  <c r="B154" i="202"/>
  <c r="B84" i="198"/>
  <c r="F84" i="198"/>
  <c r="B126" i="202"/>
  <c r="F67" i="198"/>
  <c r="H10" i="143"/>
  <c r="B51" i="202"/>
  <c r="C67" i="198"/>
  <c r="D32" i="198"/>
  <c r="C44" i="198"/>
  <c r="D44" i="198" s="1"/>
  <c r="H11" i="143"/>
  <c r="H14" i="143"/>
  <c r="D14" i="143"/>
  <c r="G10" i="143"/>
  <c r="B26" i="202"/>
  <c r="B67" i="198"/>
  <c r="D26" i="141"/>
  <c r="G22" i="141"/>
  <c r="M153" i="202"/>
  <c r="B95" i="197"/>
  <c r="G95" i="214" s="1"/>
  <c r="F95" i="197"/>
  <c r="K95" i="214" s="1"/>
  <c r="G60" i="197"/>
  <c r="G60" i="198"/>
  <c r="D60" i="197"/>
  <c r="I60" i="214" s="1"/>
  <c r="H22" i="141"/>
  <c r="M178" i="202"/>
  <c r="C95" i="197"/>
  <c r="H95" i="214" s="1"/>
  <c r="K60" i="197"/>
  <c r="K60" i="198"/>
  <c r="K43" i="197"/>
  <c r="K43" i="198"/>
  <c r="M125" i="202"/>
  <c r="F78" i="197"/>
  <c r="H43" i="197"/>
  <c r="D43" i="197"/>
  <c r="I43" i="214" s="1"/>
  <c r="H43" i="198"/>
  <c r="D14" i="141"/>
  <c r="G10" i="141"/>
  <c r="M25" i="202"/>
  <c r="B78" i="197"/>
  <c r="G43" i="197"/>
  <c r="G43" i="198"/>
  <c r="H10" i="141"/>
  <c r="M50" i="202"/>
  <c r="C78" i="197"/>
  <c r="H78" i="214" s="1"/>
  <c r="D26" i="139"/>
  <c r="G22" i="139"/>
  <c r="L153" i="202"/>
  <c r="B94" i="197"/>
  <c r="G94" i="214" s="1"/>
  <c r="D59" i="197"/>
  <c r="I59" i="214" s="1"/>
  <c r="H59" i="197"/>
  <c r="H59" i="198"/>
  <c r="H22" i="139"/>
  <c r="L178" i="202"/>
  <c r="C94" i="197"/>
  <c r="H94" i="214" s="1"/>
  <c r="K59" i="197"/>
  <c r="K59" i="198"/>
  <c r="G59" i="197"/>
  <c r="G59" i="198"/>
  <c r="F94" i="197"/>
  <c r="K94" i="214" s="1"/>
  <c r="K42" i="197"/>
  <c r="K42" i="198"/>
  <c r="L125" i="202"/>
  <c r="F77" i="197"/>
  <c r="K77" i="214" s="1"/>
  <c r="H42" i="197"/>
  <c r="D42" i="197"/>
  <c r="I42" i="214" s="1"/>
  <c r="H42" i="198"/>
  <c r="H12" i="139"/>
  <c r="H10" i="139"/>
  <c r="L50" i="202"/>
  <c r="C77" i="197"/>
  <c r="H77" i="214" s="1"/>
  <c r="G42" i="197"/>
  <c r="G42" i="198"/>
  <c r="G8" i="139"/>
  <c r="G10" i="139"/>
  <c r="L25" i="202"/>
  <c r="B77" i="197"/>
  <c r="G77" i="214" s="1"/>
  <c r="F93" i="197"/>
  <c r="K93" i="214" s="1"/>
  <c r="D26" i="137"/>
  <c r="G22" i="137"/>
  <c r="K153" i="202"/>
  <c r="B93" i="197"/>
  <c r="G93" i="214" s="1"/>
  <c r="H22" i="137"/>
  <c r="K178" i="202"/>
  <c r="C93" i="197"/>
  <c r="G58" i="197"/>
  <c r="G58" i="198"/>
  <c r="D58" i="197"/>
  <c r="I58" i="214" s="1"/>
  <c r="K58" i="197"/>
  <c r="K58" i="198"/>
  <c r="K125" i="202"/>
  <c r="F76" i="197"/>
  <c r="K41" i="197"/>
  <c r="K41" i="198"/>
  <c r="H41" i="197"/>
  <c r="D41" i="197"/>
  <c r="H41" i="198"/>
  <c r="G12" i="137"/>
  <c r="G10" i="137"/>
  <c r="K25" i="202"/>
  <c r="B76" i="197"/>
  <c r="G76" i="214" s="1"/>
  <c r="H10" i="137"/>
  <c r="K50" i="202"/>
  <c r="C76" i="197"/>
  <c r="H76" i="214" s="1"/>
  <c r="G41" i="197"/>
  <c r="G41" i="198"/>
  <c r="I57" i="197"/>
  <c r="I57" i="198"/>
  <c r="D26" i="133"/>
  <c r="G22" i="133"/>
  <c r="J153" i="202"/>
  <c r="B92" i="197"/>
  <c r="G92" i="214" s="1"/>
  <c r="H22" i="133"/>
  <c r="J178" i="202"/>
  <c r="C92" i="197"/>
  <c r="H92" i="214" s="1"/>
  <c r="K57" i="197"/>
  <c r="K57" i="198"/>
  <c r="H20" i="133"/>
  <c r="F92" i="197"/>
  <c r="K92" i="214" s="1"/>
  <c r="G57" i="197"/>
  <c r="G57" i="198"/>
  <c r="J125" i="202"/>
  <c r="F75" i="197"/>
  <c r="K40" i="197"/>
  <c r="K40" i="198"/>
  <c r="H40" i="197"/>
  <c r="D40" i="197"/>
  <c r="I40" i="214" s="1"/>
  <c r="H40" i="198"/>
  <c r="H12" i="133"/>
  <c r="H10" i="133"/>
  <c r="J50" i="202"/>
  <c r="C75" i="197"/>
  <c r="H75" i="214" s="1"/>
  <c r="G40" i="197"/>
  <c r="G40" i="198"/>
  <c r="D14" i="133"/>
  <c r="G10" i="133"/>
  <c r="J25" i="202"/>
  <c r="B75" i="197"/>
  <c r="G75" i="214" s="1"/>
  <c r="G24" i="130"/>
  <c r="G21" i="130"/>
  <c r="G26" i="130"/>
  <c r="K56" i="197"/>
  <c r="K56" i="198"/>
  <c r="H22" i="130"/>
  <c r="I178" i="202"/>
  <c r="C91" i="197"/>
  <c r="F91" i="197"/>
  <c r="G20" i="130"/>
  <c r="G56" i="197"/>
  <c r="G56" i="198"/>
  <c r="H56" i="197"/>
  <c r="H56" i="198"/>
  <c r="D56" i="197"/>
  <c r="I56" i="214" s="1"/>
  <c r="G22" i="130"/>
  <c r="I153" i="202"/>
  <c r="B91" i="197"/>
  <c r="G91" i="214" s="1"/>
  <c r="I125" i="202"/>
  <c r="F74" i="197"/>
  <c r="K74" i="214" s="1"/>
  <c r="K39" i="197"/>
  <c r="K39" i="198"/>
  <c r="H39" i="197"/>
  <c r="D39" i="197"/>
  <c r="I39" i="214" s="1"/>
  <c r="H39" i="198"/>
  <c r="H10" i="130"/>
  <c r="I50" i="202"/>
  <c r="C74" i="197"/>
  <c r="H74" i="214" s="1"/>
  <c r="G39" i="197"/>
  <c r="G39" i="198"/>
  <c r="G10" i="130"/>
  <c r="I25" i="202"/>
  <c r="B74" i="197"/>
  <c r="G74" i="214" s="1"/>
  <c r="D26" i="128"/>
  <c r="G22" i="128"/>
  <c r="H153" i="202"/>
  <c r="B90" i="197"/>
  <c r="G90" i="214" s="1"/>
  <c r="H22" i="128"/>
  <c r="H178" i="202"/>
  <c r="C90" i="197"/>
  <c r="H90" i="214" s="1"/>
  <c r="I55" i="198"/>
  <c r="K55" i="197"/>
  <c r="K55" i="198"/>
  <c r="F90" i="197"/>
  <c r="K90" i="214" s="1"/>
  <c r="G55" i="197"/>
  <c r="G55" i="198"/>
  <c r="K38" i="197"/>
  <c r="K38" i="198"/>
  <c r="H125" i="202"/>
  <c r="F73" i="197"/>
  <c r="H38" i="197"/>
  <c r="D38" i="197"/>
  <c r="I38" i="214" s="1"/>
  <c r="H38" i="198"/>
  <c r="H10" i="128"/>
  <c r="H50" i="202"/>
  <c r="C73" i="197"/>
  <c r="H73" i="214" s="1"/>
  <c r="D14" i="128"/>
  <c r="G10" i="128"/>
  <c r="H25" i="202"/>
  <c r="B73" i="197"/>
  <c r="G73" i="214" s="1"/>
  <c r="G38" i="197"/>
  <c r="G38" i="198"/>
  <c r="F89" i="197"/>
  <c r="K89" i="214" s="1"/>
  <c r="G54" i="197"/>
  <c r="G54" i="198"/>
  <c r="D54" i="197"/>
  <c r="I54" i="214" s="1"/>
  <c r="D26" i="126"/>
  <c r="G22" i="126"/>
  <c r="G153" i="202"/>
  <c r="B89" i="197"/>
  <c r="G89" i="214" s="1"/>
  <c r="H22" i="126"/>
  <c r="G178" i="202"/>
  <c r="C89" i="197"/>
  <c r="H89" i="214" s="1"/>
  <c r="K54" i="197"/>
  <c r="K54" i="198"/>
  <c r="K37" i="197"/>
  <c r="K37" i="198"/>
  <c r="G125" i="202"/>
  <c r="F72" i="197"/>
  <c r="K72" i="214" s="1"/>
  <c r="H10" i="126"/>
  <c r="G50" i="202"/>
  <c r="C72" i="197"/>
  <c r="H37" i="197"/>
  <c r="D37" i="197"/>
  <c r="I37" i="214" s="1"/>
  <c r="H37" i="198"/>
  <c r="H14" i="126"/>
  <c r="G10" i="126"/>
  <c r="G25" i="202"/>
  <c r="B72" i="197"/>
  <c r="G72" i="214" s="1"/>
  <c r="H8" i="126"/>
  <c r="G37" i="197"/>
  <c r="G37" i="198"/>
  <c r="H11" i="126"/>
  <c r="I53" i="197"/>
  <c r="I53" i="198"/>
  <c r="D26" i="124"/>
  <c r="G22" i="124"/>
  <c r="F153" i="202"/>
  <c r="B88" i="197"/>
  <c r="G88" i="214" s="1"/>
  <c r="K53" i="197"/>
  <c r="K53" i="198"/>
  <c r="H22" i="124"/>
  <c r="F178" i="202"/>
  <c r="C88" i="197"/>
  <c r="H88" i="214" s="1"/>
  <c r="F88" i="197"/>
  <c r="G53" i="197"/>
  <c r="G53" i="198"/>
  <c r="H14" i="124"/>
  <c r="K36" i="197"/>
  <c r="K36" i="198"/>
  <c r="F125" i="202"/>
  <c r="F71" i="197"/>
  <c r="G36" i="197"/>
  <c r="G36" i="198"/>
  <c r="H36" i="197"/>
  <c r="D36" i="197"/>
  <c r="I36" i="214" s="1"/>
  <c r="H36" i="198"/>
  <c r="G12" i="124"/>
  <c r="G10" i="124"/>
  <c r="F25" i="202"/>
  <c r="B71" i="197"/>
  <c r="G71" i="214" s="1"/>
  <c r="H10" i="124"/>
  <c r="F50" i="202"/>
  <c r="C71" i="197"/>
  <c r="H71" i="214" s="1"/>
  <c r="F87" i="197"/>
  <c r="K87" i="214" s="1"/>
  <c r="G52" i="197"/>
  <c r="G52" i="198"/>
  <c r="I52" i="197"/>
  <c r="I52" i="198"/>
  <c r="D26" i="122"/>
  <c r="G22" i="122"/>
  <c r="E153" i="202"/>
  <c r="B87" i="197"/>
  <c r="G87" i="214" s="1"/>
  <c r="H24" i="122"/>
  <c r="H22" i="122"/>
  <c r="E178" i="202"/>
  <c r="C87" i="197"/>
  <c r="K52" i="197"/>
  <c r="K52" i="198"/>
  <c r="K51" i="197"/>
  <c r="K51" i="198"/>
  <c r="D26" i="120"/>
  <c r="G22" i="120"/>
  <c r="D153" i="202"/>
  <c r="B86" i="197"/>
  <c r="G86" i="214" s="1"/>
  <c r="F86" i="197"/>
  <c r="K86" i="214" s="1"/>
  <c r="G51" i="197"/>
  <c r="G51" i="198"/>
  <c r="H22" i="120"/>
  <c r="D178" i="202"/>
  <c r="C86" i="197"/>
  <c r="H86" i="214" s="1"/>
  <c r="F85" i="197"/>
  <c r="K85" i="214" s="1"/>
  <c r="D26" i="118"/>
  <c r="G22" i="118"/>
  <c r="C153" i="202"/>
  <c r="B85" i="197"/>
  <c r="G85" i="214" s="1"/>
  <c r="G50" i="197"/>
  <c r="G50" i="198"/>
  <c r="D50" i="197"/>
  <c r="I50" i="214" s="1"/>
  <c r="H22" i="118"/>
  <c r="C178" i="202"/>
  <c r="C85" i="197"/>
  <c r="H85" i="214" s="1"/>
  <c r="K50" i="197"/>
  <c r="K50" i="198"/>
  <c r="K35" i="197"/>
  <c r="K35" i="198"/>
  <c r="E125" i="202"/>
  <c r="F70" i="197"/>
  <c r="H12" i="122"/>
  <c r="H10" i="122"/>
  <c r="E50" i="202"/>
  <c r="C70" i="197"/>
  <c r="H35" i="197"/>
  <c r="D35" i="197"/>
  <c r="I35" i="214" s="1"/>
  <c r="H35" i="198"/>
  <c r="H14" i="122"/>
  <c r="G12" i="122"/>
  <c r="G10" i="122"/>
  <c r="E25" i="202"/>
  <c r="B70" i="197"/>
  <c r="G70" i="214" s="1"/>
  <c r="G35" i="197"/>
  <c r="G35" i="198"/>
  <c r="H8" i="122"/>
  <c r="K34" i="197"/>
  <c r="K34" i="198"/>
  <c r="D125" i="202"/>
  <c r="F69" i="197"/>
  <c r="G34" i="197"/>
  <c r="G34" i="198"/>
  <c r="H12" i="120"/>
  <c r="H10" i="120"/>
  <c r="D50" i="202"/>
  <c r="C69" i="197"/>
  <c r="H69" i="214" s="1"/>
  <c r="H34" i="197"/>
  <c r="D34" i="197"/>
  <c r="I34" i="214" s="1"/>
  <c r="H34" i="198"/>
  <c r="G12" i="120"/>
  <c r="G10" i="120"/>
  <c r="D25" i="202"/>
  <c r="B69" i="197"/>
  <c r="G69" i="214" s="1"/>
  <c r="K33" i="197"/>
  <c r="K33" i="198"/>
  <c r="C125" i="202"/>
  <c r="F68" i="197"/>
  <c r="H33" i="197"/>
  <c r="D33" i="197"/>
  <c r="I33" i="214" s="1"/>
  <c r="H33" i="198"/>
  <c r="H8" i="118"/>
  <c r="H10" i="118"/>
  <c r="C50" i="202"/>
  <c r="C68" i="197"/>
  <c r="H68" i="214" s="1"/>
  <c r="G33" i="197"/>
  <c r="G33" i="198"/>
  <c r="D14" i="118"/>
  <c r="G10" i="118"/>
  <c r="C25" i="202"/>
  <c r="B68" i="197"/>
  <c r="G68" i="214" s="1"/>
  <c r="G11" i="116"/>
  <c r="G10" i="116"/>
  <c r="H8" i="116"/>
  <c r="H11" i="116"/>
  <c r="D26" i="116"/>
  <c r="B153" i="202"/>
  <c r="B84" i="197"/>
  <c r="G84" i="214" s="1"/>
  <c r="B178" i="202"/>
  <c r="C84" i="197"/>
  <c r="K49" i="197"/>
  <c r="K49" i="198"/>
  <c r="F61" i="197"/>
  <c r="I49" i="197"/>
  <c r="I49" i="198"/>
  <c r="F84" i="197"/>
  <c r="G49" i="197"/>
  <c r="G49" i="198"/>
  <c r="B61" i="197"/>
  <c r="H61" i="197"/>
  <c r="H14" i="116"/>
  <c r="H32" i="197"/>
  <c r="D32" i="197"/>
  <c r="I32" i="214" s="1"/>
  <c r="H32" i="198"/>
  <c r="C44" i="197"/>
  <c r="H44" i="214" s="1"/>
  <c r="K32" i="197"/>
  <c r="K32" i="198"/>
  <c r="F44" i="197"/>
  <c r="G32" i="197"/>
  <c r="G32" i="198"/>
  <c r="B44" i="197"/>
  <c r="B25" i="202"/>
  <c r="B67" i="197"/>
  <c r="G67" i="214" s="1"/>
  <c r="B50" i="202"/>
  <c r="C67" i="197"/>
  <c r="B125" i="202"/>
  <c r="F67" i="197"/>
  <c r="K67" i="214" s="1"/>
  <c r="D26" i="191"/>
  <c r="M52" i="202"/>
  <c r="H13" i="191"/>
  <c r="H7" i="191"/>
  <c r="H9" i="191"/>
  <c r="D14" i="191"/>
  <c r="M180" i="202"/>
  <c r="H21" i="191"/>
  <c r="H25" i="191"/>
  <c r="H19" i="191"/>
  <c r="H26" i="183"/>
  <c r="E180" i="202"/>
  <c r="H25" i="183"/>
  <c r="H19" i="183"/>
  <c r="H21" i="183"/>
  <c r="H24" i="183"/>
  <c r="D26" i="183"/>
  <c r="E52" i="202"/>
  <c r="H9" i="183"/>
  <c r="H13" i="183"/>
  <c r="H7" i="183"/>
  <c r="H12" i="183"/>
  <c r="D14" i="183"/>
  <c r="C84" i="52"/>
  <c r="H19" i="40"/>
  <c r="B84" i="52"/>
  <c r="H26" i="182"/>
  <c r="H25" i="182"/>
  <c r="H19" i="182"/>
  <c r="H21" i="182"/>
  <c r="H24" i="182"/>
  <c r="H26" i="180"/>
  <c r="H19" i="180"/>
  <c r="H21" i="180"/>
  <c r="H25" i="180"/>
  <c r="H24" i="180"/>
  <c r="H13" i="180"/>
  <c r="H7" i="180"/>
  <c r="H9" i="180"/>
  <c r="H12" i="180"/>
  <c r="H26" i="173"/>
  <c r="H19" i="173"/>
  <c r="H21" i="173"/>
  <c r="H25" i="173"/>
  <c r="H24" i="173"/>
  <c r="H13" i="173"/>
  <c r="H7" i="173"/>
  <c r="H9" i="173"/>
  <c r="H12" i="173"/>
  <c r="G12" i="171"/>
  <c r="H26" i="169"/>
  <c r="H19" i="169"/>
  <c r="H21" i="169"/>
  <c r="H24" i="169"/>
  <c r="H13" i="169"/>
  <c r="H7" i="169"/>
  <c r="H9" i="169"/>
  <c r="H12" i="169"/>
  <c r="G26" i="167"/>
  <c r="G23" i="167"/>
  <c r="G19" i="167"/>
  <c r="G24" i="167"/>
  <c r="G12" i="167"/>
  <c r="H26" i="162"/>
  <c r="H19" i="162"/>
  <c r="H22" i="162"/>
  <c r="H25" i="162"/>
  <c r="H24" i="162"/>
  <c r="H13" i="162"/>
  <c r="H7" i="162"/>
  <c r="H9" i="162"/>
  <c r="H12" i="162"/>
  <c r="H26" i="160"/>
  <c r="H19" i="160"/>
  <c r="H21" i="160"/>
  <c r="H25" i="160"/>
  <c r="H24" i="160"/>
  <c r="H13" i="160"/>
  <c r="H7" i="160"/>
  <c r="H9" i="160"/>
  <c r="H12" i="160"/>
  <c r="D14" i="151"/>
  <c r="H26" i="156"/>
  <c r="H25" i="156"/>
  <c r="H19" i="156"/>
  <c r="H21" i="156"/>
  <c r="H24" i="156"/>
  <c r="H7" i="156"/>
  <c r="H9" i="156"/>
  <c r="H13" i="156"/>
  <c r="H12" i="156"/>
  <c r="G24" i="158"/>
  <c r="H8" i="158"/>
  <c r="H13" i="158"/>
  <c r="H9" i="158"/>
  <c r="H11" i="158"/>
  <c r="H7" i="158"/>
  <c r="H12" i="158"/>
  <c r="H26" i="154"/>
  <c r="H25" i="154"/>
  <c r="H19" i="154"/>
  <c r="H21" i="154"/>
  <c r="H24" i="154"/>
  <c r="H7" i="154"/>
  <c r="H9" i="154"/>
  <c r="H13" i="154"/>
  <c r="H12" i="154"/>
  <c r="H26" i="151"/>
  <c r="H25" i="151"/>
  <c r="H19" i="151"/>
  <c r="H21" i="151"/>
  <c r="H24" i="151"/>
  <c r="H13" i="151"/>
  <c r="H7" i="151"/>
  <c r="H9" i="151"/>
  <c r="H12" i="151"/>
  <c r="H26" i="149"/>
  <c r="H25" i="149"/>
  <c r="H19" i="149"/>
  <c r="H21" i="149"/>
  <c r="H24" i="149"/>
  <c r="H13" i="149"/>
  <c r="H7" i="149"/>
  <c r="H9" i="149"/>
  <c r="H12" i="149"/>
  <c r="H26" i="146"/>
  <c r="H19" i="146"/>
  <c r="H21" i="146"/>
  <c r="H24" i="146"/>
  <c r="D14" i="146"/>
  <c r="H26" i="143"/>
  <c r="H25" i="143"/>
  <c r="H19" i="143"/>
  <c r="H21" i="143"/>
  <c r="H24" i="143"/>
  <c r="H7" i="143"/>
  <c r="H9" i="143"/>
  <c r="H13" i="143"/>
  <c r="H12" i="143"/>
  <c r="H26" i="141"/>
  <c r="H25" i="141"/>
  <c r="H19" i="141"/>
  <c r="H21" i="141"/>
  <c r="H24" i="141"/>
  <c r="H7" i="141"/>
  <c r="H9" i="141"/>
  <c r="H13" i="141"/>
  <c r="H12" i="141"/>
  <c r="G12" i="139"/>
  <c r="H26" i="137"/>
  <c r="H25" i="137"/>
  <c r="H19" i="137"/>
  <c r="H21" i="137"/>
  <c r="H24" i="137"/>
  <c r="H8" i="137"/>
  <c r="D14" i="137"/>
  <c r="H7" i="137"/>
  <c r="H9" i="137"/>
  <c r="H13" i="137"/>
  <c r="H12" i="137"/>
  <c r="H26" i="133"/>
  <c r="H25" i="133"/>
  <c r="H19" i="133"/>
  <c r="H21" i="133"/>
  <c r="H24" i="133"/>
  <c r="H7" i="133"/>
  <c r="H9" i="133"/>
  <c r="H13" i="133"/>
  <c r="H26" i="130"/>
  <c r="H19" i="130"/>
  <c r="H21" i="130"/>
  <c r="H24" i="130"/>
  <c r="H7" i="130"/>
  <c r="H9" i="130"/>
  <c r="H13" i="130"/>
  <c r="H12" i="130"/>
  <c r="H26" i="128"/>
  <c r="H25" i="128"/>
  <c r="H19" i="128"/>
  <c r="H21" i="128"/>
  <c r="H24" i="128"/>
  <c r="G12" i="128"/>
  <c r="H7" i="128"/>
  <c r="H9" i="128"/>
  <c r="H13" i="128"/>
  <c r="H12" i="128"/>
  <c r="H26" i="126"/>
  <c r="H25" i="126"/>
  <c r="H19" i="126"/>
  <c r="H21" i="126"/>
  <c r="H24" i="126"/>
  <c r="H7" i="126"/>
  <c r="H9" i="126"/>
  <c r="H13" i="126"/>
  <c r="H12" i="126"/>
  <c r="H26" i="124"/>
  <c r="H25" i="124"/>
  <c r="H19" i="124"/>
  <c r="H21" i="124"/>
  <c r="H24" i="124"/>
  <c r="H7" i="124"/>
  <c r="H9" i="124"/>
  <c r="H13" i="124"/>
  <c r="H12" i="124"/>
  <c r="H26" i="122"/>
  <c r="H25" i="122"/>
  <c r="H19" i="122"/>
  <c r="H21" i="122"/>
  <c r="H7" i="122"/>
  <c r="H9" i="122"/>
  <c r="H13" i="122"/>
  <c r="H20" i="120"/>
  <c r="H26" i="120"/>
  <c r="H25" i="120"/>
  <c r="H19" i="120"/>
  <c r="H21" i="120"/>
  <c r="H24" i="120"/>
  <c r="D14" i="120"/>
  <c r="H7" i="120"/>
  <c r="H9" i="120"/>
  <c r="H13" i="120"/>
  <c r="H26" i="118"/>
  <c r="H25" i="118"/>
  <c r="H19" i="118"/>
  <c r="H21" i="118"/>
  <c r="H24" i="118"/>
  <c r="H14" i="118"/>
  <c r="H11" i="118"/>
  <c r="H7" i="118"/>
  <c r="H9" i="118"/>
  <c r="H13" i="118"/>
  <c r="H12" i="118"/>
  <c r="H26" i="116"/>
  <c r="H25" i="116"/>
  <c r="H19" i="116"/>
  <c r="H21" i="116"/>
  <c r="H24" i="116"/>
  <c r="D14" i="116"/>
  <c r="H13" i="116"/>
  <c r="H7" i="116"/>
  <c r="H9" i="116"/>
  <c r="H12" i="116"/>
  <c r="H26" i="112"/>
  <c r="H25" i="112"/>
  <c r="H19" i="112"/>
  <c r="H21" i="112"/>
  <c r="H24" i="112"/>
  <c r="H7" i="112"/>
  <c r="H9" i="112"/>
  <c r="H13" i="112"/>
  <c r="H12" i="112"/>
  <c r="G8" i="109"/>
  <c r="G7" i="109"/>
  <c r="G12" i="109"/>
  <c r="H26" i="108"/>
  <c r="H19" i="108"/>
  <c r="H21" i="108"/>
  <c r="H24" i="108"/>
  <c r="H13" i="108"/>
  <c r="H7" i="108"/>
  <c r="H9" i="108"/>
  <c r="H12" i="108"/>
  <c r="H26" i="106"/>
  <c r="H19" i="106"/>
  <c r="H21" i="106"/>
  <c r="H25" i="106"/>
  <c r="H24" i="106"/>
  <c r="H9" i="106"/>
  <c r="H13" i="106"/>
  <c r="H14" i="106"/>
  <c r="H7" i="106"/>
  <c r="H12" i="106"/>
  <c r="G8" i="101"/>
  <c r="G7" i="101"/>
  <c r="G12" i="101"/>
  <c r="H26" i="95"/>
  <c r="H25" i="95"/>
  <c r="H19" i="95"/>
  <c r="H21" i="95"/>
  <c r="H24" i="95"/>
  <c r="H14" i="95"/>
  <c r="H9" i="95"/>
  <c r="H13" i="95"/>
  <c r="H7" i="95"/>
  <c r="H12" i="95"/>
  <c r="H26" i="92"/>
  <c r="H19" i="92"/>
  <c r="H21" i="92"/>
  <c r="H24" i="92"/>
  <c r="H9" i="92"/>
  <c r="H13" i="92"/>
  <c r="H7" i="92"/>
  <c r="H12" i="92"/>
  <c r="H26" i="89"/>
  <c r="H25" i="89"/>
  <c r="H19" i="89"/>
  <c r="H21" i="89"/>
  <c r="H24" i="89"/>
  <c r="H8" i="89"/>
  <c r="H13" i="89"/>
  <c r="H9" i="89"/>
  <c r="H7" i="89"/>
  <c r="H12" i="89"/>
  <c r="H26" i="86"/>
  <c r="H19" i="86"/>
  <c r="H21" i="86"/>
  <c r="H24" i="86"/>
  <c r="G9" i="79"/>
  <c r="G8" i="79"/>
  <c r="G7" i="79"/>
  <c r="G12" i="79"/>
  <c r="G8" i="77"/>
  <c r="G7" i="77"/>
  <c r="G12" i="77"/>
  <c r="H20" i="75"/>
  <c r="H21" i="75"/>
  <c r="H25" i="75"/>
  <c r="H19" i="75"/>
  <c r="H24" i="75"/>
  <c r="H26" i="71"/>
  <c r="H25" i="71"/>
  <c r="H19" i="71"/>
  <c r="H21" i="71"/>
  <c r="H24" i="71"/>
  <c r="H13" i="71"/>
  <c r="H14" i="71"/>
  <c r="H7" i="71"/>
  <c r="H9" i="71"/>
  <c r="H12" i="71"/>
  <c r="H26" i="69"/>
  <c r="H19" i="69"/>
  <c r="H21" i="69"/>
  <c r="H25" i="69"/>
  <c r="H24" i="69"/>
  <c r="H13" i="69"/>
  <c r="H7" i="69"/>
  <c r="H9" i="69"/>
  <c r="H12" i="69"/>
  <c r="H26" i="67"/>
  <c r="H19" i="67"/>
  <c r="H21" i="67"/>
  <c r="H25" i="67"/>
  <c r="H24" i="67"/>
  <c r="D14" i="67"/>
  <c r="H13" i="67"/>
  <c r="H7" i="67"/>
  <c r="H9" i="67"/>
  <c r="H12" i="67"/>
  <c r="H26" i="65"/>
  <c r="H19" i="65"/>
  <c r="H21" i="65"/>
  <c r="H25" i="65"/>
  <c r="H24" i="65"/>
  <c r="H13" i="65"/>
  <c r="H7" i="65"/>
  <c r="H9" i="65"/>
  <c r="H12" i="65"/>
  <c r="H20" i="63"/>
  <c r="H19" i="63"/>
  <c r="H21" i="63"/>
  <c r="H25" i="63"/>
  <c r="H24" i="63"/>
  <c r="H7" i="61"/>
  <c r="H9" i="61"/>
  <c r="H13" i="61"/>
  <c r="H12" i="61"/>
  <c r="H20" i="59"/>
  <c r="H25" i="59"/>
  <c r="H19" i="59"/>
  <c r="H21" i="59"/>
  <c r="H24" i="59"/>
  <c r="H7" i="59"/>
  <c r="H9" i="59"/>
  <c r="H12" i="59"/>
  <c r="H26" i="56"/>
  <c r="H19" i="56"/>
  <c r="H24" i="56"/>
  <c r="H9" i="56"/>
  <c r="H13" i="56"/>
  <c r="H7" i="56"/>
  <c r="H12" i="56"/>
  <c r="G12" i="53"/>
  <c r="G26" i="39"/>
  <c r="G19" i="39"/>
  <c r="G24" i="39"/>
  <c r="G9" i="1"/>
  <c r="G11" i="1"/>
  <c r="G8" i="1"/>
  <c r="G7" i="1"/>
  <c r="G12" i="1"/>
  <c r="H20" i="5"/>
  <c r="H21" i="5"/>
  <c r="H19" i="5"/>
  <c r="H24" i="5"/>
  <c r="H14" i="5"/>
  <c r="H8" i="5"/>
  <c r="H13" i="5"/>
  <c r="H7" i="5"/>
  <c r="H9" i="5"/>
  <c r="H12" i="5"/>
  <c r="H13" i="7"/>
  <c r="H7" i="7"/>
  <c r="H9" i="7"/>
  <c r="H12" i="7"/>
  <c r="H20" i="9"/>
  <c r="H19" i="9"/>
  <c r="H21" i="9"/>
  <c r="H24" i="9"/>
  <c r="H9" i="9"/>
  <c r="H13" i="9"/>
  <c r="H7" i="9"/>
  <c r="H13" i="11"/>
  <c r="H7" i="11"/>
  <c r="H9" i="11"/>
  <c r="H12" i="11"/>
  <c r="H26" i="13"/>
  <c r="H19" i="13"/>
  <c r="H21" i="13"/>
  <c r="H25" i="13"/>
  <c r="H24" i="13"/>
  <c r="H9" i="13"/>
  <c r="H13" i="13"/>
  <c r="H7" i="13"/>
  <c r="H12" i="13"/>
  <c r="G12" i="15"/>
  <c r="H20" i="17"/>
  <c r="H19" i="17"/>
  <c r="H21" i="17"/>
  <c r="H24" i="17"/>
  <c r="H20" i="19"/>
  <c r="H25" i="19"/>
  <c r="H19" i="19"/>
  <c r="H21" i="19"/>
  <c r="H24" i="19"/>
  <c r="H20" i="21"/>
  <c r="H19" i="21"/>
  <c r="H21" i="21"/>
  <c r="H24" i="21"/>
  <c r="G12" i="21"/>
  <c r="H13" i="21"/>
  <c r="H7" i="21"/>
  <c r="H9" i="21"/>
  <c r="H12" i="21"/>
  <c r="G20" i="23"/>
  <c r="G19" i="23"/>
  <c r="G24" i="23"/>
  <c r="H9" i="23"/>
  <c r="H11" i="23"/>
  <c r="H7" i="23"/>
  <c r="H12" i="23"/>
  <c r="H20" i="51"/>
  <c r="H21" i="51"/>
  <c r="H25" i="51"/>
  <c r="H19" i="51"/>
  <c r="H24" i="51"/>
  <c r="H11" i="51"/>
  <c r="H13" i="51"/>
  <c r="H7" i="51"/>
  <c r="H9" i="51"/>
  <c r="H12" i="51"/>
  <c r="H20" i="50"/>
  <c r="H21" i="50"/>
  <c r="H25" i="50"/>
  <c r="H19" i="50"/>
  <c r="H24" i="50"/>
  <c r="H7" i="50"/>
  <c r="H9" i="50"/>
  <c r="H12" i="50"/>
  <c r="H11" i="49"/>
  <c r="D14" i="49"/>
  <c r="H20" i="49"/>
  <c r="H21" i="49"/>
  <c r="H19" i="49"/>
  <c r="H24" i="49"/>
  <c r="G12" i="49"/>
  <c r="H13" i="49"/>
  <c r="H7" i="49"/>
  <c r="H9" i="49"/>
  <c r="H12" i="49"/>
  <c r="H20" i="48"/>
  <c r="H21" i="48"/>
  <c r="H25" i="48"/>
  <c r="H19" i="48"/>
  <c r="H24" i="48"/>
  <c r="H7" i="48"/>
  <c r="H9" i="48"/>
  <c r="H12" i="48"/>
  <c r="H20" i="47"/>
  <c r="H21" i="47"/>
  <c r="H19" i="47"/>
  <c r="H24" i="47"/>
  <c r="G12" i="47"/>
  <c r="H13" i="47"/>
  <c r="H7" i="47"/>
  <c r="H9" i="47"/>
  <c r="H12" i="47"/>
  <c r="H20" i="45"/>
  <c r="H21" i="45"/>
  <c r="H19" i="45"/>
  <c r="H24" i="45"/>
  <c r="G12" i="45"/>
  <c r="H13" i="45"/>
  <c r="H7" i="45"/>
  <c r="H9" i="45"/>
  <c r="H12" i="45"/>
  <c r="H25" i="44"/>
  <c r="H23" i="44"/>
  <c r="H20" i="44"/>
  <c r="H21" i="44"/>
  <c r="H19" i="44"/>
  <c r="H24" i="44"/>
  <c r="G12" i="44"/>
  <c r="H7" i="44"/>
  <c r="H9" i="44"/>
  <c r="H13" i="44"/>
  <c r="H12" i="44"/>
  <c r="H20" i="43"/>
  <c r="H21" i="43"/>
  <c r="H19" i="43"/>
  <c r="H24" i="43"/>
  <c r="G12" i="43"/>
  <c r="H20" i="42"/>
  <c r="H21" i="42"/>
  <c r="H19" i="42"/>
  <c r="D14" i="42"/>
  <c r="H8" i="42"/>
  <c r="H13" i="42"/>
  <c r="H7" i="42"/>
  <c r="H9" i="42"/>
  <c r="H12" i="42"/>
  <c r="H26" i="41"/>
  <c r="D26" i="41"/>
  <c r="H14" i="41"/>
  <c r="H8" i="41"/>
  <c r="D14" i="41"/>
  <c r="G8" i="191"/>
  <c r="G13" i="191"/>
  <c r="G9" i="191"/>
  <c r="G11" i="191"/>
  <c r="G7" i="191"/>
  <c r="G23" i="191"/>
  <c r="G19" i="191"/>
  <c r="G20" i="191"/>
  <c r="G25" i="191"/>
  <c r="G21" i="191"/>
  <c r="G24" i="191"/>
  <c r="G12" i="191"/>
  <c r="G24" i="190"/>
  <c r="G8" i="190"/>
  <c r="G13" i="190"/>
  <c r="G9" i="190"/>
  <c r="G11" i="190"/>
  <c r="G7" i="190"/>
  <c r="G23" i="190"/>
  <c r="G19" i="190"/>
  <c r="G20" i="190"/>
  <c r="G25" i="190"/>
  <c r="G21" i="190"/>
  <c r="G12" i="190"/>
  <c r="G8" i="189"/>
  <c r="G13" i="189"/>
  <c r="G9" i="189"/>
  <c r="G11" i="189"/>
  <c r="G7" i="189"/>
  <c r="G23" i="189"/>
  <c r="G19" i="189"/>
  <c r="G20" i="189"/>
  <c r="G25" i="189"/>
  <c r="G21" i="189"/>
  <c r="D26" i="189"/>
  <c r="G12" i="189"/>
  <c r="G14" i="189" s="1"/>
  <c r="G8" i="188"/>
  <c r="G13" i="188"/>
  <c r="G9" i="188"/>
  <c r="G11" i="188"/>
  <c r="G7" i="188"/>
  <c r="G23" i="188"/>
  <c r="G19" i="188"/>
  <c r="G20" i="188"/>
  <c r="G25" i="188"/>
  <c r="G26" i="188" s="1"/>
  <c r="G21" i="188"/>
  <c r="D26" i="188"/>
  <c r="G12" i="188"/>
  <c r="G14" i="188" s="1"/>
  <c r="G8" i="187"/>
  <c r="G13" i="187"/>
  <c r="G9" i="187"/>
  <c r="G11" i="187"/>
  <c r="G7" i="187"/>
  <c r="G23" i="187"/>
  <c r="G19" i="187"/>
  <c r="G20" i="187"/>
  <c r="G25" i="187"/>
  <c r="G21" i="187"/>
  <c r="G24" i="187"/>
  <c r="G12" i="187"/>
  <c r="G14" i="187" s="1"/>
  <c r="G8" i="186"/>
  <c r="G13" i="186"/>
  <c r="G9" i="186"/>
  <c r="G11" i="186"/>
  <c r="G7" i="186"/>
  <c r="G12" i="186"/>
  <c r="D14" i="186"/>
  <c r="G8" i="185"/>
  <c r="G13" i="185"/>
  <c r="G9" i="185"/>
  <c r="G11" i="185"/>
  <c r="G7" i="185"/>
  <c r="G23" i="185"/>
  <c r="G19" i="185"/>
  <c r="G20" i="185"/>
  <c r="G25" i="185"/>
  <c r="G21" i="185"/>
  <c r="G24" i="185"/>
  <c r="G12" i="185"/>
  <c r="G14" i="185" s="1"/>
  <c r="G8" i="184"/>
  <c r="G13" i="184"/>
  <c r="G9" i="184"/>
  <c r="G11" i="184"/>
  <c r="G7" i="184"/>
  <c r="G23" i="184"/>
  <c r="G19" i="184"/>
  <c r="G20" i="184"/>
  <c r="G25" i="184"/>
  <c r="G21" i="184"/>
  <c r="G24" i="184"/>
  <c r="D14" i="184"/>
  <c r="G8" i="183"/>
  <c r="G13" i="183"/>
  <c r="G9" i="183"/>
  <c r="G11" i="183"/>
  <c r="G14" i="183"/>
  <c r="G7" i="183"/>
  <c r="G23" i="183"/>
  <c r="G26" i="183"/>
  <c r="G19" i="183"/>
  <c r="G20" i="183"/>
  <c r="G25" i="183"/>
  <c r="G21" i="183"/>
  <c r="G24" i="183"/>
  <c r="G12" i="183"/>
  <c r="G8" i="182"/>
  <c r="G13" i="182"/>
  <c r="G9" i="182"/>
  <c r="G11" i="182"/>
  <c r="G14" i="182"/>
  <c r="G7" i="182"/>
  <c r="G23" i="182"/>
  <c r="G26" i="182"/>
  <c r="G19" i="182"/>
  <c r="G20" i="182"/>
  <c r="G25" i="182"/>
  <c r="G21" i="182"/>
  <c r="D26" i="182"/>
  <c r="G24" i="182"/>
  <c r="G12" i="182"/>
  <c r="G8" i="180"/>
  <c r="G13" i="180"/>
  <c r="G9" i="180"/>
  <c r="G11" i="180"/>
  <c r="G14" i="180"/>
  <c r="G7" i="180"/>
  <c r="G23" i="180"/>
  <c r="G26" i="180"/>
  <c r="G19" i="180"/>
  <c r="G20" i="180"/>
  <c r="G25" i="180"/>
  <c r="G21" i="180"/>
  <c r="G24" i="180"/>
  <c r="G12" i="180"/>
  <c r="G8" i="173"/>
  <c r="G13" i="173"/>
  <c r="G9" i="173"/>
  <c r="G11" i="173"/>
  <c r="G14" i="173"/>
  <c r="G7" i="173"/>
  <c r="G23" i="173"/>
  <c r="G26" i="173"/>
  <c r="G19" i="173"/>
  <c r="G20" i="173"/>
  <c r="G25" i="173"/>
  <c r="G21" i="173"/>
  <c r="G24" i="173"/>
  <c r="G12" i="173"/>
  <c r="G8" i="171"/>
  <c r="G13" i="171"/>
  <c r="G9" i="171"/>
  <c r="G11" i="171"/>
  <c r="G14" i="171"/>
  <c r="G7" i="171"/>
  <c r="G8" i="169"/>
  <c r="G13" i="169"/>
  <c r="G9" i="169"/>
  <c r="G11" i="169"/>
  <c r="G14" i="169"/>
  <c r="G7" i="169"/>
  <c r="G12" i="169"/>
  <c r="D14" i="169"/>
  <c r="G8" i="167"/>
  <c r="G13" i="167"/>
  <c r="G9" i="167"/>
  <c r="G11" i="167"/>
  <c r="G14" i="167"/>
  <c r="G7" i="167"/>
  <c r="G8" i="162"/>
  <c r="G13" i="162"/>
  <c r="G9" i="162"/>
  <c r="G11" i="162"/>
  <c r="G14" i="162"/>
  <c r="G7" i="162"/>
  <c r="G26" i="162"/>
  <c r="G19" i="162"/>
  <c r="G20" i="162"/>
  <c r="G25" i="162"/>
  <c r="G22" i="162"/>
  <c r="G24" i="162"/>
  <c r="G12" i="162"/>
  <c r="G8" i="160"/>
  <c r="G13" i="160"/>
  <c r="G9" i="160"/>
  <c r="G11" i="160"/>
  <c r="G14" i="160"/>
  <c r="G7" i="160"/>
  <c r="G23" i="160"/>
  <c r="G26" i="160"/>
  <c r="G19" i="160"/>
  <c r="G20" i="160"/>
  <c r="G25" i="160"/>
  <c r="G21" i="160"/>
  <c r="G24" i="160"/>
  <c r="G12" i="160"/>
  <c r="G8" i="158"/>
  <c r="G11" i="158"/>
  <c r="D14" i="158"/>
  <c r="G13" i="158"/>
  <c r="G14" i="158"/>
  <c r="G7" i="158"/>
  <c r="G9" i="158"/>
  <c r="G12" i="158"/>
  <c r="G8" i="156"/>
  <c r="G13" i="156"/>
  <c r="G9" i="156"/>
  <c r="G11" i="156"/>
  <c r="G14" i="156"/>
  <c r="G7" i="156"/>
  <c r="G23" i="156"/>
  <c r="G26" i="156"/>
  <c r="G19" i="156"/>
  <c r="G20" i="156"/>
  <c r="G25" i="156"/>
  <c r="G21" i="156"/>
  <c r="G24" i="156"/>
  <c r="G12" i="156"/>
  <c r="D14" i="156"/>
  <c r="G8" i="154"/>
  <c r="G13" i="154"/>
  <c r="G9" i="154"/>
  <c r="G11" i="154"/>
  <c r="G14" i="154"/>
  <c r="G7" i="154"/>
  <c r="G23" i="154"/>
  <c r="G26" i="154"/>
  <c r="G19" i="154"/>
  <c r="G20" i="154"/>
  <c r="G25" i="154"/>
  <c r="G21" i="154"/>
  <c r="G24" i="154"/>
  <c r="G12" i="154"/>
  <c r="G24" i="151"/>
  <c r="G8" i="151"/>
  <c r="G13" i="151"/>
  <c r="G9" i="151"/>
  <c r="G11" i="151"/>
  <c r="G14" i="151"/>
  <c r="G7" i="151"/>
  <c r="G23" i="151"/>
  <c r="G26" i="151"/>
  <c r="G19" i="151"/>
  <c r="G20" i="151"/>
  <c r="G25" i="151"/>
  <c r="G21" i="151"/>
  <c r="G12" i="151"/>
  <c r="G24" i="149"/>
  <c r="G8" i="149"/>
  <c r="G13" i="149"/>
  <c r="G9" i="149"/>
  <c r="G11" i="149"/>
  <c r="G14" i="149"/>
  <c r="G7" i="149"/>
  <c r="G23" i="149"/>
  <c r="G26" i="149"/>
  <c r="G19" i="149"/>
  <c r="G20" i="149"/>
  <c r="G25" i="149"/>
  <c r="G21" i="149"/>
  <c r="G12" i="149"/>
  <c r="G8" i="146"/>
  <c r="G13" i="146"/>
  <c r="G9" i="146"/>
  <c r="G11" i="146"/>
  <c r="G14" i="146"/>
  <c r="G7" i="146"/>
  <c r="G8" i="143"/>
  <c r="G13" i="143"/>
  <c r="G9" i="143"/>
  <c r="G11" i="143"/>
  <c r="G14" i="143"/>
  <c r="G7" i="143"/>
  <c r="G23" i="143"/>
  <c r="G26" i="143"/>
  <c r="G19" i="143"/>
  <c r="G20" i="143"/>
  <c r="G25" i="143"/>
  <c r="G21" i="143"/>
  <c r="G24" i="143"/>
  <c r="G12" i="143"/>
  <c r="G8" i="141"/>
  <c r="G13" i="141"/>
  <c r="G9" i="141"/>
  <c r="G11" i="141"/>
  <c r="G14" i="141"/>
  <c r="G7" i="141"/>
  <c r="G23" i="141"/>
  <c r="G26" i="141"/>
  <c r="G19" i="141"/>
  <c r="G20" i="141"/>
  <c r="G25" i="141"/>
  <c r="G21" i="141"/>
  <c r="G24" i="141"/>
  <c r="G12" i="141"/>
  <c r="H13" i="139"/>
  <c r="H9" i="139"/>
  <c r="H7" i="139"/>
  <c r="H8" i="139"/>
  <c r="D14" i="139"/>
  <c r="H11" i="139"/>
  <c r="H14" i="139"/>
  <c r="G23" i="139"/>
  <c r="G25" i="139"/>
  <c r="G21" i="139"/>
  <c r="G26" i="139"/>
  <c r="G19" i="139"/>
  <c r="G20" i="139"/>
  <c r="G24" i="139"/>
  <c r="G8" i="137"/>
  <c r="G13" i="137"/>
  <c r="G9" i="137"/>
  <c r="G11" i="137"/>
  <c r="G14" i="137"/>
  <c r="G7" i="137"/>
  <c r="G23" i="137"/>
  <c r="G26" i="137"/>
  <c r="G19" i="137"/>
  <c r="G20" i="137"/>
  <c r="G25" i="137"/>
  <c r="G21" i="137"/>
  <c r="G24" i="137"/>
  <c r="G8" i="133"/>
  <c r="G13" i="133"/>
  <c r="G9" i="133"/>
  <c r="G11" i="133"/>
  <c r="G14" i="133"/>
  <c r="G7" i="133"/>
  <c r="G23" i="133"/>
  <c r="G26" i="133"/>
  <c r="G19" i="133"/>
  <c r="G20" i="133"/>
  <c r="G25" i="133"/>
  <c r="G21" i="133"/>
  <c r="G24" i="133"/>
  <c r="G12" i="133"/>
  <c r="G8" i="130"/>
  <c r="G13" i="130"/>
  <c r="G9" i="130"/>
  <c r="G11" i="130"/>
  <c r="G14" i="130"/>
  <c r="G7" i="130"/>
  <c r="G12" i="130"/>
  <c r="D14" i="130"/>
  <c r="G8" i="128"/>
  <c r="G13" i="128"/>
  <c r="G9" i="128"/>
  <c r="G11" i="128"/>
  <c r="G14" i="128"/>
  <c r="G7" i="128"/>
  <c r="G23" i="128"/>
  <c r="G26" i="128"/>
  <c r="G19" i="128"/>
  <c r="G20" i="128"/>
  <c r="G25" i="128"/>
  <c r="G21" i="128"/>
  <c r="G24" i="128"/>
  <c r="G8" i="126"/>
  <c r="G13" i="126"/>
  <c r="G9" i="126"/>
  <c r="G11" i="126"/>
  <c r="G14" i="126"/>
  <c r="G7" i="126"/>
  <c r="G23" i="126"/>
  <c r="G26" i="126"/>
  <c r="G19" i="126"/>
  <c r="G20" i="126"/>
  <c r="G25" i="126"/>
  <c r="G21" i="126"/>
  <c r="G24" i="126"/>
  <c r="D14" i="126"/>
  <c r="G12" i="126"/>
  <c r="G8" i="124"/>
  <c r="G13" i="124"/>
  <c r="G9" i="124"/>
  <c r="G11" i="124"/>
  <c r="G14" i="124"/>
  <c r="G7" i="124"/>
  <c r="G23" i="124"/>
  <c r="G26" i="124"/>
  <c r="G19" i="124"/>
  <c r="G20" i="124"/>
  <c r="G25" i="124"/>
  <c r="G21" i="124"/>
  <c r="G24" i="124"/>
  <c r="D14" i="124"/>
  <c r="G8" i="122"/>
  <c r="G13" i="122"/>
  <c r="G9" i="122"/>
  <c r="G11" i="122"/>
  <c r="G14" i="122"/>
  <c r="G7" i="122"/>
  <c r="G23" i="122"/>
  <c r="G26" i="122"/>
  <c r="G19" i="122"/>
  <c r="G20" i="122"/>
  <c r="G25" i="122"/>
  <c r="G21" i="122"/>
  <c r="G24" i="122"/>
  <c r="D14" i="122"/>
  <c r="G8" i="120"/>
  <c r="G13" i="120"/>
  <c r="G9" i="120"/>
  <c r="G11" i="120"/>
  <c r="G14" i="120"/>
  <c r="G7" i="120"/>
  <c r="G23" i="120"/>
  <c r="G26" i="120"/>
  <c r="G19" i="120"/>
  <c r="G20" i="120"/>
  <c r="G25" i="120"/>
  <c r="G21" i="120"/>
  <c r="G24" i="120"/>
  <c r="G8" i="118"/>
  <c r="G13" i="118"/>
  <c r="G9" i="118"/>
  <c r="G11" i="118"/>
  <c r="G14" i="118"/>
  <c r="G7" i="118"/>
  <c r="G23" i="118"/>
  <c r="G26" i="118"/>
  <c r="G19" i="118"/>
  <c r="G20" i="118"/>
  <c r="G25" i="118"/>
  <c r="G21" i="118"/>
  <c r="G24" i="118"/>
  <c r="G12" i="118"/>
  <c r="G24" i="116"/>
  <c r="G8" i="116"/>
  <c r="G13" i="116"/>
  <c r="G9" i="116"/>
  <c r="G14" i="116"/>
  <c r="G7" i="116"/>
  <c r="G23" i="116"/>
  <c r="G26" i="116"/>
  <c r="G19" i="116"/>
  <c r="G20" i="116"/>
  <c r="G25" i="116"/>
  <c r="G21" i="116"/>
  <c r="G12" i="116"/>
  <c r="G8" i="112"/>
  <c r="G13" i="112"/>
  <c r="G9" i="112"/>
  <c r="G11" i="112"/>
  <c r="G14" i="112"/>
  <c r="G7" i="112"/>
  <c r="G23" i="112"/>
  <c r="G26" i="112"/>
  <c r="G19" i="112"/>
  <c r="G20" i="112"/>
  <c r="G25" i="112"/>
  <c r="G21" i="112"/>
  <c r="G24" i="112"/>
  <c r="G12" i="112"/>
  <c r="G8" i="108"/>
  <c r="G13" i="108"/>
  <c r="G9" i="108"/>
  <c r="G11" i="108"/>
  <c r="G14" i="108"/>
  <c r="G7" i="108"/>
  <c r="D14" i="108"/>
  <c r="G12" i="108"/>
  <c r="G8" i="106"/>
  <c r="G13" i="106"/>
  <c r="G9" i="106"/>
  <c r="G11" i="106"/>
  <c r="G14" i="106"/>
  <c r="G7" i="106"/>
  <c r="G12" i="106"/>
  <c r="G23" i="106"/>
  <c r="G26" i="106"/>
  <c r="G19" i="106"/>
  <c r="G20" i="106"/>
  <c r="G25" i="106"/>
  <c r="G21" i="106"/>
  <c r="G24" i="106"/>
  <c r="G8" i="97"/>
  <c r="G13" i="97"/>
  <c r="G9" i="97"/>
  <c r="G11" i="97"/>
  <c r="G14" i="97"/>
  <c r="G7" i="97"/>
  <c r="G12" i="97"/>
  <c r="G8" i="95"/>
  <c r="G13" i="95"/>
  <c r="G9" i="95"/>
  <c r="G11" i="95"/>
  <c r="G14" i="95"/>
  <c r="G7" i="95"/>
  <c r="G23" i="95"/>
  <c r="G26" i="95"/>
  <c r="G19" i="95"/>
  <c r="G20" i="95"/>
  <c r="G25" i="95"/>
  <c r="G21" i="95"/>
  <c r="G24" i="95"/>
  <c r="D14" i="95"/>
  <c r="G8" i="92"/>
  <c r="G13" i="92"/>
  <c r="G9" i="92"/>
  <c r="G11" i="92"/>
  <c r="G14" i="92"/>
  <c r="G7" i="92"/>
  <c r="D14" i="92"/>
  <c r="G12" i="92"/>
  <c r="G23" i="89"/>
  <c r="G26" i="89"/>
  <c r="G19" i="89"/>
  <c r="G20" i="89"/>
  <c r="G25" i="89"/>
  <c r="G21" i="89"/>
  <c r="G24" i="89"/>
  <c r="G8" i="86"/>
  <c r="G13" i="86"/>
  <c r="G9" i="86"/>
  <c r="G11" i="86"/>
  <c r="G14" i="86"/>
  <c r="G7" i="86"/>
  <c r="H13" i="79"/>
  <c r="H9" i="79"/>
  <c r="H8" i="79"/>
  <c r="D14" i="79"/>
  <c r="H11" i="79"/>
  <c r="H14" i="79"/>
  <c r="H7" i="79"/>
  <c r="H12" i="79"/>
  <c r="G13" i="75"/>
  <c r="G9" i="75"/>
  <c r="G11" i="75"/>
  <c r="G14" i="75"/>
  <c r="G7" i="75"/>
  <c r="G8" i="75"/>
  <c r="G12" i="75"/>
  <c r="D14" i="75"/>
  <c r="G8" i="71"/>
  <c r="G13" i="71"/>
  <c r="G9" i="71"/>
  <c r="G11" i="71"/>
  <c r="G14" i="71"/>
  <c r="G7" i="71"/>
  <c r="G12" i="71"/>
  <c r="G23" i="71"/>
  <c r="G26" i="71"/>
  <c r="G19" i="71"/>
  <c r="G20" i="71"/>
  <c r="G25" i="71"/>
  <c r="G21" i="71"/>
  <c r="G24" i="71"/>
  <c r="D14" i="71"/>
  <c r="G8" i="69"/>
  <c r="G13" i="69"/>
  <c r="G9" i="69"/>
  <c r="G11" i="69"/>
  <c r="G14" i="69"/>
  <c r="G7" i="69"/>
  <c r="D14" i="69"/>
  <c r="G8" i="67"/>
  <c r="G13" i="67"/>
  <c r="G9" i="67"/>
  <c r="G11" i="67"/>
  <c r="G14" i="67"/>
  <c r="G7" i="67"/>
  <c r="G23" i="67"/>
  <c r="G26" i="67"/>
  <c r="G19" i="67"/>
  <c r="G20" i="67"/>
  <c r="G25" i="67"/>
  <c r="G21" i="67"/>
  <c r="G24" i="67"/>
  <c r="G8" i="65"/>
  <c r="G13" i="65"/>
  <c r="G9" i="65"/>
  <c r="G11" i="65"/>
  <c r="G14" i="65"/>
  <c r="G7" i="65"/>
  <c r="G23" i="65"/>
  <c r="G26" i="65"/>
  <c r="G19" i="65"/>
  <c r="G20" i="65"/>
  <c r="G25" i="65"/>
  <c r="G21" i="65"/>
  <c r="G24" i="65"/>
  <c r="D14" i="65"/>
  <c r="G8" i="63"/>
  <c r="G13" i="63"/>
  <c r="G9" i="63"/>
  <c r="G11" i="63"/>
  <c r="G14" i="63"/>
  <c r="G7" i="63"/>
  <c r="G12" i="63"/>
  <c r="G13" i="61"/>
  <c r="G9" i="61"/>
  <c r="G11" i="61"/>
  <c r="G14" i="61"/>
  <c r="G7" i="61"/>
  <c r="G8" i="61"/>
  <c r="D14" i="61"/>
  <c r="G8" i="56"/>
  <c r="G13" i="56"/>
  <c r="G9" i="56"/>
  <c r="G11" i="56"/>
  <c r="G14" i="56"/>
  <c r="G7" i="56"/>
  <c r="G12" i="56"/>
  <c r="D14" i="56"/>
  <c r="D14" i="39"/>
  <c r="H20" i="39"/>
  <c r="H25" i="39"/>
  <c r="H21" i="39"/>
  <c r="D26" i="39"/>
  <c r="H23" i="39"/>
  <c r="H26" i="39"/>
  <c r="H19" i="39"/>
  <c r="G13" i="39"/>
  <c r="G9" i="39"/>
  <c r="G11" i="39"/>
  <c r="G14" i="39"/>
  <c r="G7" i="39"/>
  <c r="G8" i="39"/>
  <c r="H24" i="39"/>
  <c r="H13" i="1"/>
  <c r="H9" i="1"/>
  <c r="D14" i="1"/>
  <c r="H11" i="1"/>
  <c r="H14" i="1"/>
  <c r="H7" i="1"/>
  <c r="H8" i="1"/>
  <c r="H12" i="1"/>
  <c r="G8" i="5"/>
  <c r="G13" i="5"/>
  <c r="G9" i="5"/>
  <c r="G11" i="5"/>
  <c r="G14" i="5"/>
  <c r="G7" i="5"/>
  <c r="D14" i="5"/>
  <c r="G13" i="7"/>
  <c r="G9" i="7"/>
  <c r="G11" i="7"/>
  <c r="G14" i="7"/>
  <c r="G7" i="7"/>
  <c r="G8" i="7"/>
  <c r="G12" i="7"/>
  <c r="D14" i="7"/>
  <c r="G12" i="9"/>
  <c r="G13" i="9"/>
  <c r="G9" i="9"/>
  <c r="G11" i="9"/>
  <c r="G14" i="9"/>
  <c r="G7" i="9"/>
  <c r="G8" i="9"/>
  <c r="D14" i="9"/>
  <c r="G26" i="11"/>
  <c r="G19" i="11"/>
  <c r="G20" i="11"/>
  <c r="G25" i="11"/>
  <c r="G21" i="11"/>
  <c r="G23" i="11"/>
  <c r="G24" i="11"/>
  <c r="G8" i="11"/>
  <c r="G13" i="11"/>
  <c r="G9" i="11"/>
  <c r="G11" i="11"/>
  <c r="G14" i="11"/>
  <c r="G7" i="11"/>
  <c r="G12" i="11"/>
  <c r="G8" i="13"/>
  <c r="G13" i="13"/>
  <c r="G9" i="13"/>
  <c r="G11" i="13"/>
  <c r="G14" i="13"/>
  <c r="G7" i="13"/>
  <c r="G12" i="13"/>
  <c r="G23" i="13"/>
  <c r="G26" i="13"/>
  <c r="G19" i="13"/>
  <c r="G20" i="13"/>
  <c r="G25" i="13"/>
  <c r="G21" i="13"/>
  <c r="G24" i="13"/>
  <c r="G8" i="15"/>
  <c r="G13" i="15"/>
  <c r="G9" i="15"/>
  <c r="G11" i="15"/>
  <c r="G14" i="15"/>
  <c r="G7" i="15"/>
  <c r="G8" i="17"/>
  <c r="G13" i="17"/>
  <c r="G9" i="17"/>
  <c r="G11" i="17"/>
  <c r="G14" i="17"/>
  <c r="G7" i="17"/>
  <c r="G12" i="17"/>
  <c r="D14" i="17"/>
  <c r="G12" i="19"/>
  <c r="G13" i="19"/>
  <c r="G9" i="19"/>
  <c r="G11" i="19"/>
  <c r="G14" i="19"/>
  <c r="G7" i="19"/>
  <c r="G8" i="19"/>
  <c r="D14" i="19"/>
  <c r="G13" i="21"/>
  <c r="G9" i="21"/>
  <c r="G11" i="21"/>
  <c r="G14" i="21"/>
  <c r="G7" i="21"/>
  <c r="G8" i="21"/>
  <c r="G11" i="23"/>
  <c r="G14" i="23"/>
  <c r="G7" i="23"/>
  <c r="G8" i="23"/>
  <c r="D14" i="23"/>
  <c r="G13" i="23"/>
  <c r="G9" i="23"/>
  <c r="H13" i="25"/>
  <c r="H9" i="25"/>
  <c r="D14" i="25"/>
  <c r="H11" i="25"/>
  <c r="H8" i="25"/>
  <c r="H14" i="25"/>
  <c r="H7" i="25"/>
  <c r="H12" i="25"/>
  <c r="G13" i="51"/>
  <c r="G9" i="51"/>
  <c r="G11" i="51"/>
  <c r="G14" i="51"/>
  <c r="G7" i="51"/>
  <c r="G8" i="51"/>
  <c r="G12" i="51"/>
  <c r="D14" i="51"/>
  <c r="G13" i="49"/>
  <c r="G9" i="49"/>
  <c r="G11" i="49"/>
  <c r="G14" i="49"/>
  <c r="G7" i="49"/>
  <c r="G8" i="49"/>
  <c r="G13" i="47"/>
  <c r="G9" i="47"/>
  <c r="G11" i="47"/>
  <c r="G14" i="47"/>
  <c r="G7" i="47"/>
  <c r="G8" i="47"/>
  <c r="G12" i="46"/>
  <c r="G8" i="46"/>
  <c r="G13" i="46"/>
  <c r="G9" i="46"/>
  <c r="G11" i="46"/>
  <c r="G14" i="46"/>
  <c r="G7" i="46"/>
  <c r="G13" i="45"/>
  <c r="G9" i="45"/>
  <c r="G11" i="45"/>
  <c r="G14" i="45"/>
  <c r="G7" i="45"/>
  <c r="G8" i="45"/>
  <c r="G13" i="44"/>
  <c r="G9" i="44"/>
  <c r="G11" i="44"/>
  <c r="G14" i="44"/>
  <c r="G7" i="44"/>
  <c r="G8" i="44"/>
  <c r="G13" i="43"/>
  <c r="G9" i="43"/>
  <c r="G14" i="43"/>
  <c r="G7" i="43"/>
  <c r="G8" i="43"/>
  <c r="G13" i="42"/>
  <c r="G9" i="42"/>
  <c r="G14" i="42"/>
  <c r="G7" i="42"/>
  <c r="G8" i="42"/>
  <c r="H20" i="41"/>
  <c r="H25" i="41"/>
  <c r="H19" i="41"/>
  <c r="H21" i="41"/>
  <c r="H7" i="41"/>
  <c r="H9" i="41"/>
  <c r="W27" i="202" l="1"/>
  <c r="B96" i="214"/>
  <c r="K91" i="214"/>
  <c r="H72" i="214"/>
  <c r="D78" i="214"/>
  <c r="G73" i="196"/>
  <c r="I42" i="196"/>
  <c r="I55" i="197"/>
  <c r="I53" i="195"/>
  <c r="I50" i="195"/>
  <c r="G88" i="195"/>
  <c r="G74" i="195"/>
  <c r="I41" i="195"/>
  <c r="I40" i="195"/>
  <c r="G94" i="195"/>
  <c r="G68" i="194"/>
  <c r="G93" i="194"/>
  <c r="I33" i="194"/>
  <c r="Y127" i="202"/>
  <c r="W127" i="202"/>
  <c r="V127" i="202"/>
  <c r="K70" i="214"/>
  <c r="S127" i="202"/>
  <c r="R127" i="202"/>
  <c r="K84" i="214"/>
  <c r="Z123" i="202"/>
  <c r="K92" i="195"/>
  <c r="U226" i="202"/>
  <c r="K75" i="194"/>
  <c r="K88" i="194"/>
  <c r="K69" i="194"/>
  <c r="K85" i="194"/>
  <c r="F96" i="214"/>
  <c r="H61" i="214"/>
  <c r="H95" i="196"/>
  <c r="AA152" i="202"/>
  <c r="K71" i="196"/>
  <c r="U24" i="202"/>
  <c r="G88" i="196"/>
  <c r="G70" i="196"/>
  <c r="T124" i="202"/>
  <c r="K87" i="196"/>
  <c r="G87" i="196"/>
  <c r="S24" i="202"/>
  <c r="K69" i="196"/>
  <c r="G95" i="195"/>
  <c r="AB23" i="202"/>
  <c r="G71" i="195"/>
  <c r="U151" i="202"/>
  <c r="G87" i="195"/>
  <c r="K69" i="195"/>
  <c r="G86" i="195"/>
  <c r="K72" i="194"/>
  <c r="K87" i="194"/>
  <c r="Z127" i="202"/>
  <c r="AB227" i="202"/>
  <c r="K77" i="196"/>
  <c r="K90" i="196"/>
  <c r="K88" i="196"/>
  <c r="AA226" i="202"/>
  <c r="Y226" i="202"/>
  <c r="H26" i="190"/>
  <c r="Z155" i="202"/>
  <c r="H26" i="189"/>
  <c r="I41" i="214"/>
  <c r="K44" i="214"/>
  <c r="D61" i="214"/>
  <c r="I51" i="198"/>
  <c r="I51" i="197"/>
  <c r="AB124" i="202"/>
  <c r="K95" i="196"/>
  <c r="D61" i="196"/>
  <c r="G76" i="196"/>
  <c r="D44" i="196"/>
  <c r="Y124" i="202"/>
  <c r="I40" i="196"/>
  <c r="W227" i="202"/>
  <c r="G90" i="196"/>
  <c r="U152" i="202"/>
  <c r="I36" i="196"/>
  <c r="K86" i="196"/>
  <c r="I34" i="196"/>
  <c r="I33" i="196"/>
  <c r="G77" i="195"/>
  <c r="I59" i="196"/>
  <c r="K94" i="195"/>
  <c r="D61" i="195"/>
  <c r="K73" i="195"/>
  <c r="G61" i="195"/>
  <c r="G61" i="196"/>
  <c r="I34" i="195"/>
  <c r="I51" i="195"/>
  <c r="R226" i="202"/>
  <c r="R123" i="202"/>
  <c r="G95" i="194"/>
  <c r="G77" i="194"/>
  <c r="I42" i="194"/>
  <c r="G75" i="194"/>
  <c r="K92" i="194"/>
  <c r="K91" i="194"/>
  <c r="K90" i="194"/>
  <c r="I37" i="194"/>
  <c r="K71" i="194"/>
  <c r="K84" i="194"/>
  <c r="N230" i="202"/>
  <c r="K205" i="202"/>
  <c r="B205" i="202"/>
  <c r="H205" i="202"/>
  <c r="N127" i="202"/>
  <c r="Y152" i="202"/>
  <c r="AB152" i="202"/>
  <c r="R23" i="202"/>
  <c r="T226" i="202"/>
  <c r="AB226" i="202"/>
  <c r="U124" i="202"/>
  <c r="K77" i="202"/>
  <c r="Z152" i="202"/>
  <c r="R155" i="202"/>
  <c r="AA27" i="202"/>
  <c r="M202" i="202"/>
  <c r="E76" i="202"/>
  <c r="T123" i="202"/>
  <c r="T24" i="202"/>
  <c r="T227" i="202"/>
  <c r="X227" i="202"/>
  <c r="R151" i="202"/>
  <c r="Z226" i="202"/>
  <c r="AA151" i="202"/>
  <c r="S124" i="202"/>
  <c r="T152" i="202"/>
  <c r="U227" i="202"/>
  <c r="W152" i="202"/>
  <c r="X152" i="202"/>
  <c r="T127" i="202"/>
  <c r="X123" i="202"/>
  <c r="AB123" i="202"/>
  <c r="V152" i="202"/>
  <c r="AA24" i="202"/>
  <c r="H70" i="214"/>
  <c r="K73" i="214"/>
  <c r="K75" i="214"/>
  <c r="K76" i="214"/>
  <c r="H67" i="214"/>
  <c r="G44" i="214"/>
  <c r="H91" i="214"/>
  <c r="K78" i="214"/>
  <c r="D44" i="214"/>
  <c r="G61" i="214"/>
  <c r="K68" i="214"/>
  <c r="H87" i="214"/>
  <c r="G78" i="214"/>
  <c r="B79" i="214"/>
  <c r="H84" i="214"/>
  <c r="K69" i="214"/>
  <c r="K71" i="214"/>
  <c r="AB155" i="202"/>
  <c r="G26" i="191"/>
  <c r="G14" i="190"/>
  <c r="C96" i="214"/>
  <c r="D96" i="214" s="1"/>
  <c r="H93" i="214"/>
  <c r="J77" i="202"/>
  <c r="H14" i="186"/>
  <c r="H77" i="202"/>
  <c r="H26" i="185"/>
  <c r="G26" i="185"/>
  <c r="K61" i="214"/>
  <c r="K88" i="214"/>
  <c r="H26" i="184"/>
  <c r="C79" i="214"/>
  <c r="D205" i="202"/>
  <c r="S27" i="202"/>
  <c r="F79" i="214"/>
  <c r="D67" i="214"/>
  <c r="D84" i="214"/>
  <c r="AB27" i="202"/>
  <c r="D93" i="198"/>
  <c r="D61" i="198"/>
  <c r="D90" i="196"/>
  <c r="D94" i="196"/>
  <c r="D95" i="196"/>
  <c r="AB24" i="202"/>
  <c r="Z124" i="202"/>
  <c r="Y24" i="202"/>
  <c r="G92" i="196"/>
  <c r="K74" i="196"/>
  <c r="G86" i="196"/>
  <c r="D85" i="196"/>
  <c r="K77" i="195"/>
  <c r="W226" i="202"/>
  <c r="U123" i="202"/>
  <c r="K70" i="195"/>
  <c r="K85" i="195"/>
  <c r="I38" i="194"/>
  <c r="G90" i="194"/>
  <c r="I41" i="194"/>
  <c r="K94" i="194"/>
  <c r="G92" i="194"/>
  <c r="K77" i="194"/>
  <c r="G88" i="194"/>
  <c r="K89" i="194"/>
  <c r="G73" i="194"/>
  <c r="G78" i="194"/>
  <c r="G87" i="194"/>
  <c r="K70" i="194"/>
  <c r="G70" i="194"/>
  <c r="G69" i="194"/>
  <c r="K86" i="194"/>
  <c r="H26" i="191"/>
  <c r="G14" i="191"/>
  <c r="H14" i="191"/>
  <c r="L205" i="202"/>
  <c r="AA155" i="202"/>
  <c r="G26" i="190"/>
  <c r="H14" i="190"/>
  <c r="G26" i="189"/>
  <c r="Z27" i="202"/>
  <c r="H26" i="188"/>
  <c r="G26" i="187"/>
  <c r="H26" i="187"/>
  <c r="I205" i="202"/>
  <c r="X155" i="202"/>
  <c r="H26" i="186"/>
  <c r="G14" i="186"/>
  <c r="N155" i="202"/>
  <c r="G205" i="202"/>
  <c r="U155" i="202"/>
  <c r="G26" i="184"/>
  <c r="G14" i="184"/>
  <c r="F96" i="52"/>
  <c r="D72" i="196"/>
  <c r="D86" i="196"/>
  <c r="D88" i="196"/>
  <c r="D91" i="196"/>
  <c r="K78" i="196"/>
  <c r="M74" i="202"/>
  <c r="D77" i="196"/>
  <c r="G77" i="196"/>
  <c r="AA124" i="202"/>
  <c r="L74" i="202"/>
  <c r="L202" i="202"/>
  <c r="I41" i="196"/>
  <c r="D76" i="196"/>
  <c r="K44" i="196"/>
  <c r="Z24" i="202"/>
  <c r="K202" i="202"/>
  <c r="D93" i="196"/>
  <c r="K74" i="202"/>
  <c r="D92" i="196"/>
  <c r="J202" i="202"/>
  <c r="K75" i="196"/>
  <c r="D75" i="196"/>
  <c r="J74" i="202"/>
  <c r="X124" i="202"/>
  <c r="F79" i="196"/>
  <c r="I202" i="202"/>
  <c r="X24" i="202"/>
  <c r="I74" i="202"/>
  <c r="D74" i="196"/>
  <c r="D73" i="196"/>
  <c r="H202" i="202"/>
  <c r="W124" i="202"/>
  <c r="H74" i="202"/>
  <c r="K89" i="196"/>
  <c r="G202" i="202"/>
  <c r="G89" i="196"/>
  <c r="V227" i="202"/>
  <c r="B96" i="196"/>
  <c r="N227" i="202"/>
  <c r="D89" i="196"/>
  <c r="V24" i="202"/>
  <c r="G74" i="202"/>
  <c r="V124" i="202"/>
  <c r="F202" i="202"/>
  <c r="D71" i="196"/>
  <c r="F74" i="202"/>
  <c r="D70" i="196"/>
  <c r="E74" i="202"/>
  <c r="D87" i="196"/>
  <c r="E202" i="202"/>
  <c r="G44" i="196"/>
  <c r="B79" i="196"/>
  <c r="S152" i="202"/>
  <c r="D202" i="202"/>
  <c r="D69" i="196"/>
  <c r="D74" i="202"/>
  <c r="H61" i="196"/>
  <c r="N24" i="202"/>
  <c r="K61" i="196"/>
  <c r="F96" i="196"/>
  <c r="N152" i="202"/>
  <c r="R152" i="202"/>
  <c r="C202" i="202"/>
  <c r="R24" i="202"/>
  <c r="N124" i="202"/>
  <c r="R124" i="202"/>
  <c r="I32" i="196"/>
  <c r="N177" i="202"/>
  <c r="B202" i="202"/>
  <c r="D84" i="196"/>
  <c r="C96" i="196"/>
  <c r="B74" i="202"/>
  <c r="N49" i="202"/>
  <c r="D67" i="196"/>
  <c r="C79" i="196"/>
  <c r="AB151" i="202"/>
  <c r="AB177" i="202"/>
  <c r="M201" i="202"/>
  <c r="AB202" i="202" s="1"/>
  <c r="K95" i="195"/>
  <c r="D95" i="195"/>
  <c r="G95" i="196"/>
  <c r="G78" i="195"/>
  <c r="H78" i="196"/>
  <c r="D78" i="195"/>
  <c r="I78" i="196" s="1"/>
  <c r="M73" i="202"/>
  <c r="AB49" i="202"/>
  <c r="D94" i="195"/>
  <c r="H94" i="196"/>
  <c r="AA177" i="202"/>
  <c r="L201" i="202"/>
  <c r="H77" i="196"/>
  <c r="D77" i="195"/>
  <c r="I77" i="196" s="1"/>
  <c r="L73" i="202"/>
  <c r="AA49" i="202"/>
  <c r="K93" i="195"/>
  <c r="H93" i="196"/>
  <c r="D93" i="195"/>
  <c r="I93" i="196" s="1"/>
  <c r="Z151" i="202"/>
  <c r="K201" i="202"/>
  <c r="Z177" i="202"/>
  <c r="G76" i="195"/>
  <c r="H76" i="196"/>
  <c r="D76" i="195"/>
  <c r="I76" i="196" s="1"/>
  <c r="K73" i="202"/>
  <c r="Z49" i="202"/>
  <c r="K76" i="195"/>
  <c r="K75" i="195"/>
  <c r="Y123" i="202"/>
  <c r="H92" i="196"/>
  <c r="D92" i="195"/>
  <c r="J201" i="202"/>
  <c r="Y177" i="202"/>
  <c r="H75" i="196"/>
  <c r="D75" i="195"/>
  <c r="Y49" i="202"/>
  <c r="J73" i="202"/>
  <c r="X177" i="202"/>
  <c r="I201" i="202"/>
  <c r="D91" i="195"/>
  <c r="G91" i="196"/>
  <c r="H74" i="196"/>
  <c r="D74" i="195"/>
  <c r="I73" i="202"/>
  <c r="X49" i="202"/>
  <c r="W23" i="202"/>
  <c r="H90" i="196"/>
  <c r="D90" i="195"/>
  <c r="I90" i="196" s="1"/>
  <c r="W177" i="202"/>
  <c r="H201" i="202"/>
  <c r="W123" i="202"/>
  <c r="G73" i="195"/>
  <c r="I38" i="195"/>
  <c r="H73" i="196"/>
  <c r="D73" i="195"/>
  <c r="H73" i="202"/>
  <c r="W49" i="202"/>
  <c r="V23" i="202"/>
  <c r="H89" i="196"/>
  <c r="D89" i="195"/>
  <c r="V177" i="202"/>
  <c r="G201" i="202"/>
  <c r="H72" i="196"/>
  <c r="D72" i="195"/>
  <c r="I72" i="196" s="1"/>
  <c r="G73" i="202"/>
  <c r="V49" i="202"/>
  <c r="I36" i="195"/>
  <c r="H88" i="196"/>
  <c r="D88" i="195"/>
  <c r="I88" i="196" s="1"/>
  <c r="F201" i="202"/>
  <c r="U177" i="202"/>
  <c r="F73" i="202"/>
  <c r="U49" i="202"/>
  <c r="H71" i="196"/>
  <c r="D71" i="195"/>
  <c r="I71" i="196" s="1"/>
  <c r="H87" i="196"/>
  <c r="D87" i="195"/>
  <c r="E201" i="202"/>
  <c r="T177" i="202"/>
  <c r="H70" i="196"/>
  <c r="D70" i="195"/>
  <c r="I70" i="196" s="1"/>
  <c r="E73" i="202"/>
  <c r="T49" i="202"/>
  <c r="S23" i="202"/>
  <c r="H86" i="196"/>
  <c r="D86" i="195"/>
  <c r="S177" i="202"/>
  <c r="D201" i="202"/>
  <c r="H69" i="196"/>
  <c r="D69" i="195"/>
  <c r="D73" i="202"/>
  <c r="S49" i="202"/>
  <c r="G44" i="195"/>
  <c r="G85" i="195"/>
  <c r="H85" i="196"/>
  <c r="D85" i="195"/>
  <c r="R177" i="202"/>
  <c r="C201" i="202"/>
  <c r="H68" i="196"/>
  <c r="D68" i="195"/>
  <c r="I68" i="196" s="1"/>
  <c r="C73" i="202"/>
  <c r="R74" i="202" s="1"/>
  <c r="R49" i="202"/>
  <c r="K84" i="196"/>
  <c r="F96" i="195"/>
  <c r="N226" i="202"/>
  <c r="Q227" i="202"/>
  <c r="H84" i="196"/>
  <c r="C96" i="195"/>
  <c r="D84" i="195"/>
  <c r="I84" i="196" s="1"/>
  <c r="G84" i="196"/>
  <c r="B96" i="195"/>
  <c r="Q177" i="202"/>
  <c r="N176" i="202"/>
  <c r="B201" i="202"/>
  <c r="Q202" i="202" s="1"/>
  <c r="N151" i="202"/>
  <c r="Q152" i="202"/>
  <c r="H67" i="196"/>
  <c r="D67" i="195"/>
  <c r="C79" i="195"/>
  <c r="G67" i="196"/>
  <c r="B79" i="195"/>
  <c r="B73" i="202"/>
  <c r="Q49" i="202"/>
  <c r="N48" i="202"/>
  <c r="K67" i="196"/>
  <c r="F79" i="195"/>
  <c r="Q24" i="202"/>
  <c r="N23" i="202"/>
  <c r="N123" i="202"/>
  <c r="Q124" i="202"/>
  <c r="H44" i="196"/>
  <c r="D44" i="195"/>
  <c r="K68" i="194"/>
  <c r="G86" i="194"/>
  <c r="K93" i="194"/>
  <c r="G72" i="194"/>
  <c r="G89" i="194"/>
  <c r="I40" i="194"/>
  <c r="G94" i="194"/>
  <c r="AB176" i="202"/>
  <c r="M200" i="202"/>
  <c r="AB201" i="202" s="1"/>
  <c r="H95" i="195"/>
  <c r="D95" i="194"/>
  <c r="H78" i="195"/>
  <c r="D78" i="194"/>
  <c r="I78" i="195" s="1"/>
  <c r="M72" i="202"/>
  <c r="AB73" i="202" s="1"/>
  <c r="AB48" i="202"/>
  <c r="H94" i="195"/>
  <c r="D94" i="194"/>
  <c r="I94" i="195" s="1"/>
  <c r="AA176" i="202"/>
  <c r="L200" i="202"/>
  <c r="AA201" i="202" s="1"/>
  <c r="H77" i="195"/>
  <c r="D77" i="194"/>
  <c r="I77" i="195" s="1"/>
  <c r="L72" i="202"/>
  <c r="AA73" i="202" s="1"/>
  <c r="AA48" i="202"/>
  <c r="K200" i="202"/>
  <c r="Z201" i="202" s="1"/>
  <c r="Z176" i="202"/>
  <c r="H93" i="195"/>
  <c r="D93" i="194"/>
  <c r="H76" i="195"/>
  <c r="D76" i="194"/>
  <c r="K72" i="202"/>
  <c r="Z48" i="202"/>
  <c r="H92" i="195"/>
  <c r="D92" i="194"/>
  <c r="J200" i="202"/>
  <c r="Y176" i="202"/>
  <c r="D75" i="194"/>
  <c r="H75" i="195"/>
  <c r="J72" i="202"/>
  <c r="Y48" i="202"/>
  <c r="I200" i="202"/>
  <c r="X176" i="202"/>
  <c r="H91" i="195"/>
  <c r="D91" i="194"/>
  <c r="I91" i="195" s="1"/>
  <c r="H74" i="195"/>
  <c r="D74" i="194"/>
  <c r="I72" i="202"/>
  <c r="X48" i="202"/>
  <c r="H90" i="195"/>
  <c r="D90" i="194"/>
  <c r="I90" i="195" s="1"/>
  <c r="H200" i="202"/>
  <c r="W201" i="202" s="1"/>
  <c r="W176" i="202"/>
  <c r="W48" i="202"/>
  <c r="H72" i="202"/>
  <c r="D73" i="194"/>
  <c r="H73" i="195"/>
  <c r="G200" i="202"/>
  <c r="V176" i="202"/>
  <c r="H89" i="195"/>
  <c r="D89" i="194"/>
  <c r="I89" i="195" s="1"/>
  <c r="H72" i="195"/>
  <c r="D72" i="194"/>
  <c r="G72" i="202"/>
  <c r="V48" i="202"/>
  <c r="H88" i="195"/>
  <c r="D88" i="194"/>
  <c r="I88" i="195" s="1"/>
  <c r="U176" i="202"/>
  <c r="F200" i="202"/>
  <c r="H71" i="195"/>
  <c r="D71" i="194"/>
  <c r="F72" i="202"/>
  <c r="U48" i="202"/>
  <c r="D87" i="194"/>
  <c r="H87" i="195"/>
  <c r="T176" i="202"/>
  <c r="E200" i="202"/>
  <c r="I35" i="194"/>
  <c r="H70" i="195"/>
  <c r="D70" i="194"/>
  <c r="E72" i="202"/>
  <c r="T48" i="202"/>
  <c r="I34" i="194"/>
  <c r="H86" i="195"/>
  <c r="D86" i="194"/>
  <c r="S176" i="202"/>
  <c r="D200" i="202"/>
  <c r="H69" i="195"/>
  <c r="D69" i="194"/>
  <c r="S48" i="202"/>
  <c r="D72" i="202"/>
  <c r="S73" i="202" s="1"/>
  <c r="D85" i="194"/>
  <c r="I85" i="195" s="1"/>
  <c r="H85" i="195"/>
  <c r="C200" i="202"/>
  <c r="R176" i="202"/>
  <c r="H68" i="195"/>
  <c r="D68" i="194"/>
  <c r="C72" i="202"/>
  <c r="R48" i="202"/>
  <c r="Q176" i="202"/>
  <c r="B200" i="202"/>
  <c r="N175" i="202"/>
  <c r="D61" i="194"/>
  <c r="H61" i="195"/>
  <c r="N150" i="202"/>
  <c r="AC151" i="202" s="1"/>
  <c r="Q151" i="202"/>
  <c r="K84" i="195"/>
  <c r="F96" i="194"/>
  <c r="Q226" i="202"/>
  <c r="N225" i="202"/>
  <c r="H84" i="195"/>
  <c r="D84" i="194"/>
  <c r="I84" i="195" s="1"/>
  <c r="C96" i="194"/>
  <c r="G84" i="195"/>
  <c r="B96" i="194"/>
  <c r="D44" i="194"/>
  <c r="H44" i="195"/>
  <c r="Q123" i="202"/>
  <c r="N122" i="202"/>
  <c r="G67" i="195"/>
  <c r="B79" i="194"/>
  <c r="H67" i="195"/>
  <c r="D67" i="194"/>
  <c r="C79" i="194"/>
  <c r="N22" i="202"/>
  <c r="Q23" i="202"/>
  <c r="N47" i="202"/>
  <c r="Q48" i="202"/>
  <c r="B72" i="202"/>
  <c r="K67" i="195"/>
  <c r="F79" i="194"/>
  <c r="AB174" i="202"/>
  <c r="AB175" i="202"/>
  <c r="M199" i="202"/>
  <c r="AB149" i="202"/>
  <c r="AB150" i="202"/>
  <c r="H95" i="194"/>
  <c r="D95" i="52"/>
  <c r="AB225" i="202"/>
  <c r="AB224" i="202"/>
  <c r="AB22" i="202"/>
  <c r="AB21" i="202"/>
  <c r="H78" i="194"/>
  <c r="D78" i="52"/>
  <c r="I78" i="194" s="1"/>
  <c r="M71" i="202"/>
  <c r="AB46" i="202"/>
  <c r="AB47" i="202"/>
  <c r="AB121" i="202"/>
  <c r="AB122" i="202"/>
  <c r="AA224" i="202"/>
  <c r="AA225" i="202"/>
  <c r="D94" i="52"/>
  <c r="H94" i="194"/>
  <c r="AA174" i="202"/>
  <c r="AA175" i="202"/>
  <c r="L199" i="202"/>
  <c r="AA150" i="202"/>
  <c r="AA149" i="202"/>
  <c r="D77" i="52"/>
  <c r="I77" i="194" s="1"/>
  <c r="H77" i="194"/>
  <c r="AA122" i="202"/>
  <c r="AA121" i="202"/>
  <c r="L71" i="202"/>
  <c r="AA46" i="202"/>
  <c r="AA47" i="202"/>
  <c r="AA21" i="202"/>
  <c r="AA22" i="202"/>
  <c r="Z225" i="202"/>
  <c r="Z224" i="202"/>
  <c r="Z149" i="202"/>
  <c r="Z150" i="202"/>
  <c r="H93" i="194"/>
  <c r="D93" i="52"/>
  <c r="I93" i="194" s="1"/>
  <c r="Z175" i="202"/>
  <c r="Z174" i="202"/>
  <c r="K199" i="202"/>
  <c r="Z121" i="202"/>
  <c r="Z122" i="202"/>
  <c r="H76" i="194"/>
  <c r="D76" i="52"/>
  <c r="I76" i="194" s="1"/>
  <c r="Z46" i="202"/>
  <c r="K71" i="202"/>
  <c r="Z47" i="202"/>
  <c r="Z22" i="202"/>
  <c r="Z21" i="202"/>
  <c r="H92" i="194"/>
  <c r="D92" i="52"/>
  <c r="I92" i="194" s="1"/>
  <c r="Y174" i="202"/>
  <c r="Y175" i="202"/>
  <c r="J199" i="202"/>
  <c r="Y224" i="202"/>
  <c r="Y225" i="202"/>
  <c r="Y149" i="202"/>
  <c r="Y150" i="202"/>
  <c r="Y121" i="202"/>
  <c r="Y122" i="202"/>
  <c r="H75" i="194"/>
  <c r="D75" i="52"/>
  <c r="I75" i="194" s="1"/>
  <c r="Y47" i="202"/>
  <c r="J71" i="202"/>
  <c r="Y46" i="202"/>
  <c r="Y22" i="202"/>
  <c r="Y21" i="202"/>
  <c r="X174" i="202"/>
  <c r="I199" i="202"/>
  <c r="X175" i="202"/>
  <c r="X149" i="202"/>
  <c r="X150" i="202"/>
  <c r="H91" i="194"/>
  <c r="D91" i="52"/>
  <c r="X225" i="202"/>
  <c r="X224" i="202"/>
  <c r="H74" i="194"/>
  <c r="D74" i="52"/>
  <c r="X22" i="202"/>
  <c r="X21" i="202"/>
  <c r="I71" i="202"/>
  <c r="X47" i="202"/>
  <c r="X46" i="202"/>
  <c r="X121" i="202"/>
  <c r="X122" i="202"/>
  <c r="W224" i="202"/>
  <c r="W225" i="202"/>
  <c r="D90" i="52"/>
  <c r="H90" i="194"/>
  <c r="W150" i="202"/>
  <c r="W149" i="202"/>
  <c r="W175" i="202"/>
  <c r="W174" i="202"/>
  <c r="H199" i="202"/>
  <c r="W21" i="202"/>
  <c r="W22" i="202"/>
  <c r="W121" i="202"/>
  <c r="W122" i="202"/>
  <c r="D73" i="52"/>
  <c r="H73" i="194"/>
  <c r="W46" i="202"/>
  <c r="H71" i="202"/>
  <c r="W47" i="202"/>
  <c r="G199" i="202"/>
  <c r="V174" i="202"/>
  <c r="V175" i="202"/>
  <c r="H89" i="194"/>
  <c r="D89" i="52"/>
  <c r="V149" i="202"/>
  <c r="V150" i="202"/>
  <c r="V225" i="202"/>
  <c r="V224" i="202"/>
  <c r="V22" i="202"/>
  <c r="V21" i="202"/>
  <c r="V122" i="202"/>
  <c r="V121" i="202"/>
  <c r="H72" i="194"/>
  <c r="D72" i="52"/>
  <c r="V46" i="202"/>
  <c r="G71" i="202"/>
  <c r="V47" i="202"/>
  <c r="U225" i="202"/>
  <c r="U224" i="202"/>
  <c r="H88" i="194"/>
  <c r="D88" i="52"/>
  <c r="I88" i="194" s="1"/>
  <c r="U174" i="202"/>
  <c r="U175" i="202"/>
  <c r="F199" i="202"/>
  <c r="U150" i="202"/>
  <c r="U149" i="202"/>
  <c r="U47" i="202"/>
  <c r="F71" i="202"/>
  <c r="U46" i="202"/>
  <c r="U121" i="202"/>
  <c r="U122" i="202"/>
  <c r="H71" i="194"/>
  <c r="D71" i="52"/>
  <c r="I71" i="194" s="1"/>
  <c r="U21" i="202"/>
  <c r="U22" i="202"/>
  <c r="T174" i="202"/>
  <c r="E199" i="202"/>
  <c r="T175" i="202"/>
  <c r="T150" i="202"/>
  <c r="T149" i="202"/>
  <c r="H87" i="194"/>
  <c r="D87" i="52"/>
  <c r="I87" i="194" s="1"/>
  <c r="T224" i="202"/>
  <c r="T225" i="202"/>
  <c r="H70" i="194"/>
  <c r="D70" i="52"/>
  <c r="T21" i="202"/>
  <c r="T22" i="202"/>
  <c r="E71" i="202"/>
  <c r="T46" i="202"/>
  <c r="T47" i="202"/>
  <c r="T121" i="202"/>
  <c r="T122" i="202"/>
  <c r="S224" i="202"/>
  <c r="S225" i="202"/>
  <c r="D86" i="52"/>
  <c r="H86" i="194"/>
  <c r="S150" i="202"/>
  <c r="S149" i="202"/>
  <c r="S175" i="202"/>
  <c r="S174" i="202"/>
  <c r="D199" i="202"/>
  <c r="D71" i="202"/>
  <c r="S46" i="202"/>
  <c r="S47" i="202"/>
  <c r="S21" i="202"/>
  <c r="S22" i="202"/>
  <c r="S122" i="202"/>
  <c r="S121" i="202"/>
  <c r="D69" i="52"/>
  <c r="H69" i="194"/>
  <c r="R149" i="202"/>
  <c r="R150" i="202"/>
  <c r="H85" i="194"/>
  <c r="D85" i="52"/>
  <c r="I85" i="194" s="1"/>
  <c r="R175" i="202"/>
  <c r="R174" i="202"/>
  <c r="C199" i="202"/>
  <c r="R225" i="202"/>
  <c r="R224" i="202"/>
  <c r="H68" i="194"/>
  <c r="D68" i="52"/>
  <c r="R46" i="202"/>
  <c r="C71" i="202"/>
  <c r="R47" i="202"/>
  <c r="R121" i="202"/>
  <c r="R122" i="202"/>
  <c r="R22" i="202"/>
  <c r="R21" i="202"/>
  <c r="Q174" i="202"/>
  <c r="Q175" i="202"/>
  <c r="N174" i="202"/>
  <c r="B199" i="202"/>
  <c r="Q150" i="202"/>
  <c r="Q149" i="202"/>
  <c r="N149" i="202"/>
  <c r="N224" i="202"/>
  <c r="Q224" i="202"/>
  <c r="Q225" i="202"/>
  <c r="D69" i="198"/>
  <c r="E204" i="202"/>
  <c r="D88" i="198"/>
  <c r="D71" i="198"/>
  <c r="D89" i="198"/>
  <c r="D73" i="198"/>
  <c r="D77" i="198"/>
  <c r="M76" i="202"/>
  <c r="AB52" i="202"/>
  <c r="D77" i="202"/>
  <c r="N27" i="202"/>
  <c r="F77" i="202"/>
  <c r="L77" i="202"/>
  <c r="J205" i="202"/>
  <c r="X27" i="202"/>
  <c r="I77" i="202"/>
  <c r="V27" i="202"/>
  <c r="G77" i="202"/>
  <c r="F205" i="202"/>
  <c r="E77" i="202"/>
  <c r="C205" i="202"/>
  <c r="C77" i="202"/>
  <c r="B77" i="202"/>
  <c r="D95" i="198"/>
  <c r="M204" i="202"/>
  <c r="D78" i="198"/>
  <c r="D94" i="198"/>
  <c r="AA180" i="202"/>
  <c r="L204" i="202"/>
  <c r="AA52" i="202"/>
  <c r="L76" i="202"/>
  <c r="Z180" i="202"/>
  <c r="K204" i="202"/>
  <c r="Z205" i="202" s="1"/>
  <c r="D76" i="198"/>
  <c r="Z52" i="202"/>
  <c r="K76" i="202"/>
  <c r="F96" i="198"/>
  <c r="D92" i="198"/>
  <c r="J204" i="202"/>
  <c r="Y180" i="202"/>
  <c r="D75" i="198"/>
  <c r="J76" i="202"/>
  <c r="Y77" i="202" s="1"/>
  <c r="Y52" i="202"/>
  <c r="D91" i="198"/>
  <c r="X180" i="202"/>
  <c r="I204" i="202"/>
  <c r="X52" i="202"/>
  <c r="I76" i="202"/>
  <c r="D90" i="198"/>
  <c r="W180" i="202"/>
  <c r="H204" i="202"/>
  <c r="W205" i="202" s="1"/>
  <c r="W52" i="202"/>
  <c r="H76" i="202"/>
  <c r="W77" i="202" s="1"/>
  <c r="V180" i="202"/>
  <c r="G204" i="202"/>
  <c r="V52" i="202"/>
  <c r="G76" i="202"/>
  <c r="F204" i="202"/>
  <c r="U180" i="202"/>
  <c r="U52" i="202"/>
  <c r="F76" i="202"/>
  <c r="D87" i="198"/>
  <c r="D86" i="198"/>
  <c r="D204" i="202"/>
  <c r="S180" i="202"/>
  <c r="B96" i="198"/>
  <c r="F79" i="198"/>
  <c r="S52" i="202"/>
  <c r="D76" i="202"/>
  <c r="D85" i="198"/>
  <c r="R180" i="202"/>
  <c r="C204" i="202"/>
  <c r="B79" i="198"/>
  <c r="D68" i="198"/>
  <c r="R52" i="202"/>
  <c r="C76" i="202"/>
  <c r="C96" i="198"/>
  <c r="D84" i="198"/>
  <c r="N229" i="202"/>
  <c r="Q230" i="202"/>
  <c r="Q155" i="202"/>
  <c r="N154" i="202"/>
  <c r="N179" i="202"/>
  <c r="B204" i="202"/>
  <c r="Q205" i="202" s="1"/>
  <c r="Q180" i="202"/>
  <c r="Q127" i="202"/>
  <c r="N126" i="202"/>
  <c r="N26" i="202"/>
  <c r="Q27" i="202"/>
  <c r="C79" i="198"/>
  <c r="D67" i="198"/>
  <c r="B76" i="202"/>
  <c r="Q52" i="202"/>
  <c r="N51" i="202"/>
  <c r="H95" i="197"/>
  <c r="D95" i="197"/>
  <c r="I95" i="214" s="1"/>
  <c r="H95" i="198"/>
  <c r="G95" i="198"/>
  <c r="G95" i="197"/>
  <c r="AB178" i="202"/>
  <c r="M203" i="202"/>
  <c r="AB179" i="202"/>
  <c r="AB154" i="202"/>
  <c r="AB153" i="202"/>
  <c r="K95" i="197"/>
  <c r="K95" i="198"/>
  <c r="I60" i="197"/>
  <c r="I60" i="198"/>
  <c r="AB228" i="202"/>
  <c r="AB229" i="202"/>
  <c r="K78" i="197"/>
  <c r="K78" i="198"/>
  <c r="AB125" i="202"/>
  <c r="AB126" i="202"/>
  <c r="H78" i="197"/>
  <c r="D78" i="197"/>
  <c r="I78" i="214" s="1"/>
  <c r="H78" i="198"/>
  <c r="AB50" i="202"/>
  <c r="M75" i="202"/>
  <c r="AB51" i="202"/>
  <c r="G78" i="197"/>
  <c r="G78" i="198"/>
  <c r="AB25" i="202"/>
  <c r="AB26" i="202"/>
  <c r="I43" i="197"/>
  <c r="I43" i="198"/>
  <c r="K94" i="197"/>
  <c r="K94" i="198"/>
  <c r="G94" i="197"/>
  <c r="G94" i="198"/>
  <c r="AA228" i="202"/>
  <c r="AA229" i="202"/>
  <c r="AA153" i="202"/>
  <c r="AA154" i="202"/>
  <c r="H94" i="197"/>
  <c r="H94" i="198"/>
  <c r="D94" i="197"/>
  <c r="I94" i="214" s="1"/>
  <c r="L203" i="202"/>
  <c r="AA179" i="202"/>
  <c r="AA178" i="202"/>
  <c r="I59" i="197"/>
  <c r="I59" i="198"/>
  <c r="K77" i="197"/>
  <c r="K77" i="198"/>
  <c r="AA125" i="202"/>
  <c r="AA126" i="202"/>
  <c r="AA26" i="202"/>
  <c r="AA25" i="202"/>
  <c r="H77" i="197"/>
  <c r="H77" i="198"/>
  <c r="D77" i="197"/>
  <c r="I77" i="214" s="1"/>
  <c r="L75" i="202"/>
  <c r="AA51" i="202"/>
  <c r="AA50" i="202"/>
  <c r="I42" i="197"/>
  <c r="I42" i="198"/>
  <c r="G77" i="197"/>
  <c r="G77" i="198"/>
  <c r="I58" i="197"/>
  <c r="I58" i="198"/>
  <c r="Z178" i="202"/>
  <c r="Z179" i="202"/>
  <c r="K203" i="202"/>
  <c r="G93" i="198"/>
  <c r="G93" i="197"/>
  <c r="K93" i="197"/>
  <c r="K93" i="198"/>
  <c r="H93" i="197"/>
  <c r="H93" i="198"/>
  <c r="D93" i="197"/>
  <c r="I93" i="214" s="1"/>
  <c r="Z153" i="202"/>
  <c r="Z154" i="202"/>
  <c r="Z229" i="202"/>
  <c r="Z228" i="202"/>
  <c r="K76" i="197"/>
  <c r="K76" i="198"/>
  <c r="Z126" i="202"/>
  <c r="Z125" i="202"/>
  <c r="H76" i="197"/>
  <c r="H76" i="198"/>
  <c r="D76" i="197"/>
  <c r="I76" i="214" s="1"/>
  <c r="G76" i="197"/>
  <c r="G76" i="198"/>
  <c r="Z51" i="202"/>
  <c r="Z50" i="202"/>
  <c r="K75" i="202"/>
  <c r="Z26" i="202"/>
  <c r="Z25" i="202"/>
  <c r="I41" i="197"/>
  <c r="I41" i="198"/>
  <c r="H92" i="197"/>
  <c r="D92" i="197"/>
  <c r="I92" i="214" s="1"/>
  <c r="H92" i="198"/>
  <c r="J203" i="202"/>
  <c r="Y178" i="202"/>
  <c r="Y179" i="202"/>
  <c r="K92" i="197"/>
  <c r="K92" i="198"/>
  <c r="G92" i="197"/>
  <c r="G92" i="198"/>
  <c r="Y228" i="202"/>
  <c r="Y229" i="202"/>
  <c r="Y154" i="202"/>
  <c r="Y153" i="202"/>
  <c r="K75" i="197"/>
  <c r="K75" i="198"/>
  <c r="Y126" i="202"/>
  <c r="Y125" i="202"/>
  <c r="Y26" i="202"/>
  <c r="Y25" i="202"/>
  <c r="H75" i="197"/>
  <c r="H75" i="198"/>
  <c r="D75" i="197"/>
  <c r="I75" i="214" s="1"/>
  <c r="Y51" i="202"/>
  <c r="J75" i="202"/>
  <c r="Y50" i="202"/>
  <c r="I40" i="197"/>
  <c r="I40" i="198"/>
  <c r="G75" i="197"/>
  <c r="G75" i="198"/>
  <c r="X228" i="202"/>
  <c r="X229" i="202"/>
  <c r="I56" i="197"/>
  <c r="I56" i="198"/>
  <c r="H91" i="197"/>
  <c r="D91" i="197"/>
  <c r="I91" i="214" s="1"/>
  <c r="H91" i="198"/>
  <c r="G91" i="197"/>
  <c r="G91" i="198"/>
  <c r="X178" i="202"/>
  <c r="I203" i="202"/>
  <c r="X179" i="202"/>
  <c r="X154" i="202"/>
  <c r="X153" i="202"/>
  <c r="K91" i="197"/>
  <c r="K91" i="198"/>
  <c r="K74" i="197"/>
  <c r="K74" i="198"/>
  <c r="X125" i="202"/>
  <c r="X126" i="202"/>
  <c r="G74" i="197"/>
  <c r="G74" i="198"/>
  <c r="X25" i="202"/>
  <c r="X26" i="202"/>
  <c r="H74" i="197"/>
  <c r="D74" i="197"/>
  <c r="I74" i="214" s="1"/>
  <c r="H74" i="198"/>
  <c r="I75" i="202"/>
  <c r="X51" i="202"/>
  <c r="X50" i="202"/>
  <c r="I39" i="197"/>
  <c r="I39" i="198"/>
  <c r="W229" i="202"/>
  <c r="W228" i="202"/>
  <c r="G90" i="197"/>
  <c r="G90" i="198"/>
  <c r="H90" i="197"/>
  <c r="D90" i="197"/>
  <c r="I90" i="214" s="1"/>
  <c r="H90" i="198"/>
  <c r="W153" i="202"/>
  <c r="W154" i="202"/>
  <c r="H203" i="202"/>
  <c r="W178" i="202"/>
  <c r="W179" i="202"/>
  <c r="K90" i="197"/>
  <c r="K90" i="198"/>
  <c r="K73" i="197"/>
  <c r="K73" i="198"/>
  <c r="W126" i="202"/>
  <c r="W125" i="202"/>
  <c r="G73" i="197"/>
  <c r="G73" i="198"/>
  <c r="H73" i="197"/>
  <c r="H73" i="198"/>
  <c r="D73" i="197"/>
  <c r="I73" i="214" s="1"/>
  <c r="I38" i="197"/>
  <c r="I38" i="198"/>
  <c r="W26" i="202"/>
  <c r="W25" i="202"/>
  <c r="H75" i="202"/>
  <c r="W51" i="202"/>
  <c r="W50" i="202"/>
  <c r="H89" i="197"/>
  <c r="D89" i="197"/>
  <c r="I89" i="214" s="1"/>
  <c r="H89" i="198"/>
  <c r="V153" i="202"/>
  <c r="V154" i="202"/>
  <c r="V178" i="202"/>
  <c r="V179" i="202"/>
  <c r="G203" i="202"/>
  <c r="K89" i="197"/>
  <c r="K89" i="198"/>
  <c r="G89" i="198"/>
  <c r="G89" i="197"/>
  <c r="I54" i="197"/>
  <c r="I54" i="198"/>
  <c r="V228" i="202"/>
  <c r="V229" i="202"/>
  <c r="K72" i="197"/>
  <c r="K72" i="198"/>
  <c r="V126" i="202"/>
  <c r="V125" i="202"/>
  <c r="H72" i="197"/>
  <c r="D72" i="197"/>
  <c r="I72" i="214" s="1"/>
  <c r="H72" i="198"/>
  <c r="G72" i="198"/>
  <c r="G72" i="197"/>
  <c r="G75" i="202"/>
  <c r="V50" i="202"/>
  <c r="V51" i="202"/>
  <c r="V26" i="202"/>
  <c r="V25" i="202"/>
  <c r="I37" i="197"/>
  <c r="I37" i="198"/>
  <c r="U229" i="202"/>
  <c r="U228" i="202"/>
  <c r="H88" i="197"/>
  <c r="D88" i="197"/>
  <c r="I88" i="214" s="1"/>
  <c r="H88" i="198"/>
  <c r="U179" i="202"/>
  <c r="F203" i="202"/>
  <c r="U178" i="202"/>
  <c r="G88" i="197"/>
  <c r="G88" i="198"/>
  <c r="K88" i="197"/>
  <c r="K88" i="198"/>
  <c r="U154" i="202"/>
  <c r="U153" i="202"/>
  <c r="K71" i="197"/>
  <c r="K71" i="198"/>
  <c r="U125" i="202"/>
  <c r="U126" i="202"/>
  <c r="I36" i="197"/>
  <c r="I36" i="198"/>
  <c r="U51" i="202"/>
  <c r="F75" i="202"/>
  <c r="U50" i="202"/>
  <c r="U26" i="202"/>
  <c r="U25" i="202"/>
  <c r="H71" i="197"/>
  <c r="H71" i="198"/>
  <c r="D71" i="197"/>
  <c r="I71" i="214" s="1"/>
  <c r="G71" i="197"/>
  <c r="G71" i="198"/>
  <c r="T228" i="202"/>
  <c r="T229" i="202"/>
  <c r="H87" i="197"/>
  <c r="H87" i="198"/>
  <c r="D87" i="197"/>
  <c r="I87" i="214" s="1"/>
  <c r="G87" i="198"/>
  <c r="G87" i="197"/>
  <c r="K87" i="197"/>
  <c r="K87" i="198"/>
  <c r="T178" i="202"/>
  <c r="T179" i="202"/>
  <c r="E203" i="202"/>
  <c r="T154" i="202"/>
  <c r="T153" i="202"/>
  <c r="H86" i="197"/>
  <c r="D86" i="197"/>
  <c r="I86" i="214" s="1"/>
  <c r="H86" i="198"/>
  <c r="G86" i="197"/>
  <c r="G86" i="198"/>
  <c r="S179" i="202"/>
  <c r="S178" i="202"/>
  <c r="D203" i="202"/>
  <c r="S154" i="202"/>
  <c r="S153" i="202"/>
  <c r="K86" i="197"/>
  <c r="K86" i="198"/>
  <c r="S228" i="202"/>
  <c r="S229" i="202"/>
  <c r="H85" i="197"/>
  <c r="H85" i="198"/>
  <c r="D85" i="197"/>
  <c r="I85" i="214" s="1"/>
  <c r="R179" i="202"/>
  <c r="R178" i="202"/>
  <c r="C203" i="202"/>
  <c r="G85" i="197"/>
  <c r="G85" i="198"/>
  <c r="K85" i="198"/>
  <c r="K85" i="197"/>
  <c r="I50" i="197"/>
  <c r="I50" i="198"/>
  <c r="R153" i="202"/>
  <c r="R154" i="202"/>
  <c r="R229" i="202"/>
  <c r="R228" i="202"/>
  <c r="T125" i="202"/>
  <c r="T126" i="202"/>
  <c r="K70" i="197"/>
  <c r="K70" i="198"/>
  <c r="H70" i="197"/>
  <c r="H70" i="198"/>
  <c r="D70" i="197"/>
  <c r="I70" i="214" s="1"/>
  <c r="E75" i="202"/>
  <c r="T51" i="202"/>
  <c r="T50" i="202"/>
  <c r="T25" i="202"/>
  <c r="T26" i="202"/>
  <c r="I35" i="197"/>
  <c r="I35" i="198"/>
  <c r="G70" i="198"/>
  <c r="G70" i="197"/>
  <c r="S126" i="202"/>
  <c r="S125" i="202"/>
  <c r="K69" i="197"/>
  <c r="K69" i="198"/>
  <c r="S25" i="202"/>
  <c r="S26" i="202"/>
  <c r="H69" i="197"/>
  <c r="H69" i="198"/>
  <c r="D69" i="197"/>
  <c r="I69" i="214" s="1"/>
  <c r="I34" i="197"/>
  <c r="I34" i="198"/>
  <c r="G69" i="197"/>
  <c r="G69" i="198"/>
  <c r="D75" i="202"/>
  <c r="S50" i="202"/>
  <c r="S51" i="202"/>
  <c r="R126" i="202"/>
  <c r="R125" i="202"/>
  <c r="K68" i="197"/>
  <c r="K68" i="198"/>
  <c r="H68" i="197"/>
  <c r="H68" i="198"/>
  <c r="D68" i="197"/>
  <c r="I68" i="214" s="1"/>
  <c r="R26" i="202"/>
  <c r="R25" i="202"/>
  <c r="C75" i="202"/>
  <c r="R51" i="202"/>
  <c r="R50" i="202"/>
  <c r="I33" i="197"/>
  <c r="I33" i="198"/>
  <c r="G68" i="197"/>
  <c r="G68" i="198"/>
  <c r="G61" i="197"/>
  <c r="G61" i="198"/>
  <c r="D61" i="197"/>
  <c r="G84" i="197"/>
  <c r="B96" i="197"/>
  <c r="G96" i="214" s="1"/>
  <c r="G84" i="198"/>
  <c r="H84" i="197"/>
  <c r="D84" i="197"/>
  <c r="H84" i="198"/>
  <c r="C96" i="197"/>
  <c r="Q154" i="202"/>
  <c r="Q153" i="202"/>
  <c r="N153" i="202"/>
  <c r="K84" i="197"/>
  <c r="K84" i="198"/>
  <c r="F96" i="197"/>
  <c r="K96" i="214" s="1"/>
  <c r="K61" i="197"/>
  <c r="K61" i="198"/>
  <c r="Q178" i="202"/>
  <c r="Q179" i="202"/>
  <c r="N178" i="202"/>
  <c r="B203" i="202"/>
  <c r="Q229" i="202"/>
  <c r="N228" i="202"/>
  <c r="Q228" i="202"/>
  <c r="K44" i="197"/>
  <c r="K44" i="198"/>
  <c r="Q125" i="202"/>
  <c r="Q126" i="202"/>
  <c r="N125" i="202"/>
  <c r="G44" i="197"/>
  <c r="G44" i="198"/>
  <c r="I32" i="197"/>
  <c r="I32" i="198"/>
  <c r="K67" i="197"/>
  <c r="K67" i="198"/>
  <c r="F79" i="197"/>
  <c r="H67" i="197"/>
  <c r="D67" i="197"/>
  <c r="I67" i="214" s="1"/>
  <c r="C79" i="197"/>
  <c r="H67" i="198"/>
  <c r="G67" i="197"/>
  <c r="G67" i="198"/>
  <c r="B79" i="197"/>
  <c r="N50" i="202"/>
  <c r="Q51" i="202"/>
  <c r="B75" i="202"/>
  <c r="Q50" i="202"/>
  <c r="N25" i="202"/>
  <c r="Q25" i="202"/>
  <c r="Q26" i="202"/>
  <c r="H44" i="197"/>
  <c r="H44" i="198"/>
  <c r="D44" i="197"/>
  <c r="M77" i="202"/>
  <c r="AB180" i="202"/>
  <c r="M205" i="202"/>
  <c r="T180" i="202"/>
  <c r="N180" i="202"/>
  <c r="E205" i="202"/>
  <c r="T52" i="202"/>
  <c r="N52" i="202"/>
  <c r="C96" i="52"/>
  <c r="D84" i="52"/>
  <c r="I84" i="194" s="1"/>
  <c r="H84" i="194"/>
  <c r="B96" i="52"/>
  <c r="G84" i="194"/>
  <c r="Z202" i="202" l="1"/>
  <c r="AB74" i="202"/>
  <c r="AA202" i="202"/>
  <c r="Z77" i="202"/>
  <c r="I91" i="196"/>
  <c r="I74" i="195"/>
  <c r="I92" i="195"/>
  <c r="I90" i="194"/>
  <c r="I86" i="194"/>
  <c r="I68" i="194"/>
  <c r="I69" i="194"/>
  <c r="I95" i="194"/>
  <c r="AC123" i="202"/>
  <c r="I61" i="214"/>
  <c r="AC127" i="202"/>
  <c r="AC230" i="202"/>
  <c r="G79" i="214"/>
  <c r="I95" i="196"/>
  <c r="I94" i="196"/>
  <c r="I92" i="196"/>
  <c r="Y74" i="202"/>
  <c r="X74" i="202"/>
  <c r="I87" i="196"/>
  <c r="I44" i="196"/>
  <c r="I61" i="196"/>
  <c r="I75" i="195"/>
  <c r="I70" i="195"/>
  <c r="I70" i="194"/>
  <c r="I44" i="214"/>
  <c r="H96" i="214"/>
  <c r="D79" i="214"/>
  <c r="AA74" i="202"/>
  <c r="Y202" i="202"/>
  <c r="I89" i="196"/>
  <c r="T202" i="202"/>
  <c r="I86" i="196"/>
  <c r="K96" i="196"/>
  <c r="I85" i="196"/>
  <c r="N202" i="202"/>
  <c r="I61" i="195"/>
  <c r="I76" i="195"/>
  <c r="I73" i="195"/>
  <c r="I94" i="194"/>
  <c r="I74" i="194"/>
  <c r="I73" i="194"/>
  <c r="I72" i="194"/>
  <c r="T205" i="202"/>
  <c r="AB205" i="202"/>
  <c r="S205" i="202"/>
  <c r="R201" i="202"/>
  <c r="X202" i="202"/>
  <c r="S77" i="202"/>
  <c r="V77" i="202"/>
  <c r="V73" i="202"/>
  <c r="W202" i="202"/>
  <c r="T77" i="202"/>
  <c r="X201" i="202"/>
  <c r="Q201" i="202"/>
  <c r="T73" i="202"/>
  <c r="T201" i="202"/>
  <c r="S74" i="202"/>
  <c r="AA205" i="202"/>
  <c r="U73" i="202"/>
  <c r="X73" i="202"/>
  <c r="Y201" i="202"/>
  <c r="T74" i="202"/>
  <c r="W73" i="202"/>
  <c r="I84" i="214"/>
  <c r="AC155" i="202"/>
  <c r="X77" i="202"/>
  <c r="H79" i="214"/>
  <c r="V205" i="202"/>
  <c r="K79" i="214"/>
  <c r="AC27" i="202"/>
  <c r="AC180" i="202"/>
  <c r="AC52" i="202"/>
  <c r="AC124" i="202"/>
  <c r="W74" i="202"/>
  <c r="I73" i="196"/>
  <c r="V202" i="202"/>
  <c r="S202" i="202"/>
  <c r="I87" i="195"/>
  <c r="I69" i="195"/>
  <c r="I86" i="195"/>
  <c r="I95" i="195"/>
  <c r="Z73" i="202"/>
  <c r="V201" i="202"/>
  <c r="I72" i="195"/>
  <c r="U201" i="202"/>
  <c r="R73" i="202"/>
  <c r="I67" i="195"/>
  <c r="Q73" i="202"/>
  <c r="I91" i="194"/>
  <c r="I89" i="194"/>
  <c r="G96" i="194"/>
  <c r="Y205" i="202"/>
  <c r="N205" i="202"/>
  <c r="X205" i="202"/>
  <c r="N77" i="202"/>
  <c r="Z74" i="202"/>
  <c r="I75" i="196"/>
  <c r="K79" i="196"/>
  <c r="AC227" i="202"/>
  <c r="I74" i="196"/>
  <c r="D96" i="196"/>
  <c r="AC152" i="202"/>
  <c r="V74" i="202"/>
  <c r="G96" i="196"/>
  <c r="D79" i="196"/>
  <c r="G79" i="196"/>
  <c r="U74" i="202"/>
  <c r="U202" i="202"/>
  <c r="AC24" i="202"/>
  <c r="I69" i="196"/>
  <c r="N74" i="202"/>
  <c r="R202" i="202"/>
  <c r="Q74" i="202"/>
  <c r="I67" i="196"/>
  <c r="I93" i="195"/>
  <c r="Y73" i="202"/>
  <c r="AC226" i="202"/>
  <c r="I71" i="195"/>
  <c r="S201" i="202"/>
  <c r="G79" i="195"/>
  <c r="I68" i="195"/>
  <c r="K79" i="195"/>
  <c r="AC23" i="202"/>
  <c r="I44" i="195"/>
  <c r="K96" i="195"/>
  <c r="G96" i="195"/>
  <c r="N201" i="202"/>
  <c r="AC177" i="202"/>
  <c r="H96" i="196"/>
  <c r="D96" i="195"/>
  <c r="N73" i="202"/>
  <c r="AC49" i="202"/>
  <c r="H79" i="196"/>
  <c r="D79" i="195"/>
  <c r="AC150" i="202"/>
  <c r="AC225" i="202"/>
  <c r="K96" i="194"/>
  <c r="D96" i="194"/>
  <c r="H96" i="195"/>
  <c r="AC176" i="202"/>
  <c r="N200" i="202"/>
  <c r="N72" i="202"/>
  <c r="AC48" i="202"/>
  <c r="H79" i="195"/>
  <c r="D79" i="194"/>
  <c r="AB199" i="202"/>
  <c r="AB200" i="202"/>
  <c r="AB71" i="202"/>
  <c r="AB72" i="202"/>
  <c r="AA199" i="202"/>
  <c r="AA200" i="202"/>
  <c r="AA71" i="202"/>
  <c r="AA72" i="202"/>
  <c r="Z199" i="202"/>
  <c r="Z200" i="202"/>
  <c r="Z71" i="202"/>
  <c r="Z72" i="202"/>
  <c r="Y199" i="202"/>
  <c r="Y200" i="202"/>
  <c r="Y71" i="202"/>
  <c r="Y72" i="202"/>
  <c r="X199" i="202"/>
  <c r="X200" i="202"/>
  <c r="X71" i="202"/>
  <c r="X72" i="202"/>
  <c r="W199" i="202"/>
  <c r="W200" i="202"/>
  <c r="W71" i="202"/>
  <c r="W72" i="202"/>
  <c r="V199" i="202"/>
  <c r="V200" i="202"/>
  <c r="V71" i="202"/>
  <c r="V72" i="202"/>
  <c r="U199" i="202"/>
  <c r="U200" i="202"/>
  <c r="U71" i="202"/>
  <c r="U72" i="202"/>
  <c r="T199" i="202"/>
  <c r="T200" i="202"/>
  <c r="T71" i="202"/>
  <c r="T72" i="202"/>
  <c r="S199" i="202"/>
  <c r="S200" i="202"/>
  <c r="S71" i="202"/>
  <c r="S72" i="202"/>
  <c r="R199" i="202"/>
  <c r="R200" i="202"/>
  <c r="R71" i="202"/>
  <c r="R72" i="202"/>
  <c r="Q199" i="202"/>
  <c r="Q200" i="202"/>
  <c r="N199" i="202"/>
  <c r="AC175" i="202"/>
  <c r="AB77" i="202"/>
  <c r="Q77" i="202"/>
  <c r="R205" i="202"/>
  <c r="R77" i="202"/>
  <c r="U77" i="202"/>
  <c r="AA77" i="202"/>
  <c r="U205" i="202"/>
  <c r="N204" i="202"/>
  <c r="AC205" i="202" s="1"/>
  <c r="D96" i="198"/>
  <c r="D79" i="198"/>
  <c r="N76" i="202"/>
  <c r="AB203" i="202"/>
  <c r="AB204" i="202"/>
  <c r="I95" i="197"/>
  <c r="I95" i="198"/>
  <c r="I78" i="197"/>
  <c r="I78" i="198"/>
  <c r="AB75" i="202"/>
  <c r="AB76" i="202"/>
  <c r="AA203" i="202"/>
  <c r="AA204" i="202"/>
  <c r="I94" i="197"/>
  <c r="I94" i="198"/>
  <c r="AA75" i="202"/>
  <c r="AA76" i="202"/>
  <c r="I77" i="197"/>
  <c r="I77" i="198"/>
  <c r="I93" i="197"/>
  <c r="I93" i="198"/>
  <c r="Z204" i="202"/>
  <c r="Z203" i="202"/>
  <c r="Z76" i="202"/>
  <c r="Z75" i="202"/>
  <c r="I76" i="197"/>
  <c r="I76" i="198"/>
  <c r="Y203" i="202"/>
  <c r="Y204" i="202"/>
  <c r="I92" i="197"/>
  <c r="I92" i="198"/>
  <c r="Y75" i="202"/>
  <c r="Y76" i="202"/>
  <c r="I75" i="197"/>
  <c r="I75" i="198"/>
  <c r="X203" i="202"/>
  <c r="X204" i="202"/>
  <c r="I91" i="197"/>
  <c r="I91" i="198"/>
  <c r="X76" i="202"/>
  <c r="X75" i="202"/>
  <c r="I74" i="197"/>
  <c r="I74" i="198"/>
  <c r="W203" i="202"/>
  <c r="W204" i="202"/>
  <c r="I90" i="197"/>
  <c r="I90" i="198"/>
  <c r="W75" i="202"/>
  <c r="W76" i="202"/>
  <c r="I73" i="197"/>
  <c r="I73" i="198"/>
  <c r="V204" i="202"/>
  <c r="V203" i="202"/>
  <c r="I89" i="197"/>
  <c r="I89" i="198"/>
  <c r="V76" i="202"/>
  <c r="V75" i="202"/>
  <c r="I72" i="197"/>
  <c r="I72" i="198"/>
  <c r="I88" i="197"/>
  <c r="I88" i="198"/>
  <c r="U203" i="202"/>
  <c r="U204" i="202"/>
  <c r="U75" i="202"/>
  <c r="U76" i="202"/>
  <c r="I71" i="197"/>
  <c r="I71" i="198"/>
  <c r="I87" i="197"/>
  <c r="I87" i="198"/>
  <c r="T203" i="202"/>
  <c r="T204" i="202"/>
  <c r="S204" i="202"/>
  <c r="S203" i="202"/>
  <c r="I86" i="197"/>
  <c r="I86" i="198"/>
  <c r="R204" i="202"/>
  <c r="R203" i="202"/>
  <c r="I85" i="197"/>
  <c r="I85" i="198"/>
  <c r="T76" i="202"/>
  <c r="T75" i="202"/>
  <c r="I70" i="197"/>
  <c r="I70" i="198"/>
  <c r="S76" i="202"/>
  <c r="S75" i="202"/>
  <c r="I69" i="197"/>
  <c r="I69" i="198"/>
  <c r="I68" i="197"/>
  <c r="I68" i="198"/>
  <c r="R75" i="202"/>
  <c r="R76" i="202"/>
  <c r="AC179" i="202"/>
  <c r="N203" i="202"/>
  <c r="AC178" i="202"/>
  <c r="AC153" i="202"/>
  <c r="AC154" i="202"/>
  <c r="G96" i="197"/>
  <c r="G96" i="198"/>
  <c r="AC228" i="202"/>
  <c r="AC229" i="202"/>
  <c r="K96" i="197"/>
  <c r="K96" i="198"/>
  <c r="I84" i="197"/>
  <c r="I84" i="198"/>
  <c r="I61" i="197"/>
  <c r="I61" i="198"/>
  <c r="Q203" i="202"/>
  <c r="Q204" i="202"/>
  <c r="H96" i="197"/>
  <c r="H96" i="198"/>
  <c r="D96" i="197"/>
  <c r="I96" i="214" s="1"/>
  <c r="I44" i="197"/>
  <c r="I44" i="198"/>
  <c r="AC126" i="202"/>
  <c r="AC125" i="202"/>
  <c r="AC26" i="202"/>
  <c r="AC25" i="202"/>
  <c r="AC51" i="202"/>
  <c r="N75" i="202"/>
  <c r="AC50" i="202"/>
  <c r="K79" i="197"/>
  <c r="K79" i="198"/>
  <c r="G79" i="197"/>
  <c r="G79" i="198"/>
  <c r="H79" i="197"/>
  <c r="H79" i="198"/>
  <c r="D79" i="197"/>
  <c r="Q75" i="202"/>
  <c r="Q76" i="202"/>
  <c r="I67" i="197"/>
  <c r="I67" i="198"/>
  <c r="H96" i="194"/>
  <c r="D96" i="52"/>
  <c r="A1" i="191"/>
  <c r="A1" i="190"/>
  <c r="A1" i="189"/>
  <c r="A1" i="188"/>
  <c r="A1" i="187"/>
  <c r="A1" i="186"/>
  <c r="A1" i="185"/>
  <c r="A1" i="184"/>
  <c r="A1" i="183"/>
  <c r="A1" i="182"/>
  <c r="I79" i="214" l="1"/>
  <c r="AC74" i="202"/>
  <c r="AC202" i="202"/>
  <c r="AC77" i="202"/>
  <c r="I96" i="195"/>
  <c r="I96" i="196"/>
  <c r="I79" i="196"/>
  <c r="AC201" i="202"/>
  <c r="AC73" i="202"/>
  <c r="I79" i="195"/>
  <c r="I96" i="194"/>
  <c r="AC199" i="202"/>
  <c r="AC200" i="202"/>
  <c r="AC203" i="202"/>
  <c r="AC204" i="202"/>
  <c r="I96" i="197"/>
  <c r="I96" i="198"/>
  <c r="I79" i="197"/>
  <c r="I79" i="198"/>
  <c r="AC76" i="202"/>
  <c r="AC75" i="202"/>
  <c r="A1" i="180" l="1"/>
  <c r="D21" i="40" l="1"/>
  <c r="D20" i="40"/>
  <c r="D19" i="40"/>
  <c r="D9" i="40"/>
  <c r="D8" i="40"/>
  <c r="D7" i="40"/>
  <c r="D11" i="52" l="1"/>
  <c r="D9" i="52"/>
  <c r="F12" i="40" l="1"/>
  <c r="F14" i="40" s="1"/>
  <c r="C12" i="40"/>
  <c r="B12" i="40"/>
  <c r="F67" i="52" l="1"/>
  <c r="F79" i="52" s="1"/>
  <c r="K79" i="194" s="1"/>
  <c r="B121" i="202"/>
  <c r="B14" i="40"/>
  <c r="C14" i="40"/>
  <c r="D12" i="40"/>
  <c r="N46" i="202" l="1"/>
  <c r="H10" i="40"/>
  <c r="Q22" i="202"/>
  <c r="G10" i="40"/>
  <c r="K67" i="194"/>
  <c r="Q121" i="202"/>
  <c r="N121" i="202"/>
  <c r="Q122" i="202"/>
  <c r="D14" i="40"/>
  <c r="C67" i="52"/>
  <c r="G12" i="40"/>
  <c r="B67" i="52"/>
  <c r="H12" i="40"/>
  <c r="H13" i="40"/>
  <c r="H8" i="40"/>
  <c r="H7" i="40"/>
  <c r="H14" i="40"/>
  <c r="H9" i="40"/>
  <c r="G13" i="40"/>
  <c r="G8" i="40"/>
  <c r="G7" i="40"/>
  <c r="G14" i="40"/>
  <c r="G9" i="40"/>
  <c r="Q47" i="202" l="1"/>
  <c r="Q46" i="202"/>
  <c r="B71" i="202"/>
  <c r="Q71" i="202" s="1"/>
  <c r="N21" i="202"/>
  <c r="AC22" i="202" s="1"/>
  <c r="Q21" i="202"/>
  <c r="AC121" i="202"/>
  <c r="AC122" i="202"/>
  <c r="AC46" i="202"/>
  <c r="AC47" i="202"/>
  <c r="G67" i="194"/>
  <c r="B79" i="52"/>
  <c r="G79" i="194" s="1"/>
  <c r="H67" i="194"/>
  <c r="D67" i="52"/>
  <c r="I67" i="194" s="1"/>
  <c r="C79" i="52"/>
  <c r="Q72" i="202" l="1"/>
  <c r="N71" i="202"/>
  <c r="AC71" i="202" s="1"/>
  <c r="AC21" i="202"/>
  <c r="D79" i="52"/>
  <c r="I79" i="194" s="1"/>
  <c r="H79" i="194"/>
  <c r="J2" i="88"/>
  <c r="J1" i="88"/>
  <c r="E25" i="88"/>
  <c r="E20" i="88"/>
  <c r="F25" i="88"/>
  <c r="E10" i="88"/>
  <c r="E21" i="88"/>
  <c r="E7" i="88"/>
  <c r="E8" i="88"/>
  <c r="F19" i="88"/>
  <c r="F23" i="88"/>
  <c r="E11" i="88"/>
  <c r="F20" i="88"/>
  <c r="E9" i="88"/>
  <c r="E19" i="88"/>
  <c r="F7" i="88"/>
  <c r="F21" i="88"/>
  <c r="E13" i="88"/>
  <c r="E22" i="88"/>
  <c r="E23" i="88"/>
  <c r="F8" i="88"/>
  <c r="F13" i="88"/>
  <c r="F22" i="88"/>
  <c r="F9" i="88"/>
  <c r="F10" i="88"/>
  <c r="F11" i="88"/>
  <c r="N9" i="88"/>
  <c r="O20" i="88"/>
  <c r="N10" i="88"/>
  <c r="N13" i="88"/>
  <c r="N11" i="88"/>
  <c r="N20" i="88"/>
  <c r="N25" i="88"/>
  <c r="O9" i="88"/>
  <c r="O19" i="88"/>
  <c r="O23" i="88"/>
  <c r="O25" i="88"/>
  <c r="O21" i="88"/>
  <c r="N19" i="88"/>
  <c r="N22" i="88"/>
  <c r="O10" i="88"/>
  <c r="N23" i="88"/>
  <c r="O7" i="88"/>
  <c r="O11" i="88"/>
  <c r="N7" i="88"/>
  <c r="N8" i="88"/>
  <c r="N21" i="88"/>
  <c r="O8" i="88"/>
  <c r="O13" i="88"/>
  <c r="O22" i="88"/>
  <c r="K9" i="88"/>
  <c r="L19" i="88"/>
  <c r="C11" i="88"/>
  <c r="L10" i="88"/>
  <c r="K10" i="88"/>
  <c r="L20" i="88"/>
  <c r="C13" i="88"/>
  <c r="K20" i="88"/>
  <c r="K11" i="88"/>
  <c r="L21" i="88"/>
  <c r="K25" i="88"/>
  <c r="L7" i="88"/>
  <c r="L23" i="88"/>
  <c r="B19" i="88"/>
  <c r="L22" i="88"/>
  <c r="L8" i="88"/>
  <c r="L25" i="88"/>
  <c r="B20" i="88"/>
  <c r="B13" i="88"/>
  <c r="L9" i="88"/>
  <c r="B7" i="88"/>
  <c r="C19" i="88"/>
  <c r="B8" i="88"/>
  <c r="L11" i="88"/>
  <c r="B9" i="88"/>
  <c r="B23" i="88"/>
  <c r="C10" i="88"/>
  <c r="L13" i="88"/>
  <c r="B10" i="88"/>
  <c r="B25" i="88"/>
  <c r="C25" i="88"/>
  <c r="K19" i="88"/>
  <c r="B11" i="88"/>
  <c r="C20" i="88"/>
  <c r="K8" i="88"/>
  <c r="K21" i="88"/>
  <c r="C7" i="88"/>
  <c r="C21" i="88"/>
  <c r="B22" i="88"/>
  <c r="K22" i="88"/>
  <c r="C8" i="88"/>
  <c r="C22" i="88"/>
  <c r="K7" i="88"/>
  <c r="K23" i="88"/>
  <c r="C9" i="88"/>
  <c r="K13" i="88"/>
  <c r="B21" i="88"/>
  <c r="C23" i="88"/>
  <c r="E40" i="88" l="1"/>
  <c r="E24" i="88"/>
  <c r="E26" i="88" s="1"/>
  <c r="E36" i="88"/>
  <c r="E38" i="88"/>
  <c r="E35" i="88"/>
  <c r="E34" i="88"/>
  <c r="E12" i="88"/>
  <c r="E14" i="88" s="1"/>
  <c r="E37" i="88"/>
  <c r="W21" i="88"/>
  <c r="W8" i="88"/>
  <c r="N35" i="88"/>
  <c r="N34" i="88"/>
  <c r="W7" i="88"/>
  <c r="N12" i="88"/>
  <c r="W23" i="88"/>
  <c r="W22" i="88"/>
  <c r="W19" i="88"/>
  <c r="N24" i="88"/>
  <c r="W25" i="88"/>
  <c r="W20" i="88"/>
  <c r="W11" i="88"/>
  <c r="N38" i="88"/>
  <c r="W38" i="88" s="1"/>
  <c r="N40" i="88"/>
  <c r="W13" i="88"/>
  <c r="W10" i="88"/>
  <c r="N37" i="88"/>
  <c r="W37" i="88" s="1"/>
  <c r="N36" i="88"/>
  <c r="W36" i="88" s="1"/>
  <c r="W9" i="88"/>
  <c r="AC72" i="202"/>
  <c r="F37" i="88"/>
  <c r="B37" i="88"/>
  <c r="C37" i="88"/>
  <c r="D10" i="88"/>
  <c r="D22" i="88"/>
  <c r="C12" i="88"/>
  <c r="X22" i="88"/>
  <c r="T22" i="88"/>
  <c r="L37" i="88"/>
  <c r="M10" i="88"/>
  <c r="U10" i="88"/>
  <c r="U22" i="88"/>
  <c r="M22" i="88"/>
  <c r="X10" i="88"/>
  <c r="O37" i="88"/>
  <c r="K37" i="88"/>
  <c r="T10" i="88"/>
  <c r="B12" i="88"/>
  <c r="D25" i="88"/>
  <c r="D19" i="88"/>
  <c r="C40" i="88"/>
  <c r="D13" i="88"/>
  <c r="D23" i="88"/>
  <c r="C24" i="88"/>
  <c r="F24" i="88"/>
  <c r="F26" i="88" s="1"/>
  <c r="D21" i="88"/>
  <c r="B24" i="88"/>
  <c r="D20" i="88"/>
  <c r="F40" i="88"/>
  <c r="B40" i="88"/>
  <c r="M25" i="88"/>
  <c r="U25" i="88"/>
  <c r="U20" i="88"/>
  <c r="M20" i="88"/>
  <c r="X20" i="88"/>
  <c r="T20" i="88"/>
  <c r="L24" i="88"/>
  <c r="M11" i="88"/>
  <c r="L38" i="88"/>
  <c r="L40" i="88"/>
  <c r="U13" i="88"/>
  <c r="M13" i="88"/>
  <c r="K12" i="88"/>
  <c r="M8" i="88"/>
  <c r="L35" i="88"/>
  <c r="L36" i="88"/>
  <c r="M9" i="88"/>
  <c r="X25" i="88"/>
  <c r="K24" i="88"/>
  <c r="O24" i="88"/>
  <c r="T23" i="88"/>
  <c r="K36" i="88"/>
  <c r="K38" i="88"/>
  <c r="O12" i="88"/>
  <c r="O14" i="88" s="1"/>
  <c r="K34" i="88"/>
  <c r="T19" i="88"/>
  <c r="T25" i="88"/>
  <c r="X19" i="88"/>
  <c r="X23" i="88"/>
  <c r="U23" i="88"/>
  <c r="M23" i="88"/>
  <c r="M19" i="88"/>
  <c r="U19" i="88"/>
  <c r="O34" i="88"/>
  <c r="O35" i="88"/>
  <c r="K40" i="88"/>
  <c r="T13" i="88"/>
  <c r="K35" i="88"/>
  <c r="X21" i="88"/>
  <c r="M21" i="88"/>
  <c r="U21" i="88"/>
  <c r="T21" i="88"/>
  <c r="O40" i="88"/>
  <c r="X13" i="88"/>
  <c r="L12" i="88"/>
  <c r="L34" i="88"/>
  <c r="M7" i="88"/>
  <c r="O36" i="88"/>
  <c r="O38" i="88"/>
  <c r="X11" i="88"/>
  <c r="X8" i="88"/>
  <c r="X7" i="88"/>
  <c r="X9" i="88"/>
  <c r="U8" i="88"/>
  <c r="U7" i="88"/>
  <c r="U11" i="88"/>
  <c r="U9" i="88"/>
  <c r="T11" i="88"/>
  <c r="T7" i="88"/>
  <c r="T8" i="88"/>
  <c r="T9" i="88"/>
  <c r="F12" i="88"/>
  <c r="F14" i="88" s="1"/>
  <c r="F38" i="88"/>
  <c r="F36" i="88"/>
  <c r="B38" i="88"/>
  <c r="B36" i="88"/>
  <c r="C38" i="88"/>
  <c r="C36" i="88"/>
  <c r="D9" i="88"/>
  <c r="D11" i="88"/>
  <c r="W40" i="88" l="1"/>
  <c r="W35" i="88"/>
  <c r="E39" i="88"/>
  <c r="E41" i="88" s="1"/>
  <c r="N39" i="88"/>
  <c r="W34" i="88"/>
  <c r="N26" i="88"/>
  <c r="W26" i="88" s="1"/>
  <c r="W24" i="88"/>
  <c r="W12" i="88"/>
  <c r="N14" i="88"/>
  <c r="W14" i="88" s="1"/>
  <c r="L45" i="88"/>
  <c r="F44" i="88"/>
  <c r="T37" i="88"/>
  <c r="K14" i="88"/>
  <c r="P12" i="88" s="1"/>
  <c r="B26" i="88"/>
  <c r="G24" i="88" s="1"/>
  <c r="B14" i="88"/>
  <c r="G10" i="88" s="1"/>
  <c r="D37" i="88"/>
  <c r="C14" i="88"/>
  <c r="H7" i="88" s="1"/>
  <c r="X37" i="88"/>
  <c r="V10" i="88"/>
  <c r="V22" i="88"/>
  <c r="U37" i="88"/>
  <c r="M37" i="88"/>
  <c r="T38" i="88"/>
  <c r="U38" i="88"/>
  <c r="X38" i="88"/>
  <c r="T36" i="88"/>
  <c r="X14" i="88"/>
  <c r="X40" i="88"/>
  <c r="D40" i="88"/>
  <c r="D24" i="88"/>
  <c r="C26" i="88"/>
  <c r="H22" i="88" s="1"/>
  <c r="V19" i="88"/>
  <c r="M36" i="88"/>
  <c r="V13" i="88"/>
  <c r="M34" i="88"/>
  <c r="L39" i="88"/>
  <c r="K39" i="88"/>
  <c r="M38" i="88"/>
  <c r="U24" i="88"/>
  <c r="L26" i="88"/>
  <c r="M24" i="88"/>
  <c r="V20" i="88"/>
  <c r="O39" i="88"/>
  <c r="O41" i="88" s="1"/>
  <c r="K26" i="88"/>
  <c r="T24" i="88"/>
  <c r="M35" i="88"/>
  <c r="L14" i="88"/>
  <c r="Q10" i="88" s="1"/>
  <c r="M12" i="88"/>
  <c r="T40" i="88"/>
  <c r="U36" i="88"/>
  <c r="X36" i="88"/>
  <c r="V21" i="88"/>
  <c r="V23" i="88"/>
  <c r="X24" i="88"/>
  <c r="O26" i="88"/>
  <c r="U40" i="88"/>
  <c r="M40" i="88"/>
  <c r="V25" i="88"/>
  <c r="D12" i="88"/>
  <c r="F45" i="88"/>
  <c r="V11" i="88"/>
  <c r="V9" i="88"/>
  <c r="D36" i="88"/>
  <c r="D38" i="88"/>
  <c r="N41" i="88" l="1"/>
  <c r="W41" i="88" s="1"/>
  <c r="W39" i="88"/>
  <c r="E45" i="88"/>
  <c r="V37" i="88"/>
  <c r="P8" i="88"/>
  <c r="P11" i="88"/>
  <c r="K41" i="88"/>
  <c r="P37" i="88" s="1"/>
  <c r="P7" i="88"/>
  <c r="P24" i="88"/>
  <c r="P22" i="88"/>
  <c r="P13" i="88"/>
  <c r="P10" i="88"/>
  <c r="Y10" i="88" s="1"/>
  <c r="P9" i="88"/>
  <c r="Q24" i="88"/>
  <c r="Q22" i="88"/>
  <c r="G20" i="88"/>
  <c r="G19" i="88"/>
  <c r="G22" i="88"/>
  <c r="G25" i="88"/>
  <c r="G21" i="88"/>
  <c r="G23" i="88"/>
  <c r="Q12" i="88"/>
  <c r="G12" i="88"/>
  <c r="H24" i="88"/>
  <c r="H10" i="88"/>
  <c r="Z10" i="88" s="1"/>
  <c r="H13" i="88"/>
  <c r="H11" i="88"/>
  <c r="H9" i="88"/>
  <c r="H8" i="88"/>
  <c r="H12" i="88"/>
  <c r="V36" i="88"/>
  <c r="V40" i="88"/>
  <c r="D26" i="88"/>
  <c r="H19" i="88"/>
  <c r="H25" i="88"/>
  <c r="H20" i="88"/>
  <c r="H23" i="88"/>
  <c r="H21" i="88"/>
  <c r="X26" i="88"/>
  <c r="U26" i="88"/>
  <c r="M26" i="88"/>
  <c r="Q23" i="88"/>
  <c r="Q19" i="88"/>
  <c r="Q25" i="88"/>
  <c r="Q20" i="88"/>
  <c r="Q21" i="88"/>
  <c r="U14" i="88"/>
  <c r="M14" i="88"/>
  <c r="Q13" i="88"/>
  <c r="Q7" i="88"/>
  <c r="Q9" i="88"/>
  <c r="Q8" i="88"/>
  <c r="Q11" i="88"/>
  <c r="T26" i="88"/>
  <c r="P20" i="88"/>
  <c r="P23" i="88"/>
  <c r="P25" i="88"/>
  <c r="P19" i="88"/>
  <c r="P21" i="88"/>
  <c r="M39" i="88"/>
  <c r="L41" i="88"/>
  <c r="Q37" i="88" s="1"/>
  <c r="V38" i="88"/>
  <c r="V24" i="88"/>
  <c r="T14" i="88"/>
  <c r="G7" i="88"/>
  <c r="G13" i="88"/>
  <c r="G8" i="88"/>
  <c r="G9" i="88"/>
  <c r="G11" i="88"/>
  <c r="D14" i="88"/>
  <c r="E44" i="88" l="1"/>
  <c r="P26" i="88"/>
  <c r="Q26" i="88"/>
  <c r="Z7" i="88"/>
  <c r="Q14" i="88"/>
  <c r="P14" i="88"/>
  <c r="H14" i="88"/>
  <c r="G26" i="88"/>
  <c r="H26" i="88"/>
  <c r="G14" i="88"/>
  <c r="Y8" i="88"/>
  <c r="Y7" i="88"/>
  <c r="Y23" i="88"/>
  <c r="Y19" i="88"/>
  <c r="P34" i="88"/>
  <c r="Y11" i="88"/>
  <c r="P36" i="88"/>
  <c r="P35" i="88"/>
  <c r="P40" i="88"/>
  <c r="P39" i="88"/>
  <c r="P38" i="88"/>
  <c r="Q39" i="88"/>
  <c r="Y13" i="88"/>
  <c r="Z9" i="88"/>
  <c r="Z11" i="88"/>
  <c r="Y22" i="88"/>
  <c r="Y9" i="88"/>
  <c r="Z22" i="88"/>
  <c r="Y20" i="88"/>
  <c r="Y21" i="88"/>
  <c r="Y25" i="88"/>
  <c r="Z8" i="88"/>
  <c r="V14" i="88"/>
  <c r="Z13" i="88"/>
  <c r="Z21" i="88"/>
  <c r="Z23" i="88"/>
  <c r="M41" i="88"/>
  <c r="Q34" i="88"/>
  <c r="Q38" i="88"/>
  <c r="Q35" i="88"/>
  <c r="Q36" i="88"/>
  <c r="Q40" i="88"/>
  <c r="Z20" i="88"/>
  <c r="Z25" i="88"/>
  <c r="V26" i="88"/>
  <c r="Z19" i="88"/>
  <c r="A1" i="173"/>
  <c r="Q41" i="88" l="1"/>
  <c r="P41" i="88"/>
  <c r="A1" i="171"/>
  <c r="A1" i="169" l="1"/>
  <c r="A1" i="167" l="1"/>
  <c r="A1" i="162" l="1"/>
  <c r="A1" i="160" l="1"/>
  <c r="A1" i="158" l="1"/>
  <c r="A1" i="156" l="1"/>
  <c r="A1" i="154" l="1"/>
  <c r="F35" i="88" l="1"/>
  <c r="X35" i="88" s="1"/>
  <c r="C35" i="88"/>
  <c r="U35" i="88" s="1"/>
  <c r="B35" i="88"/>
  <c r="T35" i="88" s="1"/>
  <c r="F34" i="88"/>
  <c r="X34" i="88" s="1"/>
  <c r="C34" i="88"/>
  <c r="U34" i="88" s="1"/>
  <c r="B34" i="88"/>
  <c r="T34" i="88" s="1"/>
  <c r="K31" i="88"/>
  <c r="B31" i="88"/>
  <c r="K16" i="88"/>
  <c r="B16" i="88"/>
  <c r="D8" i="88"/>
  <c r="V8" i="88" s="1"/>
  <c r="D7" i="88"/>
  <c r="V7" i="88" s="1"/>
  <c r="K4" i="88"/>
  <c r="B4" i="88"/>
  <c r="A1" i="88"/>
  <c r="A1" i="151"/>
  <c r="A1" i="149"/>
  <c r="A1" i="146"/>
  <c r="A1" i="143"/>
  <c r="A1" i="141"/>
  <c r="A1" i="139"/>
  <c r="A1" i="137"/>
  <c r="A1" i="133"/>
  <c r="A1" i="130"/>
  <c r="A1" i="128"/>
  <c r="A1" i="126"/>
  <c r="A1" i="124"/>
  <c r="A1" i="122"/>
  <c r="A1" i="120"/>
  <c r="A1" i="118"/>
  <c r="A1" i="116"/>
  <c r="A1" i="112"/>
  <c r="A1" i="109"/>
  <c r="A1" i="108"/>
  <c r="A1" i="106"/>
  <c r="A1" i="101"/>
  <c r="A1" i="97"/>
  <c r="A1" i="95"/>
  <c r="A1" i="92"/>
  <c r="A1" i="89"/>
  <c r="A1" i="86"/>
  <c r="A1" i="79"/>
  <c r="A1" i="77"/>
  <c r="A1" i="75"/>
  <c r="A1" i="71"/>
  <c r="A1" i="69"/>
  <c r="F12" i="52"/>
  <c r="F14" i="52" s="1"/>
  <c r="C12" i="52"/>
  <c r="B12" i="52" l="1"/>
  <c r="D12" i="52" s="1"/>
  <c r="C14" i="52"/>
  <c r="D8" i="52"/>
  <c r="D7" i="52"/>
  <c r="F39" i="88"/>
  <c r="C39" i="88"/>
  <c r="F32" i="52"/>
  <c r="K32" i="194" s="1"/>
  <c r="B32" i="52"/>
  <c r="G32" i="194" s="1"/>
  <c r="C32" i="52"/>
  <c r="H32" i="194" s="1"/>
  <c r="D51" i="52"/>
  <c r="I51" i="194" s="1"/>
  <c r="D52" i="52"/>
  <c r="I52" i="194" s="1"/>
  <c r="D35" i="88"/>
  <c r="V35" i="88" s="1"/>
  <c r="D34" i="88"/>
  <c r="V34" i="88" s="1"/>
  <c r="H10" i="52" l="1"/>
  <c r="H12" i="52"/>
  <c r="U39" i="88"/>
  <c r="F41" i="88"/>
  <c r="X41" i="88" s="1"/>
  <c r="X39" i="88"/>
  <c r="C41" i="88"/>
  <c r="H39" i="88" s="1"/>
  <c r="D54" i="52"/>
  <c r="I54" i="194" s="1"/>
  <c r="H7" i="52"/>
  <c r="H9" i="52"/>
  <c r="H8" i="52"/>
  <c r="H13" i="52"/>
  <c r="H11" i="52"/>
  <c r="B14" i="52"/>
  <c r="D55" i="52"/>
  <c r="I55" i="194" s="1"/>
  <c r="D53" i="52"/>
  <c r="I53" i="194" s="1"/>
  <c r="D50" i="52"/>
  <c r="I50" i="194" s="1"/>
  <c r="D49" i="52"/>
  <c r="I49" i="194" s="1"/>
  <c r="D32" i="52"/>
  <c r="I32" i="194" s="1"/>
  <c r="D60" i="52"/>
  <c r="I60" i="194" s="1"/>
  <c r="D59" i="52"/>
  <c r="I59" i="194" s="1"/>
  <c r="D58" i="52"/>
  <c r="I58" i="194" s="1"/>
  <c r="D57" i="52"/>
  <c r="I57" i="194" s="1"/>
  <c r="D56" i="52"/>
  <c r="I56" i="194" s="1"/>
  <c r="C61" i="52"/>
  <c r="H61" i="194" s="1"/>
  <c r="C44" i="52"/>
  <c r="H44" i="194" s="1"/>
  <c r="F61" i="52"/>
  <c r="K61" i="194" s="1"/>
  <c r="F44" i="52"/>
  <c r="K44" i="194" s="1"/>
  <c r="B61" i="52"/>
  <c r="G61" i="194" s="1"/>
  <c r="B44" i="52"/>
  <c r="G44" i="194" s="1"/>
  <c r="B44" i="88"/>
  <c r="B45" i="88"/>
  <c r="U12" i="88"/>
  <c r="X12" i="88"/>
  <c r="H14" i="52" l="1"/>
  <c r="G10" i="52"/>
  <c r="G12" i="52"/>
  <c r="U41" i="88"/>
  <c r="H37" i="88"/>
  <c r="Z37" i="88" s="1"/>
  <c r="H40" i="88"/>
  <c r="Z40" i="88" s="1"/>
  <c r="H36" i="88"/>
  <c r="Z36" i="88" s="1"/>
  <c r="H38" i="88"/>
  <c r="Z38" i="88" s="1"/>
  <c r="H34" i="88"/>
  <c r="H35" i="88"/>
  <c r="Z35" i="88" s="1"/>
  <c r="D14" i="52"/>
  <c r="G13" i="52"/>
  <c r="G8" i="52"/>
  <c r="G9" i="52"/>
  <c r="G11" i="52"/>
  <c r="G7" i="52"/>
  <c r="D44" i="52"/>
  <c r="I44" i="194" s="1"/>
  <c r="D61" i="52"/>
  <c r="I61" i="194" s="1"/>
  <c r="B46" i="88"/>
  <c r="G14" i="52" l="1"/>
  <c r="Z34" i="88"/>
  <c r="H41" i="88"/>
  <c r="T12" i="88" l="1"/>
  <c r="B39" i="88" l="1"/>
  <c r="V12" i="88"/>
  <c r="T39" i="88" l="1"/>
  <c r="B41" i="88"/>
  <c r="G37" i="88" s="1"/>
  <c r="Y37" i="88" s="1"/>
  <c r="D39" i="88"/>
  <c r="G39" i="88" l="1"/>
  <c r="G38" i="88"/>
  <c r="Y38" i="88" s="1"/>
  <c r="T41" i="88"/>
  <c r="V39" i="88"/>
  <c r="G40" i="88"/>
  <c r="Y40" i="88" s="1"/>
  <c r="G36" i="88"/>
  <c r="Y36" i="88" s="1"/>
  <c r="G35" i="88"/>
  <c r="Y35" i="88" s="1"/>
  <c r="G34" i="88"/>
  <c r="D41" i="88"/>
  <c r="V41" i="88" s="1"/>
  <c r="Y34" i="88" l="1"/>
  <c r="G41" i="88"/>
</calcChain>
</file>

<file path=xl/sharedStrings.xml><?xml version="1.0" encoding="utf-8"?>
<sst xmlns="http://schemas.openxmlformats.org/spreadsheetml/2006/main" count="4977" uniqueCount="202">
  <si>
    <t>DADOS COMPARATIVOS - JANEIRO/2013 - ASSOCIAÇÃO BRASILEIRA DAS EMPRESAS AÉREAS</t>
  </si>
  <si>
    <t>VOOS REGULARES E NÃO REGULARES DE PASSAGEIROS</t>
  </si>
  <si>
    <t>MERCADO DOMÉSTICO</t>
  </si>
  <si>
    <t>JANEIRO 2013</t>
  </si>
  <si>
    <t>MARKET SHARE (%)</t>
  </si>
  <si>
    <t>ASK (000)</t>
  </si>
  <si>
    <t>RPK (000)</t>
  </si>
  <si>
    <t>LF (%)</t>
  </si>
  <si>
    <t>PAX PAGOS TRANSPORTADOS</t>
  </si>
  <si>
    <t>ASK</t>
  </si>
  <si>
    <t>RPK</t>
  </si>
  <si>
    <t>GOL</t>
  </si>
  <si>
    <t>TAM</t>
  </si>
  <si>
    <t>MERCADO INTERNACIONAL</t>
  </si>
  <si>
    <t>DADOS COMPARATIVOS - FEVEREIRO/2013 - ASSOCIAÇÃO BRASILEIRA DAS EMPRESAS AÉREAS</t>
  </si>
  <si>
    <t>FEVEREIRO 2013</t>
  </si>
  <si>
    <t>DADOS COMPARATIVOS - MARÇO/2013 - ASSOCIAÇÃO BRASILEIRA DAS EMPRESAS AÉREAS</t>
  </si>
  <si>
    <t>MARÇO 2013</t>
  </si>
  <si>
    <t>DADOS COMPARATIVOS - ABRIL/2013 - ASSOCIAÇÃO BRASILEIRA DAS EMPRESAS AÉREAS</t>
  </si>
  <si>
    <t>ABRIL 2013</t>
  </si>
  <si>
    <t>DADOS COMPARATIVOS - MAIO/2013 - ASSOCIAÇÃO BRASILEIRA DAS EMPRESAS AÉREAS</t>
  </si>
  <si>
    <t>MAIO 2013</t>
  </si>
  <si>
    <t>DADOS COMPARATIVOS - JUNHO/2013 - ASSOCIAÇÃO BRASILEIRA DAS EMPRESAS AÉREAS</t>
  </si>
  <si>
    <t>JUNHO 2013</t>
  </si>
  <si>
    <t>DADOS COMPARATIVOS - JULHO/2013 - ASSOCIAÇÃO BRASILEIRA DAS EMPRESAS AÉREAS</t>
  </si>
  <si>
    <t>JULHO 2013</t>
  </si>
  <si>
    <t>DADOS COMPARATIVOS - AGOSTO/2013 - ASSOCIAÇÃO BRASILEIRA DAS EMPRESAS AÉREAS</t>
  </si>
  <si>
    <t>AGOSTO 2013</t>
  </si>
  <si>
    <t>DADOS COMPARATIVOS - SETEMBRO/2013 - ASSOCIAÇÃO BRASILEIRA DAS EMPRESAS AÉREAS</t>
  </si>
  <si>
    <t>SETEMBRO 2013</t>
  </si>
  <si>
    <t>DADOS COMPARATIVOS - OUTUBRO/2013 - ASSOCIAÇÃO BRASILEIRA DAS EMPRESAS AÉREAS</t>
  </si>
  <si>
    <t>OUTUBRO 2013</t>
  </si>
  <si>
    <t>DADOS COMPARATIVOS - NOVEMBRO/2013 - ASSOCIAÇÃO BRASILEIRA DAS EMPRESAS AÉREAS</t>
  </si>
  <si>
    <t>NOVEMBRO 2013</t>
  </si>
  <si>
    <t>DADOS COMPARATIVOS - DEZEMBRO/2013 - ASSOCIAÇÃO BRASILEIRA DAS EMPRESAS AÉREAS</t>
  </si>
  <si>
    <t>DEZEMBRO 2013</t>
  </si>
  <si>
    <t>DADOS COMPARATIVOS - JANEIRO A DEZEMBRO/2013 - ASSOCIAÇÃO BRASILEIRA DAS EMPRESAS AÉREAS</t>
  </si>
  <si>
    <t>JANEIRO A DEZEMBRO 2013</t>
  </si>
  <si>
    <t>MÊS A MÊS - 2013</t>
  </si>
  <si>
    <t>VARIAÇÃO</t>
  </si>
  <si>
    <t>PAX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</si>
  <si>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</si>
  <si>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</si>
  <si>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</si>
  <si>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</si>
  <si>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</si>
  <si>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</si>
  <si>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</si>
  <si>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</si>
  <si>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</si>
  <si>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</si>
  <si>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</si>
  <si>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</si>
  <si>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DADOS COMPARATIVOS - JANEIRO/2014 - ASSOCIAÇÃO BRASILEIRA DAS EMPRESAS AÉREAS</t>
  </si>
  <si>
    <t>JANEIRO 2014</t>
  </si>
  <si>
    <t>DADOS COMPARATIVOS - FEVEREIRO/2014 - ASSOCIAÇÃO BRASILEIRA DAS EMPRESAS AÉREAS</t>
  </si>
  <si>
    <t>FEVEREIRO 2014</t>
  </si>
  <si>
    <t>DADOS COMPARATIVOS - MARÇO/2014 - ASSOCIAÇÃO BRASILEIRA DAS EMPRESAS AÉREAS</t>
  </si>
  <si>
    <t>MARÇO 2014</t>
  </si>
  <si>
    <t>DADOS COMPARATIVOS - ABRIL/2014 - ASSOCIAÇÃO BRASILEIRA DAS EMPRESAS AÉREAS</t>
  </si>
  <si>
    <t>ABRIL 2014</t>
  </si>
  <si>
    <t>DADOS COMPARATIVOS - MAIO/2014 - ASSOCIAÇÃO BRASILEIRA DAS EMPRESAS AÉREAS</t>
  </si>
  <si>
    <t>MAIO 2014</t>
  </si>
  <si>
    <t>DADOS COMPARATIVOS - JUNHO/2014 - ASSOCIAÇÃO BRASILEIRA DAS EMPRESAS AÉREAS</t>
  </si>
  <si>
    <t>JUNHO 2014</t>
  </si>
  <si>
    <t>DADOS COMPARATIVOS - JULHO/2014 - ASSOCIAÇÃO BRASILEIRA DAS EMPRESAS AÉREAS</t>
  </si>
  <si>
    <t>JULHO 2014</t>
  </si>
  <si>
    <t>DADOS COMPARATIVOS - AGOSTO/2014 - ASSOCIAÇÃO BRASILEIRA DAS EMPRESAS AÉREAS</t>
  </si>
  <si>
    <t>AGOSTO 2014</t>
  </si>
  <si>
    <t>DADOS COMPARATIVOS - SETEMBRO/2014 - ASSOCIAÇÃO BRASILEIRA DAS EMPRESAS AÉREAS</t>
  </si>
  <si>
    <t>SETEMBRO 2014</t>
  </si>
  <si>
    <t>DADOS COMPARATIVOS - OUTUBRO/2014 - ASSOCIAÇÃO BRASILEIRA DAS EMPRESAS AÉREAS</t>
  </si>
  <si>
    <t>OUTUBRO 2014</t>
  </si>
  <si>
    <t>DADOS COMPARATIVOS - NOVEMBRO/2014 - ASSOCIAÇÃO BRASILEIRA DAS EMPRESAS AÉREAS</t>
  </si>
  <si>
    <t>NOVEMBRO 2014</t>
  </si>
  <si>
    <t>DADOS COMPARATIVOS - DEZEMBRO/2014 - ASSOCIAÇÃO BRASILEIRA DAS EMPRESAS AÉREAS</t>
  </si>
  <si>
    <t>DEZEMBRO 2014</t>
  </si>
  <si>
    <t>DADOS COMPARATIVOS - JANEIRO/2015 - ASSOCIAÇÃO BRASILEIRA DAS EMPRESAS AÉREAS</t>
  </si>
  <si>
    <t>JANEIRO 2015</t>
  </si>
  <si>
    <t>DADOS COMPARATIVOS - FEVEREIRO/2015 - ASSOCIAÇÃO BRASILEIRA DAS EMPRESAS AÉREAS</t>
  </si>
  <si>
    <t>FEVEREIRO 2015</t>
  </si>
  <si>
    <t>DADOS COMPARATIVOS - MARÇO/2015 - ASSOCIAÇÃO BRASILEIRA DAS EMPRESAS AÉREAS</t>
  </si>
  <si>
    <t>MARÇO 2015</t>
  </si>
  <si>
    <t>ASK (%)</t>
  </si>
  <si>
    <t>RPK (%)</t>
  </si>
  <si>
    <t>LF (pp)</t>
  </si>
  <si>
    <t>PAX PAGOS TRANSPORTADOS (%)</t>
  </si>
  <si>
    <t>DADOS COMPARATIVOS - JANEIRO A DEZEMBRO/2014 - ASSOCIAÇÃO BRASILEIRA DAS EMPRESAS AÉREAS</t>
  </si>
  <si>
    <t>JANEIRO A DEZEMBRO 2014</t>
  </si>
  <si>
    <t>MÊS A MÊS - 2014</t>
  </si>
  <si>
    <t>PAX (%)</t>
  </si>
  <si>
    <t>2014X2013</t>
  </si>
  <si>
    <t>MÊS A MÊS</t>
  </si>
  <si>
    <t>TOTAL</t>
  </si>
  <si>
    <t>DADOS COMPARATIVOS - ABRIL/2015 - ASSOCIAÇÃO BRASILEIRA DAS EMPRESAS AÉREAS</t>
  </si>
  <si>
    <t>ABRIL 2015</t>
  </si>
  <si>
    <t>DADOS COMPARATIVOS - MAIO/2015 - ASSOCIAÇÃO BRASILEIRA DAS EMPRESAS AÉREAS</t>
  </si>
  <si>
    <t>MAIO 2015</t>
  </si>
  <si>
    <t>DADOS COMPARATIVOS - JUNHO/2015 - ASSOCIAÇÃO BRASILEIRA DAS EMPRESAS AÉREAS</t>
  </si>
  <si>
    <t>JUNHO 2015</t>
  </si>
  <si>
    <t>DADOS COMPARATIVOS - JULHO/2015 - ASSOCIAÇÃO BRASILEIRA DAS EMPRESAS AÉREAS</t>
  </si>
  <si>
    <t>JULHO 2015</t>
  </si>
  <si>
    <t>AGOSTO 2015</t>
  </si>
  <si>
    <t>MARKET SHARE (pp)</t>
  </si>
  <si>
    <t>MERCADO DOMÉSTICO +  INTERNACIONAL</t>
  </si>
  <si>
    <t>MERCADO DOMÉSTICO + INTERNACIONAL</t>
  </si>
  <si>
    <t>RPK - Variação (%)</t>
  </si>
  <si>
    <t>ASK - Variação (%)</t>
  </si>
  <si>
    <t>APROVEITAMENTO (%)</t>
  </si>
  <si>
    <t>PAX - Variação (%)</t>
  </si>
  <si>
    <t>VARIAÇÕES</t>
  </si>
  <si>
    <t>APROVEITAMENTO - Variação (pp)</t>
  </si>
  <si>
    <t>LATAM</t>
  </si>
  <si>
    <t>Demanda doméstica</t>
  </si>
  <si>
    <t>Demanda internacional</t>
  </si>
  <si>
    <t>MAP</t>
  </si>
  <si>
    <t>PASSAREDO</t>
  </si>
  <si>
    <t>-</t>
  </si>
  <si>
    <t>MÊS NOVO</t>
  </si>
  <si>
    <t>MÊS VELHO</t>
  </si>
  <si>
    <t>*TAM INCLUI DADOS DE PANTANAL</t>
  </si>
  <si>
    <t>*PANTANAL FOI INCORPORADA À TAM EM AGO/13</t>
  </si>
  <si>
    <t>DADOS COMPARATIVOS - AGOSTOO/2015 - ASSOCIAÇÃO BRASILEIRA DAS EMPRESAS AÉREAS</t>
  </si>
  <si>
    <t>TOTAL ABEAR</t>
  </si>
  <si>
    <t>Outras empresas</t>
  </si>
  <si>
    <t>TOTAL DOMÉSTICO</t>
  </si>
  <si>
    <t>SETEMBRO 2015</t>
  </si>
  <si>
    <t>OUTUBRO 2015</t>
  </si>
  <si>
    <t>NOVEMBRO 2015</t>
  </si>
  <si>
    <t>DEZEMBRO 2015</t>
  </si>
  <si>
    <t>JANEIRO 2016</t>
  </si>
  <si>
    <t>FEVEREIRO 2016</t>
  </si>
  <si>
    <t>MARÇO 2016</t>
  </si>
  <si>
    <t>ABRIL 2016</t>
  </si>
  <si>
    <t>MAIO 2016</t>
  </si>
  <si>
    <t>JUNHO 2016</t>
  </si>
  <si>
    <t>JULHO 2016</t>
  </si>
  <si>
    <t>AGOSTO 2016</t>
  </si>
  <si>
    <t>SETEMBRO 2016</t>
  </si>
  <si>
    <t>OUTUBRO 2016</t>
  </si>
  <si>
    <t>NOVEMBRO 2016</t>
  </si>
  <si>
    <t>DEZEMBRO 2016</t>
  </si>
  <si>
    <t>JANEIRO 2017</t>
  </si>
  <si>
    <t>FEVEREIRO 2017</t>
  </si>
  <si>
    <t>MARÇO 2017</t>
  </si>
  <si>
    <t>ABRIL 2017</t>
  </si>
  <si>
    <t>MAIO 2017</t>
  </si>
  <si>
    <t>JUNHO 2017</t>
  </si>
  <si>
    <t>JULHO 2017</t>
  </si>
  <si>
    <t>AGOSTO 2017</t>
  </si>
  <si>
    <t>SETEMBRO 2017</t>
  </si>
  <si>
    <t>OUTUBRO 2017</t>
  </si>
  <si>
    <t>NOVEMBRO 2017</t>
  </si>
  <si>
    <t>DEZEMBRO 2017</t>
  </si>
  <si>
    <t>JANEIRO 2018</t>
  </si>
  <si>
    <t>FEVEREIRO 2018</t>
  </si>
  <si>
    <t>MARÇO 2018</t>
  </si>
  <si>
    <t>ABRIL 2018</t>
  </si>
  <si>
    <t>MAIO 2018</t>
  </si>
  <si>
    <t>JUNHO 2018</t>
  </si>
  <si>
    <t>JULHO 2018</t>
  </si>
  <si>
    <t>AGOSTO 2018</t>
  </si>
  <si>
    <t>SETEMBRO 2018</t>
  </si>
  <si>
    <t>OUTUBRO 2018</t>
  </si>
  <si>
    <t>NOVEMBRO 2018</t>
  </si>
  <si>
    <t>DEZEMBRO 2018</t>
  </si>
  <si>
    <t>JANEIRO 2019</t>
  </si>
  <si>
    <t>FEVEREIRO 2019</t>
  </si>
  <si>
    <t>MARÇO 2019</t>
  </si>
  <si>
    <t>ABRIL 2019</t>
  </si>
  <si>
    <t>MAIO 2019</t>
  </si>
  <si>
    <t>JUNHO 2019</t>
  </si>
  <si>
    <t>JULHO 2019</t>
  </si>
  <si>
    <t>AGOSTO 2019</t>
  </si>
  <si>
    <t>SETEMBRO 2019</t>
  </si>
  <si>
    <t>OUTUBRO 2019</t>
  </si>
  <si>
    <t>NOVEMBRO 2019</t>
  </si>
  <si>
    <t>DEZEMBRO 2019</t>
  </si>
  <si>
    <t>TOTAL INTERNACIONAL (CIAS BRASILEIRAS)</t>
  </si>
  <si>
    <t>MERCADO DOMÉSTICO - ABEAR</t>
  </si>
  <si>
    <t>MERCADO INTERNACIONAL - ABEAR</t>
  </si>
  <si>
    <t>MERCADO DOMÉSTICO - TOTAL</t>
  </si>
  <si>
    <t>MERCADO INTERNACIONAL - TOTAL (CIAS BRASILEIRAS)</t>
  </si>
  <si>
    <t>TOTAL INTERNACIONAL (CIAS BRAS.)</t>
  </si>
  <si>
    <t>2015x2014</t>
  </si>
  <si>
    <t>2016x2015</t>
  </si>
  <si>
    <t>2017x2016</t>
  </si>
  <si>
    <t>2018x2017</t>
  </si>
  <si>
    <t>TOTAL BRASIL</t>
  </si>
  <si>
    <t>TWOFLEX</t>
  </si>
  <si>
    <t>MERCADO DOMÉSTICO (ASSOCIADAS ABEAR + Outras empresas brasileiras)</t>
  </si>
  <si>
    <t>MERCADO INTERNACIONAL (ASSOCIADAS ABEAR + Outras empresas brasileiras)</t>
  </si>
  <si>
    <t>MERCADO DOMÉSTICO (Somente ASSOCIADAS ABEAR)</t>
  </si>
  <si>
    <t>MERCADO INTERNACIONAL (Somente ASSOCIADAS ABEAR)</t>
  </si>
  <si>
    <t/>
  </si>
  <si>
    <t>2019x2018</t>
  </si>
  <si>
    <t>VOEPASS</t>
  </si>
  <si>
    <t>DECOLAGENS</t>
  </si>
  <si>
    <t>DECOLAGENS (%)</t>
  </si>
  <si>
    <t>DECOLAGENS - Variação (%)</t>
  </si>
  <si>
    <t>JANEIRO/2019</t>
  </si>
  <si>
    <t>DEMANDA E OFERTA DE TRANSPORTE AÉREO DE PASSAGEIROS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</si>
</sst>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&quot;R$ &quot;* #,##0.00_);_(&quot;R$ &quot;* \(#,##0.00\);_(&quot;R$ &quot;* &quot;-&quot;??_);_(@_)"/>
    <numFmt numFmtId="168" formatCode="0.00_);[Red]\(0.00\)"/>
    <numFmt numFmtId="169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99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EFE66B"/>
        <bgColor indexed="9"/>
      </patternFill>
    </fill>
    <fill>
      <patternFill patternType="solid">
        <fgColor theme="6" tint="0.39994506668294322"/>
        <bgColor indexed="9"/>
      </patternFill>
    </fill>
  </fills>
  <borders count="9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 diagonalUp="1"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 style="thin">
        <color indexed="31"/>
      </diagonal>
    </border>
    <border diagonalUp="1">
      <left style="thin">
        <color indexed="31"/>
      </left>
      <right/>
      <top style="thin">
        <color indexed="31"/>
      </top>
      <bottom style="thin">
        <color indexed="31"/>
      </bottom>
      <diagonal style="thin">
        <color indexed="31"/>
      </diagonal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1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5" borderId="25" applyNumberFormat="0" applyFont="0" applyAlignment="0" applyProtection="0"/>
    <xf numFmtId="0" fontId="1" fillId="5" borderId="25" applyNumberFormat="0" applyFont="0" applyAlignment="0" applyProtection="0"/>
    <xf numFmtId="0" fontId="1" fillId="5" borderId="25" applyNumberFormat="0" applyFont="0" applyAlignment="0" applyProtection="0"/>
    <xf numFmtId="0" fontId="1" fillId="5" borderId="25" applyNumberFormat="0" applyFont="0" applyAlignment="0" applyProtection="0"/>
    <xf numFmtId="0" fontId="1" fillId="5" borderId="2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22" fillId="0" borderId="45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46" applyNumberFormat="0" applyAlignment="0" applyProtection="0"/>
    <xf numFmtId="0" fontId="27" fillId="25" borderId="47" applyNumberFormat="0" applyAlignment="0" applyProtection="0"/>
    <xf numFmtId="0" fontId="28" fillId="25" borderId="46" applyNumberFormat="0" applyAlignment="0" applyProtection="0"/>
    <xf numFmtId="0" fontId="29" fillId="0" borderId="48" applyNumberFormat="0" applyFill="0" applyAlignment="0" applyProtection="0"/>
    <xf numFmtId="0" fontId="30" fillId="26" borderId="49" applyNumberFormat="0" applyAlignment="0" applyProtection="0"/>
    <xf numFmtId="0" fontId="31" fillId="0" borderId="0" applyNumberFormat="0" applyFill="0" applyBorder="0" applyAlignment="0" applyProtection="0"/>
    <xf numFmtId="0" fontId="1" fillId="5" borderId="2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50" applyNumberFormat="0" applyFill="0" applyAlignment="0" applyProtection="0"/>
    <xf numFmtId="0" fontId="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2" borderId="0" applyNumberFormat="0" applyBorder="0" applyAlignment="0" applyProtection="0"/>
    <xf numFmtId="0" fontId="7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5" fillId="2" borderId="20" xfId="2" applyFont="1" applyFill="1" applyBorder="1" applyAlignment="1"/>
    <xf numFmtId="0" fontId="5" fillId="3" borderId="21" xfId="2" applyFont="1" applyFill="1" applyBorder="1" applyAlignment="1">
      <alignment horizontal="center" vertical="center"/>
    </xf>
    <xf numFmtId="3" fontId="0" fillId="0" borderId="0" xfId="0" applyNumberFormat="1"/>
    <xf numFmtId="17" fontId="0" fillId="18" borderId="0" xfId="0" applyNumberFormat="1" applyFill="1"/>
    <xf numFmtId="0" fontId="14" fillId="2" borderId="0" xfId="26" applyFont="1" applyFill="1" applyAlignment="1">
      <alignment vertical="center"/>
    </xf>
    <xf numFmtId="0" fontId="4" fillId="2" borderId="0" xfId="26" applyFont="1" applyFill="1" applyAlignment="1">
      <alignment vertical="center"/>
    </xf>
    <xf numFmtId="0" fontId="2" fillId="0" borderId="0" xfId="26"/>
    <xf numFmtId="0" fontId="14" fillId="2" borderId="0" xfId="26" applyFont="1" applyFill="1" applyBorder="1" applyAlignment="1">
      <alignment horizontal="left" vertical="center"/>
    </xf>
    <xf numFmtId="0" fontId="14" fillId="2" borderId="0" xfId="26" applyFont="1" applyFill="1" applyBorder="1" applyAlignment="1">
      <alignment horizontal="center" vertical="center"/>
    </xf>
    <xf numFmtId="0" fontId="15" fillId="2" borderId="0" xfId="26" applyFont="1" applyFill="1" applyBorder="1" applyAlignment="1">
      <alignment horizontal="center" vertical="center"/>
    </xf>
    <xf numFmtId="0" fontId="15" fillId="2" borderId="0" xfId="26" applyFont="1" applyFill="1" applyAlignment="1">
      <alignment horizontal="center" vertical="center"/>
    </xf>
    <xf numFmtId="0" fontId="14" fillId="0" borderId="0" xfId="26" applyFont="1" applyFill="1" applyBorder="1" applyAlignment="1">
      <alignment horizontal="left" vertical="center"/>
    </xf>
    <xf numFmtId="0" fontId="16" fillId="2" borderId="0" xfId="26" applyFont="1" applyFill="1" applyAlignment="1">
      <alignment horizontal="center" vertical="center"/>
    </xf>
    <xf numFmtId="3" fontId="17" fillId="2" borderId="28" xfId="26" applyNumberFormat="1" applyFont="1" applyFill="1" applyBorder="1" applyAlignment="1">
      <alignment horizontal="right"/>
    </xf>
    <xf numFmtId="3" fontId="17" fillId="2" borderId="29" xfId="26" applyNumberFormat="1" applyFont="1" applyFill="1" applyBorder="1" applyAlignment="1">
      <alignment horizontal="center" vertical="center"/>
    </xf>
    <xf numFmtId="3" fontId="17" fillId="2" borderId="30" xfId="26" applyNumberFormat="1" applyFont="1" applyFill="1" applyBorder="1" applyAlignment="1">
      <alignment horizontal="center" vertical="center"/>
    </xf>
    <xf numFmtId="3" fontId="17" fillId="2" borderId="31" xfId="26" applyNumberFormat="1" applyFont="1" applyFill="1" applyBorder="1" applyAlignment="1">
      <alignment horizontal="center" vertical="center"/>
    </xf>
    <xf numFmtId="168" fontId="17" fillId="2" borderId="28" xfId="128" applyNumberFormat="1" applyFont="1" applyFill="1" applyBorder="1" applyAlignment="1">
      <alignment horizontal="center" vertical="center"/>
    </xf>
    <xf numFmtId="168" fontId="17" fillId="2" borderId="28" xfId="26" applyNumberFormat="1" applyFont="1" applyFill="1" applyBorder="1" applyAlignment="1">
      <alignment horizontal="center" vertical="center"/>
    </xf>
    <xf numFmtId="3" fontId="17" fillId="2" borderId="32" xfId="26" applyNumberFormat="1" applyFont="1" applyFill="1" applyBorder="1" applyAlignment="1">
      <alignment horizontal="center" vertical="center"/>
    </xf>
    <xf numFmtId="168" fontId="17" fillId="0" borderId="28" xfId="128" applyNumberFormat="1" applyFont="1" applyFill="1" applyBorder="1" applyAlignment="1">
      <alignment horizontal="center" vertical="center"/>
    </xf>
    <xf numFmtId="0" fontId="16" fillId="2" borderId="0" xfId="26" applyFont="1" applyFill="1" applyBorder="1" applyAlignment="1">
      <alignment horizontal="center" vertical="center"/>
    </xf>
    <xf numFmtId="3" fontId="17" fillId="2" borderId="30" xfId="26" applyNumberFormat="1" applyFont="1" applyFill="1" applyBorder="1" applyAlignment="1">
      <alignment horizontal="right" vertical="center"/>
    </xf>
    <xf numFmtId="3" fontId="17" fillId="2" borderId="31" xfId="26" applyNumberFormat="1" applyFont="1" applyFill="1" applyBorder="1" applyAlignment="1">
      <alignment horizontal="right" vertical="center"/>
    </xf>
    <xf numFmtId="168" fontId="2" fillId="0" borderId="0" xfId="26" applyNumberFormat="1"/>
    <xf numFmtId="169" fontId="18" fillId="2" borderId="0" xfId="16" applyNumberFormat="1" applyFont="1" applyFill="1" applyAlignment="1">
      <alignment horizontal="center" vertical="center"/>
    </xf>
    <xf numFmtId="2" fontId="17" fillId="2" borderId="28" xfId="26" applyNumberFormat="1" applyFont="1" applyFill="1" applyBorder="1" applyAlignment="1">
      <alignment horizontal="right"/>
    </xf>
    <xf numFmtId="2" fontId="17" fillId="2" borderId="29" xfId="26" applyNumberFormat="1" applyFont="1" applyFill="1" applyBorder="1" applyAlignment="1">
      <alignment horizontal="center" vertical="center"/>
    </xf>
    <xf numFmtId="2" fontId="17" fillId="2" borderId="33" xfId="26" applyNumberFormat="1" applyFont="1" applyFill="1" applyBorder="1" applyAlignment="1"/>
    <xf numFmtId="0" fontId="2" fillId="0" borderId="0" xfId="26" applyAlignment="1">
      <alignment horizontal="center" vertical="center"/>
    </xf>
    <xf numFmtId="0" fontId="2" fillId="0" borderId="0" xfId="26" applyBorder="1"/>
    <xf numFmtId="0" fontId="14" fillId="2" borderId="0" xfId="26" applyFont="1" applyFill="1" applyBorder="1" applyAlignment="1"/>
    <xf numFmtId="40" fontId="17" fillId="2" borderId="28" xfId="128" applyNumberFormat="1" applyFont="1" applyFill="1" applyBorder="1" applyAlignment="1">
      <alignment horizontal="center" vertical="center"/>
    </xf>
    <xf numFmtId="2" fontId="2" fillId="0" borderId="0" xfId="26" applyNumberFormat="1" applyAlignment="1">
      <alignment horizontal="center" vertical="center"/>
    </xf>
    <xf numFmtId="0" fontId="14" fillId="20" borderId="0" xfId="26" applyFont="1" applyFill="1" applyBorder="1" applyAlignment="1">
      <alignment horizontal="left" vertical="center"/>
    </xf>
    <xf numFmtId="0" fontId="14" fillId="20" borderId="0" xfId="26" applyFont="1" applyFill="1" applyBorder="1" applyAlignment="1">
      <alignment horizontal="center" vertical="center"/>
    </xf>
    <xf numFmtId="0" fontId="14" fillId="20" borderId="0" xfId="26" applyFont="1" applyFill="1" applyBorder="1" applyAlignment="1">
      <alignment vertical="center"/>
    </xf>
    <xf numFmtId="3" fontId="17" fillId="2" borderId="34" xfId="26" applyNumberFormat="1" applyFont="1" applyFill="1" applyBorder="1" applyAlignment="1">
      <alignment horizontal="right"/>
    </xf>
    <xf numFmtId="3" fontId="17" fillId="2" borderId="35" xfId="26" applyNumberFormat="1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14" fontId="10" fillId="19" borderId="0" xfId="26" applyNumberFormat="1" applyFont="1" applyFill="1"/>
    <xf numFmtId="0" fontId="0" fillId="0" borderId="0" xfId="0" applyBorder="1"/>
    <xf numFmtId="3" fontId="17" fillId="2" borderId="38" xfId="26" applyNumberFormat="1" applyFont="1" applyFill="1" applyBorder="1" applyAlignment="1">
      <alignment horizontal="center"/>
    </xf>
    <xf numFmtId="3" fontId="6" fillId="4" borderId="39" xfId="2" applyNumberFormat="1" applyFont="1" applyFill="1" applyBorder="1" applyAlignment="1">
      <alignment horizontal="center" vertical="center"/>
    </xf>
    <xf numFmtId="3" fontId="6" fillId="4" borderId="37" xfId="2" applyNumberFormat="1" applyFont="1" applyFill="1" applyBorder="1" applyAlignment="1">
      <alignment horizontal="center" vertical="center"/>
    </xf>
    <xf numFmtId="2" fontId="6" fillId="4" borderId="37" xfId="2" applyNumberFormat="1" applyFont="1" applyFill="1" applyBorder="1" applyAlignment="1">
      <alignment horizontal="center" vertical="center"/>
    </xf>
    <xf numFmtId="2" fontId="6" fillId="4" borderId="42" xfId="2" applyNumberFormat="1" applyFont="1" applyFill="1" applyBorder="1" applyAlignment="1">
      <alignment horizontal="center" vertical="center"/>
    </xf>
    <xf numFmtId="0" fontId="0" fillId="0" borderId="0" xfId="0"/>
    <xf numFmtId="165" fontId="0" fillId="0" borderId="0" xfId="8" applyNumberFormat="1" applyFont="1"/>
    <xf numFmtId="3" fontId="0" fillId="0" borderId="0" xfId="0" applyNumberFormat="1"/>
    <xf numFmtId="2" fontId="6" fillId="4" borderId="37" xfId="8" applyNumberFormat="1" applyFont="1" applyFill="1" applyBorder="1" applyAlignment="1">
      <alignment horizontal="center" vertical="center"/>
    </xf>
    <xf numFmtId="2" fontId="6" fillId="4" borderId="37" xfId="1" applyNumberFormat="1" applyFont="1" applyFill="1" applyBorder="1" applyAlignment="1">
      <alignment horizontal="center" vertical="center"/>
    </xf>
    <xf numFmtId="3" fontId="5" fillId="3" borderId="37" xfId="2" applyNumberFormat="1" applyFont="1" applyFill="1" applyBorder="1" applyAlignment="1">
      <alignment horizontal="center" vertical="center"/>
    </xf>
    <xf numFmtId="4" fontId="6" fillId="4" borderId="37" xfId="2" applyNumberFormat="1" applyFont="1" applyFill="1" applyBorder="1" applyAlignment="1">
      <alignment horizontal="center" vertical="center"/>
    </xf>
    <xf numFmtId="169" fontId="34" fillId="0" borderId="0" xfId="1" applyNumberFormat="1" applyFont="1"/>
    <xf numFmtId="10" fontId="0" fillId="0" borderId="0" xfId="0" applyNumberFormat="1"/>
    <xf numFmtId="0" fontId="0" fillId="0" borderId="0" xfId="0"/>
    <xf numFmtId="3" fontId="0" fillId="0" borderId="0" xfId="0" applyNumberFormat="1"/>
    <xf numFmtId="0" fontId="5" fillId="2" borderId="55" xfId="2" applyFont="1" applyFill="1" applyBorder="1" applyAlignment="1"/>
    <xf numFmtId="3" fontId="6" fillId="4" borderId="56" xfId="2" applyNumberFormat="1" applyFont="1" applyFill="1" applyBorder="1" applyAlignment="1">
      <alignment horizontal="center" vertical="center"/>
    </xf>
    <xf numFmtId="0" fontId="0" fillId="0" borderId="57" xfId="0" applyBorder="1"/>
    <xf numFmtId="0" fontId="12" fillId="0" borderId="0" xfId="164" applyAlignment="1">
      <alignment vertical="center"/>
    </xf>
    <xf numFmtId="3" fontId="5" fillId="3" borderId="60" xfId="2" applyNumberFormat="1" applyFont="1" applyFill="1" applyBorder="1" applyAlignment="1">
      <alignment horizontal="center" vertical="center"/>
    </xf>
    <xf numFmtId="0" fontId="0" fillId="0" borderId="19" xfId="0" applyBorder="1"/>
    <xf numFmtId="2" fontId="6" fillId="4" borderId="42" xfId="1" applyNumberFormat="1" applyFont="1" applyFill="1" applyBorder="1" applyAlignment="1">
      <alignment horizontal="center" vertical="center"/>
    </xf>
    <xf numFmtId="3" fontId="6" fillId="4" borderId="41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/>
    <xf numFmtId="3" fontId="36" fillId="2" borderId="38" xfId="26" applyNumberFormat="1" applyFont="1" applyFill="1" applyBorder="1" applyAlignment="1">
      <alignment horizontal="center"/>
    </xf>
    <xf numFmtId="2" fontId="36" fillId="2" borderId="28" xfId="26" applyNumberFormat="1" applyFont="1" applyFill="1" applyBorder="1" applyAlignment="1">
      <alignment horizontal="center"/>
    </xf>
    <xf numFmtId="168" fontId="36" fillId="2" borderId="28" xfId="128" applyNumberFormat="1" applyFont="1" applyFill="1" applyBorder="1" applyAlignment="1">
      <alignment horizontal="center" vertical="center"/>
    </xf>
    <xf numFmtId="168" fontId="36" fillId="2" borderId="28" xfId="26" applyNumberFormat="1" applyFont="1" applyFill="1" applyBorder="1" applyAlignment="1">
      <alignment horizontal="center" vertical="center"/>
    </xf>
    <xf numFmtId="0" fontId="37" fillId="2" borderId="0" xfId="2" applyFont="1" applyFill="1" applyBorder="1" applyAlignment="1"/>
    <xf numFmtId="2" fontId="5" fillId="3" borderId="58" xfId="1" applyNumberFormat="1" applyFont="1" applyFill="1" applyBorder="1" applyAlignment="1">
      <alignment horizontal="center" vertical="center"/>
    </xf>
    <xf numFmtId="1" fontId="5" fillId="3" borderId="42" xfId="2" applyNumberFormat="1" applyFont="1" applyFill="1" applyBorder="1" applyAlignment="1">
      <alignment horizontal="center" vertical="center"/>
    </xf>
    <xf numFmtId="2" fontId="6" fillId="4" borderId="53" xfId="1" applyNumberFormat="1" applyFont="1" applyFill="1" applyBorder="1" applyAlignment="1">
      <alignment horizontal="center" vertical="center"/>
    </xf>
    <xf numFmtId="2" fontId="6" fillId="4" borderId="43" xfId="2" applyNumberFormat="1" applyFont="1" applyFill="1" applyBorder="1" applyAlignment="1">
      <alignment horizontal="center" vertical="center"/>
    </xf>
    <xf numFmtId="0" fontId="5" fillId="2" borderId="62" xfId="2" applyFont="1" applyFill="1" applyBorder="1" applyAlignment="1"/>
    <xf numFmtId="2" fontId="6" fillId="4" borderId="39" xfId="2" applyNumberFormat="1" applyFont="1" applyFill="1" applyBorder="1" applyAlignment="1">
      <alignment horizontal="center" vertical="center"/>
    </xf>
    <xf numFmtId="0" fontId="5" fillId="3" borderId="61" xfId="2" applyFont="1" applyFill="1" applyBorder="1" applyAlignment="1">
      <alignment horizontal="center" vertical="center"/>
    </xf>
    <xf numFmtId="1" fontId="5" fillId="3" borderId="62" xfId="2" applyNumberFormat="1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3" fontId="6" fillId="4" borderId="54" xfId="2" applyNumberFormat="1" applyFont="1" applyFill="1" applyBorder="1" applyAlignment="1">
      <alignment horizontal="center" vertical="center"/>
    </xf>
    <xf numFmtId="3" fontId="6" fillId="4" borderId="42" xfId="2" applyNumberFormat="1" applyFont="1" applyFill="1" applyBorder="1" applyAlignment="1">
      <alignment horizontal="center" vertical="center"/>
    </xf>
    <xf numFmtId="3" fontId="5" fillId="3" borderId="63" xfId="2" applyNumberFormat="1" applyFont="1" applyFill="1" applyBorder="1" applyAlignment="1">
      <alignment horizontal="center" vertical="center"/>
    </xf>
    <xf numFmtId="2" fontId="6" fillId="4" borderId="54" xfId="2" applyNumberFormat="1" applyFont="1" applyFill="1" applyBorder="1" applyAlignment="1">
      <alignment horizontal="center" vertical="center"/>
    </xf>
    <xf numFmtId="3" fontId="6" fillId="4" borderId="53" xfId="2" applyNumberFormat="1" applyFont="1" applyFill="1" applyBorder="1" applyAlignment="1">
      <alignment horizontal="center" vertical="center"/>
    </xf>
    <xf numFmtId="3" fontId="5" fillId="3" borderId="64" xfId="2" applyNumberFormat="1" applyFont="1" applyFill="1" applyBorder="1" applyAlignment="1">
      <alignment horizontal="center" vertical="center"/>
    </xf>
    <xf numFmtId="0" fontId="5" fillId="2" borderId="42" xfId="2" applyFont="1" applyFill="1" applyBorder="1" applyAlignment="1"/>
    <xf numFmtId="2" fontId="6" fillId="4" borderId="74" xfId="2" applyNumberFormat="1" applyFont="1" applyFill="1" applyBorder="1" applyAlignment="1">
      <alignment horizontal="center" vertical="center"/>
    </xf>
    <xf numFmtId="2" fontId="6" fillId="4" borderId="41" xfId="2" applyNumberFormat="1" applyFont="1" applyFill="1" applyBorder="1" applyAlignment="1">
      <alignment horizontal="center" vertical="center"/>
    </xf>
    <xf numFmtId="2" fontId="6" fillId="4" borderId="51" xfId="2" applyNumberFormat="1" applyFont="1" applyFill="1" applyBorder="1" applyAlignment="1">
      <alignment horizontal="right" vertical="center"/>
    </xf>
    <xf numFmtId="3" fontId="6" fillId="4" borderId="60" xfId="2" applyNumberFormat="1" applyFont="1" applyFill="1" applyBorder="1" applyAlignment="1">
      <alignment horizontal="center" vertical="center"/>
    </xf>
    <xf numFmtId="3" fontId="6" fillId="4" borderId="64" xfId="2" applyNumberFormat="1" applyFont="1" applyFill="1" applyBorder="1" applyAlignment="1">
      <alignment horizontal="center" vertical="center"/>
    </xf>
    <xf numFmtId="2" fontId="6" fillId="4" borderId="58" xfId="2" applyNumberFormat="1" applyFont="1" applyFill="1" applyBorder="1" applyAlignment="1">
      <alignment horizontal="center" vertical="center"/>
    </xf>
    <xf numFmtId="3" fontId="6" fillId="4" borderId="63" xfId="2" applyNumberFormat="1" applyFont="1" applyFill="1" applyBorder="1" applyAlignment="1">
      <alignment horizontal="center" vertical="center"/>
    </xf>
    <xf numFmtId="2" fontId="6" fillId="4" borderId="60" xfId="2" applyNumberFormat="1" applyFont="1" applyFill="1" applyBorder="1" applyAlignment="1">
      <alignment horizontal="center" vertical="center"/>
    </xf>
    <xf numFmtId="2" fontId="6" fillId="4" borderId="75" xfId="2" applyNumberFormat="1" applyFont="1" applyFill="1" applyBorder="1" applyAlignment="1">
      <alignment horizontal="center" vertical="center"/>
    </xf>
    <xf numFmtId="2" fontId="6" fillId="4" borderId="40" xfId="2" applyNumberFormat="1" applyFont="1" applyFill="1" applyBorder="1" applyAlignment="1">
      <alignment horizontal="center" vertical="center"/>
    </xf>
    <xf numFmtId="3" fontId="5" fillId="3" borderId="56" xfId="2" applyNumberFormat="1" applyFont="1" applyFill="1" applyBorder="1" applyAlignment="1">
      <alignment horizontal="center" vertical="center"/>
    </xf>
    <xf numFmtId="0" fontId="5" fillId="2" borderId="40" xfId="2" applyFont="1" applyFill="1" applyBorder="1" applyAlignment="1"/>
    <xf numFmtId="2" fontId="6" fillId="4" borderId="43" xfId="1" applyNumberFormat="1" applyFont="1" applyFill="1" applyBorder="1" applyAlignment="1">
      <alignment horizontal="center" vertical="center"/>
    </xf>
    <xf numFmtId="2" fontId="6" fillId="4" borderId="56" xfId="1" applyNumberFormat="1" applyFont="1" applyFill="1" applyBorder="1" applyAlignment="1">
      <alignment horizontal="center" vertical="center"/>
    </xf>
    <xf numFmtId="2" fontId="6" fillId="4" borderId="40" xfId="1" applyNumberFormat="1" applyFont="1" applyFill="1" applyBorder="1" applyAlignment="1">
      <alignment horizontal="center" vertical="center"/>
    </xf>
    <xf numFmtId="3" fontId="6" fillId="4" borderId="79" xfId="2" applyNumberFormat="1" applyFont="1" applyFill="1" applyBorder="1" applyAlignment="1">
      <alignment horizontal="center" vertical="center"/>
    </xf>
    <xf numFmtId="2" fontId="6" fillId="4" borderId="58" xfId="1" applyNumberFormat="1" applyFont="1" applyFill="1" applyBorder="1" applyAlignment="1">
      <alignment horizontal="center" vertical="center"/>
    </xf>
    <xf numFmtId="3" fontId="5" fillId="3" borderId="75" xfId="2" applyNumberFormat="1" applyFont="1" applyFill="1" applyBorder="1" applyAlignment="1">
      <alignment horizontal="center" vertical="center"/>
    </xf>
    <xf numFmtId="3" fontId="6" fillId="4" borderId="85" xfId="2" applyNumberFormat="1" applyFont="1" applyFill="1" applyBorder="1" applyAlignment="1">
      <alignment horizontal="center" vertical="center"/>
    </xf>
    <xf numFmtId="3" fontId="6" fillId="4" borderId="75" xfId="2" applyNumberFormat="1" applyFont="1" applyFill="1" applyBorder="1" applyAlignment="1">
      <alignment horizontal="center" vertical="center"/>
    </xf>
    <xf numFmtId="0" fontId="0" fillId="0" borderId="78" xfId="0" applyBorder="1"/>
    <xf numFmtId="2" fontId="6" fillId="4" borderId="54" xfId="1" applyNumberFormat="1" applyFont="1" applyFill="1" applyBorder="1" applyAlignment="1">
      <alignment horizontal="center" vertical="center"/>
    </xf>
    <xf numFmtId="2" fontId="6" fillId="4" borderId="60" xfId="1" applyNumberFormat="1" applyFont="1" applyFill="1" applyBorder="1" applyAlignment="1">
      <alignment horizontal="center" vertical="center"/>
    </xf>
    <xf numFmtId="2" fontId="6" fillId="4" borderId="63" xfId="1" applyNumberFormat="1" applyFont="1" applyFill="1" applyBorder="1" applyAlignment="1">
      <alignment horizontal="center" vertical="center"/>
    </xf>
    <xf numFmtId="3" fontId="6" fillId="4" borderId="8" xfId="2" applyNumberFormat="1" applyFont="1" applyFill="1" applyBorder="1" applyAlignment="1">
      <alignment horizontal="center" vertical="center"/>
    </xf>
    <xf numFmtId="2" fontId="6" fillId="4" borderId="51" xfId="2" applyNumberFormat="1" applyFont="1" applyFill="1" applyBorder="1" applyAlignment="1">
      <alignment horizontal="center" vertical="center"/>
    </xf>
    <xf numFmtId="2" fontId="6" fillId="4" borderId="79" xfId="2" applyNumberFormat="1" applyFont="1" applyFill="1" applyBorder="1" applyAlignment="1">
      <alignment horizontal="center" vertical="center"/>
    </xf>
    <xf numFmtId="3" fontId="5" fillId="3" borderId="58" xfId="2" applyNumberFormat="1" applyFont="1" applyFill="1" applyBorder="1" applyAlignment="1">
      <alignment horizontal="center" vertical="center"/>
    </xf>
    <xf numFmtId="3" fontId="6" fillId="4" borderId="53" xfId="2" quotePrefix="1" applyNumberFormat="1" applyFont="1" applyFill="1" applyBorder="1" applyAlignment="1">
      <alignment horizontal="center" vertical="center"/>
    </xf>
    <xf numFmtId="3" fontId="6" fillId="4" borderId="54" xfId="2" quotePrefix="1" applyNumberFormat="1" applyFont="1" applyFill="1" applyBorder="1" applyAlignment="1">
      <alignment horizontal="center" vertical="center"/>
    </xf>
    <xf numFmtId="3" fontId="6" fillId="4" borderId="74" xfId="2" quotePrefix="1" applyNumberFormat="1" applyFont="1" applyFill="1" applyBorder="1" applyAlignment="1">
      <alignment horizontal="center" vertical="center"/>
    </xf>
    <xf numFmtId="2" fontId="5" fillId="3" borderId="89" xfId="1" applyNumberFormat="1" applyFont="1" applyFill="1" applyBorder="1" applyAlignment="1">
      <alignment horizontal="center" vertical="center"/>
    </xf>
    <xf numFmtId="3" fontId="5" fillId="3" borderId="85" xfId="2" applyNumberFormat="1" applyFont="1" applyFill="1" applyBorder="1" applyAlignment="1">
      <alignment horizontal="center" vertical="center"/>
    </xf>
    <xf numFmtId="3" fontId="6" fillId="4" borderId="79" xfId="2" quotePrefix="1" applyNumberFormat="1" applyFont="1" applyFill="1" applyBorder="1" applyAlignment="1">
      <alignment horizontal="center" vertical="center"/>
    </xf>
    <xf numFmtId="3" fontId="5" fillId="3" borderId="88" xfId="2" applyNumberFormat="1" applyFont="1" applyFill="1" applyBorder="1" applyAlignment="1">
      <alignment horizontal="center" vertical="center"/>
    </xf>
    <xf numFmtId="3" fontId="6" fillId="4" borderId="37" xfId="2" quotePrefix="1" applyNumberFormat="1" applyFont="1" applyFill="1" applyBorder="1" applyAlignment="1">
      <alignment horizontal="center" vertical="center"/>
    </xf>
    <xf numFmtId="0" fontId="5" fillId="3" borderId="54" xfId="2" applyFont="1" applyFill="1" applyBorder="1" applyAlignment="1">
      <alignment horizontal="center" vertical="center"/>
    </xf>
    <xf numFmtId="1" fontId="5" fillId="3" borderId="54" xfId="2" applyNumberFormat="1" applyFont="1" applyFill="1" applyBorder="1" applyAlignment="1">
      <alignment horizontal="center" vertical="center"/>
    </xf>
    <xf numFmtId="43" fontId="6" fillId="4" borderId="54" xfId="8" quotePrefix="1" applyFont="1" applyFill="1" applyBorder="1" applyAlignment="1">
      <alignment horizontal="center" vertical="center"/>
    </xf>
    <xf numFmtId="2" fontId="5" fillId="3" borderId="90" xfId="1" applyNumberFormat="1" applyFont="1" applyFill="1" applyBorder="1" applyAlignment="1">
      <alignment horizontal="center" vertical="center"/>
    </xf>
    <xf numFmtId="43" fontId="5" fillId="3" borderId="60" xfId="8" applyFont="1" applyFill="1" applyBorder="1" applyAlignment="1">
      <alignment horizontal="center" vertical="center"/>
    </xf>
    <xf numFmtId="1" fontId="5" fillId="3" borderId="53" xfId="2" applyNumberFormat="1" applyFont="1" applyFill="1" applyBorder="1" applyAlignment="1">
      <alignment horizontal="center" vertical="center"/>
    </xf>
    <xf numFmtId="43" fontId="6" fillId="4" borderId="53" xfId="8" quotePrefix="1" applyFont="1" applyFill="1" applyBorder="1" applyAlignment="1">
      <alignment horizontal="center" vertical="center"/>
    </xf>
    <xf numFmtId="0" fontId="5" fillId="3" borderId="74" xfId="2" applyFont="1" applyFill="1" applyBorder="1" applyAlignment="1">
      <alignment horizontal="center" vertical="center"/>
    </xf>
    <xf numFmtId="1" fontId="5" fillId="3" borderId="74" xfId="2" applyNumberFormat="1" applyFont="1" applyFill="1" applyBorder="1" applyAlignment="1">
      <alignment horizontal="center" vertical="center"/>
    </xf>
    <xf numFmtId="43" fontId="6" fillId="4" borderId="74" xfId="8" quotePrefix="1" applyFont="1" applyFill="1" applyBorder="1" applyAlignment="1">
      <alignment horizontal="center" vertical="center"/>
    </xf>
    <xf numFmtId="43" fontId="5" fillId="3" borderId="75" xfId="8" applyFont="1" applyFill="1" applyBorder="1" applyAlignment="1">
      <alignment horizontal="center" vertical="center"/>
    </xf>
    <xf numFmtId="1" fontId="5" fillId="3" borderId="37" xfId="2" applyNumberFormat="1" applyFont="1" applyFill="1" applyBorder="1" applyAlignment="1">
      <alignment horizontal="center" vertical="center"/>
    </xf>
    <xf numFmtId="43" fontId="6" fillId="4" borderId="37" xfId="8" quotePrefix="1" applyFont="1" applyFill="1" applyBorder="1" applyAlignment="1">
      <alignment horizontal="center" vertical="center"/>
    </xf>
    <xf numFmtId="43" fontId="5" fillId="3" borderId="58" xfId="8" applyFont="1" applyFill="1" applyBorder="1" applyAlignment="1">
      <alignment horizontal="center" vertical="center"/>
    </xf>
    <xf numFmtId="2" fontId="6" fillId="4" borderId="37" xfId="1" quotePrefix="1" applyNumberFormat="1" applyFont="1" applyFill="1" applyBorder="1" applyAlignment="1">
      <alignment horizontal="center" vertical="center"/>
    </xf>
    <xf numFmtId="3" fontId="5" fillId="3" borderId="60" xfId="2" quotePrefix="1" applyNumberFormat="1" applyFont="1" applyFill="1" applyBorder="1" applyAlignment="1">
      <alignment horizontal="center" vertical="center"/>
    </xf>
    <xf numFmtId="2" fontId="5" fillId="3" borderId="58" xfId="1" quotePrefix="1" applyNumberFormat="1" applyFont="1" applyFill="1" applyBorder="1" applyAlignment="1">
      <alignment horizontal="center" vertical="center"/>
    </xf>
    <xf numFmtId="3" fontId="5" fillId="3" borderId="64" xfId="2" quotePrefix="1" applyNumberFormat="1" applyFont="1" applyFill="1" applyBorder="1" applyAlignment="1">
      <alignment horizontal="center" vertical="center"/>
    </xf>
    <xf numFmtId="3" fontId="5" fillId="3" borderId="75" xfId="2" quotePrefix="1" applyNumberFormat="1" applyFont="1" applyFill="1" applyBorder="1" applyAlignment="1">
      <alignment horizontal="center" vertical="center"/>
    </xf>
    <xf numFmtId="3" fontId="5" fillId="3" borderId="88" xfId="2" quotePrefix="1" applyNumberFormat="1" applyFont="1" applyFill="1" applyBorder="1" applyAlignment="1">
      <alignment horizontal="center" vertical="center"/>
    </xf>
    <xf numFmtId="3" fontId="5" fillId="3" borderId="58" xfId="2" quotePrefix="1" applyNumberFormat="1" applyFont="1" applyFill="1" applyBorder="1" applyAlignment="1">
      <alignment horizontal="center" vertical="center"/>
    </xf>
    <xf numFmtId="2" fontId="5" fillId="3" borderId="90" xfId="1" quotePrefix="1" applyNumberFormat="1" applyFont="1" applyFill="1" applyBorder="1" applyAlignment="1">
      <alignment horizontal="center" vertical="center"/>
    </xf>
    <xf numFmtId="3" fontId="5" fillId="3" borderId="63" xfId="2" quotePrefix="1" applyNumberFormat="1" applyFont="1" applyFill="1" applyBorder="1" applyAlignment="1">
      <alignment horizontal="center" vertical="center"/>
    </xf>
    <xf numFmtId="0" fontId="5" fillId="40" borderId="7" xfId="2" applyFont="1" applyFill="1" applyBorder="1" applyAlignment="1">
      <alignment horizontal="right" vertical="center"/>
    </xf>
    <xf numFmtId="3" fontId="5" fillId="40" borderId="6" xfId="2" applyNumberFormat="1" applyFont="1" applyFill="1" applyBorder="1" applyAlignment="1">
      <alignment horizontal="center" vertical="center"/>
    </xf>
    <xf numFmtId="3" fontId="5" fillId="40" borderId="68" xfId="2" applyNumberFormat="1" applyFont="1" applyFill="1" applyBorder="1" applyAlignment="1">
      <alignment horizontal="center" vertical="center"/>
    </xf>
    <xf numFmtId="2" fontId="5" fillId="40" borderId="68" xfId="2" applyNumberFormat="1" applyFont="1" applyFill="1" applyBorder="1" applyAlignment="1">
      <alignment horizontal="center" vertical="center"/>
    </xf>
    <xf numFmtId="3" fontId="5" fillId="40" borderId="7" xfId="2" applyNumberFormat="1" applyFont="1" applyFill="1" applyBorder="1" applyAlignment="1">
      <alignment horizontal="center" vertical="center"/>
    </xf>
    <xf numFmtId="4" fontId="5" fillId="40" borderId="23" xfId="2" applyNumberFormat="1" applyFont="1" applyFill="1" applyBorder="1" applyAlignment="1">
      <alignment horizontal="center" vertical="center"/>
    </xf>
    <xf numFmtId="0" fontId="5" fillId="41" borderId="40" xfId="2" applyFont="1" applyFill="1" applyBorder="1" applyAlignment="1">
      <alignment horizontal="right" vertical="center" wrapText="1"/>
    </xf>
    <xf numFmtId="3" fontId="5" fillId="41" borderId="60" xfId="2" applyNumberFormat="1" applyFont="1" applyFill="1" applyBorder="1" applyAlignment="1">
      <alignment horizontal="center" vertical="center"/>
    </xf>
    <xf numFmtId="3" fontId="5" fillId="41" borderId="64" xfId="2" applyNumberFormat="1" applyFont="1" applyFill="1" applyBorder="1" applyAlignment="1">
      <alignment horizontal="center" vertical="center"/>
    </xf>
    <xf numFmtId="2" fontId="5" fillId="41" borderId="81" xfId="2" applyNumberFormat="1" applyFont="1" applyFill="1" applyBorder="1" applyAlignment="1">
      <alignment horizontal="center" vertical="center"/>
    </xf>
    <xf numFmtId="3" fontId="5" fillId="41" borderId="75" xfId="2" applyNumberFormat="1" applyFont="1" applyFill="1" applyBorder="1" applyAlignment="1">
      <alignment horizontal="center" vertical="center"/>
    </xf>
    <xf numFmtId="4" fontId="5" fillId="41" borderId="88" xfId="2" applyNumberFormat="1" applyFont="1" applyFill="1" applyBorder="1" applyAlignment="1">
      <alignment horizontal="center" vertical="center"/>
    </xf>
    <xf numFmtId="4" fontId="5" fillId="41" borderId="63" xfId="2" applyNumberFormat="1" applyFont="1" applyFill="1" applyBorder="1" applyAlignment="1">
      <alignment horizontal="center" vertical="center"/>
    </xf>
    <xf numFmtId="0" fontId="5" fillId="41" borderId="63" xfId="2" applyFont="1" applyFill="1" applyBorder="1" applyAlignment="1">
      <alignment horizontal="right" vertical="center" wrapText="1"/>
    </xf>
    <xf numFmtId="3" fontId="5" fillId="41" borderId="58" xfId="2" applyNumberFormat="1" applyFont="1" applyFill="1" applyBorder="1" applyAlignment="1">
      <alignment horizontal="center" vertical="center"/>
    </xf>
    <xf numFmtId="2" fontId="5" fillId="41" borderId="78" xfId="1" applyNumberFormat="1" applyFont="1" applyFill="1" applyBorder="1" applyAlignment="1">
      <alignment horizontal="center" vertical="center"/>
    </xf>
    <xf numFmtId="3" fontId="5" fillId="41" borderId="63" xfId="2" applyNumberFormat="1" applyFont="1" applyFill="1" applyBorder="1" applyAlignment="1">
      <alignment horizontal="center" vertical="center"/>
    </xf>
    <xf numFmtId="3" fontId="5" fillId="40" borderId="67" xfId="2" applyNumberFormat="1" applyFont="1" applyFill="1" applyBorder="1" applyAlignment="1">
      <alignment horizontal="center" vertical="center"/>
    </xf>
    <xf numFmtId="2" fontId="5" fillId="40" borderId="68" xfId="1" applyNumberFormat="1" applyFont="1" applyFill="1" applyBorder="1" applyAlignment="1">
      <alignment horizontal="center" vertical="center"/>
    </xf>
    <xf numFmtId="3" fontId="5" fillId="40" borderId="83" xfId="2" applyNumberFormat="1" applyFont="1" applyFill="1" applyBorder="1" applyAlignment="1">
      <alignment horizontal="center" vertical="center"/>
    </xf>
    <xf numFmtId="43" fontId="6" fillId="3" borderId="54" xfId="8" quotePrefix="1" applyFont="1" applyFill="1" applyBorder="1" applyAlignment="1">
      <alignment horizontal="center" vertical="center"/>
    </xf>
    <xf numFmtId="43" fontId="6" fillId="3" borderId="37" xfId="8" quotePrefix="1" applyFont="1" applyFill="1" applyBorder="1" applyAlignment="1">
      <alignment horizontal="center" vertical="center"/>
    </xf>
    <xf numFmtId="43" fontId="6" fillId="3" borderId="74" xfId="8" quotePrefix="1" applyFont="1" applyFill="1" applyBorder="1" applyAlignment="1">
      <alignment horizontal="center" vertical="center"/>
    </xf>
    <xf numFmtId="43" fontId="6" fillId="3" borderId="41" xfId="8" quotePrefix="1" applyFont="1" applyFill="1" applyBorder="1" applyAlignment="1">
      <alignment horizontal="center" vertical="center"/>
    </xf>
    <xf numFmtId="43" fontId="6" fillId="3" borderId="43" xfId="8" quotePrefix="1" applyFont="1" applyFill="1" applyBorder="1" applyAlignment="1">
      <alignment horizontal="center" vertical="center"/>
    </xf>
    <xf numFmtId="43" fontId="6" fillId="3" borderId="63" xfId="8" quotePrefix="1" applyFont="1" applyFill="1" applyBorder="1" applyAlignment="1">
      <alignment horizontal="center" vertical="center"/>
    </xf>
    <xf numFmtId="1" fontId="5" fillId="3" borderId="79" xfId="2" applyNumberFormat="1" applyFont="1" applyFill="1" applyBorder="1" applyAlignment="1">
      <alignment horizontal="center" vertical="center"/>
    </xf>
    <xf numFmtId="0" fontId="0" fillId="0" borderId="80" xfId="0" applyBorder="1"/>
    <xf numFmtId="4" fontId="5" fillId="40" borderId="9" xfId="2" applyNumberFormat="1" applyFont="1" applyFill="1" applyBorder="1" applyAlignment="1">
      <alignment horizontal="center" vertical="center"/>
    </xf>
    <xf numFmtId="1" fontId="5" fillId="3" borderId="51" xfId="2" applyNumberFormat="1" applyFont="1" applyFill="1" applyBorder="1" applyAlignment="1">
      <alignment horizontal="center" vertical="center"/>
    </xf>
    <xf numFmtId="1" fontId="5" fillId="3" borderId="52" xfId="2" applyNumberFormat="1" applyFont="1" applyFill="1" applyBorder="1" applyAlignment="1">
      <alignment horizontal="center" vertical="center"/>
    </xf>
    <xf numFmtId="2" fontId="6" fillId="4" borderId="79" xfId="2" applyNumberFormat="1" applyFont="1" applyFill="1" applyBorder="1" applyAlignment="1">
      <alignment horizontal="right" vertical="center"/>
    </xf>
    <xf numFmtId="2" fontId="5" fillId="41" borderId="78" xfId="8" applyNumberFormat="1" applyFont="1" applyFill="1" applyBorder="1" applyAlignment="1">
      <alignment horizontal="center" vertical="center"/>
    </xf>
    <xf numFmtId="2" fontId="5" fillId="41" borderId="77" xfId="1" applyNumberFormat="1" applyFont="1" applyFill="1" applyBorder="1" applyAlignment="1">
      <alignment horizontal="center" vertical="center"/>
    </xf>
    <xf numFmtId="0" fontId="5" fillId="2" borderId="79" xfId="2" applyFont="1" applyFill="1" applyBorder="1" applyAlignment="1"/>
    <xf numFmtId="0" fontId="5" fillId="2" borderId="59" xfId="2" applyFont="1" applyFill="1" applyBorder="1" applyAlignment="1"/>
    <xf numFmtId="3" fontId="5" fillId="41" borderId="77" xfId="2" applyNumberFormat="1" applyFont="1" applyFill="1" applyBorder="1" applyAlignment="1">
      <alignment horizontal="center" vertical="center"/>
    </xf>
    <xf numFmtId="3" fontId="5" fillId="41" borderId="36" xfId="2" applyNumberFormat="1" applyFont="1" applyFill="1" applyBorder="1" applyAlignment="1">
      <alignment horizontal="center" vertical="center"/>
    </xf>
    <xf numFmtId="2" fontId="6" fillId="4" borderId="43" xfId="8" applyNumberFormat="1" applyFont="1" applyFill="1" applyBorder="1" applyAlignment="1">
      <alignment horizontal="center" vertical="center"/>
    </xf>
    <xf numFmtId="2" fontId="6" fillId="4" borderId="41" xfId="1" applyNumberFormat="1" applyFont="1" applyFill="1" applyBorder="1" applyAlignment="1">
      <alignment horizontal="center" vertical="center"/>
    </xf>
    <xf numFmtId="2" fontId="5" fillId="40" borderId="86" xfId="1" applyNumberFormat="1" applyFont="1" applyFill="1" applyBorder="1" applyAlignment="1">
      <alignment horizontal="center" vertical="center"/>
    </xf>
    <xf numFmtId="0" fontId="5" fillId="41" borderId="61" xfId="2" applyFont="1" applyFill="1" applyBorder="1" applyAlignment="1">
      <alignment horizontal="right" vertical="center" wrapText="1"/>
    </xf>
    <xf numFmtId="0" fontId="5" fillId="41" borderId="88" xfId="2" applyFont="1" applyFill="1" applyBorder="1" applyAlignment="1">
      <alignment horizontal="right" vertical="center" wrapText="1"/>
    </xf>
    <xf numFmtId="4" fontId="6" fillId="4" borderId="54" xfId="2" applyNumberFormat="1" applyFont="1" applyFill="1" applyBorder="1" applyAlignment="1">
      <alignment horizontal="center" vertical="center"/>
    </xf>
    <xf numFmtId="2" fontId="5" fillId="41" borderId="36" xfId="2" applyNumberFormat="1" applyFont="1" applyFill="1" applyBorder="1" applyAlignment="1">
      <alignment horizontal="center" vertical="center"/>
    </xf>
    <xf numFmtId="2" fontId="5" fillId="40" borderId="83" xfId="1" applyNumberFormat="1" applyFont="1" applyFill="1" applyBorder="1" applyAlignment="1">
      <alignment horizontal="center" vertical="center"/>
    </xf>
    <xf numFmtId="2" fontId="6" fillId="4" borderId="59" xfId="1" applyNumberFormat="1" applyFont="1" applyFill="1" applyBorder="1" applyAlignment="1">
      <alignment horizontal="center" vertical="center"/>
    </xf>
    <xf numFmtId="2" fontId="6" fillId="4" borderId="74" xfId="1" applyNumberFormat="1" applyFont="1" applyFill="1" applyBorder="1" applyAlignment="1">
      <alignment horizontal="center" vertical="center"/>
    </xf>
    <xf numFmtId="2" fontId="6" fillId="4" borderId="52" xfId="1" applyNumberFormat="1" applyFont="1" applyFill="1" applyBorder="1" applyAlignment="1">
      <alignment horizontal="center" vertical="center"/>
    </xf>
    <xf numFmtId="2" fontId="5" fillId="41" borderId="84" xfId="1" applyNumberFormat="1" applyFont="1" applyFill="1" applyBorder="1" applyAlignment="1">
      <alignment horizontal="center" vertical="center"/>
    </xf>
    <xf numFmtId="2" fontId="5" fillId="41" borderId="60" xfId="1" applyNumberFormat="1" applyFont="1" applyFill="1" applyBorder="1" applyAlignment="1">
      <alignment horizontal="center" vertical="center"/>
    </xf>
    <xf numFmtId="2" fontId="5" fillId="41" borderId="63" xfId="1" applyNumberFormat="1" applyFont="1" applyFill="1" applyBorder="1" applyAlignment="1">
      <alignment horizontal="center" vertical="center"/>
    </xf>
    <xf numFmtId="3" fontId="6" fillId="4" borderId="74" xfId="2" applyNumberFormat="1" applyFont="1" applyFill="1" applyBorder="1" applyAlignment="1">
      <alignment horizontal="center" vertical="center"/>
    </xf>
    <xf numFmtId="4" fontId="6" fillId="4" borderId="74" xfId="2" applyNumberFormat="1" applyFont="1" applyFill="1" applyBorder="1" applyAlignment="1">
      <alignment horizontal="center" vertical="center"/>
    </xf>
    <xf numFmtId="2" fontId="6" fillId="4" borderId="51" xfId="1" applyNumberFormat="1" applyFont="1" applyFill="1" applyBorder="1" applyAlignment="1">
      <alignment horizontal="center" vertical="center"/>
    </xf>
    <xf numFmtId="2" fontId="6" fillId="4" borderId="52" xfId="8" applyNumberFormat="1" applyFont="1" applyFill="1" applyBorder="1" applyAlignment="1">
      <alignment horizontal="center" vertical="center"/>
    </xf>
    <xf numFmtId="2" fontId="5" fillId="41" borderId="64" xfId="1" applyNumberFormat="1" applyFont="1" applyFill="1" applyBorder="1" applyAlignment="1">
      <alignment horizontal="center" vertical="center"/>
    </xf>
    <xf numFmtId="3" fontId="6" fillId="4" borderId="43" xfId="2" applyNumberFormat="1" applyFont="1" applyFill="1" applyBorder="1" applyAlignment="1">
      <alignment horizontal="center" vertical="center"/>
    </xf>
    <xf numFmtId="0" fontId="5" fillId="40" borderId="2" xfId="2" applyFont="1" applyFill="1" applyBorder="1" applyAlignment="1">
      <alignment horizontal="right" vertical="center" wrapText="1"/>
    </xf>
    <xf numFmtId="0" fontId="5" fillId="41" borderId="77" xfId="2" applyFont="1" applyFill="1" applyBorder="1" applyAlignment="1">
      <alignment horizontal="right" vertical="center" wrapText="1"/>
    </xf>
    <xf numFmtId="0" fontId="5" fillId="39" borderId="2" xfId="2" applyFont="1" applyFill="1" applyBorder="1" applyAlignment="1">
      <alignment horizontal="right" vertical="center" wrapText="1"/>
    </xf>
    <xf numFmtId="3" fontId="5" fillId="41" borderId="81" xfId="2" applyNumberFormat="1" applyFont="1" applyFill="1" applyBorder="1" applyAlignment="1">
      <alignment horizontal="center" vertical="center"/>
    </xf>
    <xf numFmtId="2" fontId="5" fillId="41" borderId="81" xfId="8" applyNumberFormat="1" applyFont="1" applyFill="1" applyBorder="1" applyAlignment="1">
      <alignment horizontal="center" vertical="center"/>
    </xf>
    <xf numFmtId="2" fontId="5" fillId="41" borderId="81" xfId="1" applyNumberFormat="1" applyFont="1" applyFill="1" applyBorder="1" applyAlignment="1">
      <alignment horizontal="center" vertical="center"/>
    </xf>
    <xf numFmtId="2" fontId="5" fillId="41" borderId="87" xfId="1" applyNumberFormat="1" applyFont="1" applyFill="1" applyBorder="1" applyAlignment="1">
      <alignment horizontal="center" vertical="center"/>
    </xf>
    <xf numFmtId="2" fontId="6" fillId="4" borderId="76" xfId="1" applyNumberFormat="1" applyFont="1" applyFill="1" applyBorder="1" applyAlignment="1">
      <alignment horizontal="center" vertical="center"/>
    </xf>
    <xf numFmtId="3" fontId="5" fillId="41" borderId="84" xfId="2" applyNumberFormat="1" applyFont="1" applyFill="1" applyBorder="1" applyAlignment="1">
      <alignment horizontal="center" vertical="center"/>
    </xf>
    <xf numFmtId="2" fontId="5" fillId="40" borderId="68" xfId="8" applyNumberFormat="1" applyFont="1" applyFill="1" applyBorder="1" applyAlignment="1">
      <alignment horizontal="center" vertical="center"/>
    </xf>
    <xf numFmtId="3" fontId="5" fillId="40" borderId="4" xfId="2" applyNumberFormat="1" applyFont="1" applyFill="1" applyBorder="1" applyAlignment="1">
      <alignment horizontal="center" vertical="center"/>
    </xf>
    <xf numFmtId="3" fontId="5" fillId="41" borderId="87" xfId="2" applyNumberFormat="1" applyFont="1" applyFill="1" applyBorder="1" applyAlignment="1">
      <alignment horizontal="center" vertical="center"/>
    </xf>
    <xf numFmtId="3" fontId="6" fillId="4" borderId="58" xfId="2" applyNumberFormat="1" applyFont="1" applyFill="1" applyBorder="1" applyAlignment="1">
      <alignment horizontal="center" vertical="center"/>
    </xf>
    <xf numFmtId="2" fontId="6" fillId="4" borderId="58" xfId="8" applyNumberFormat="1" applyFont="1" applyFill="1" applyBorder="1" applyAlignment="1">
      <alignment horizontal="center" vertical="center"/>
    </xf>
    <xf numFmtId="3" fontId="5" fillId="41" borderId="92" xfId="2" applyNumberFormat="1" applyFont="1" applyFill="1" applyBorder="1" applyAlignment="1">
      <alignment horizontal="center" vertical="center"/>
    </xf>
    <xf numFmtId="2" fontId="5" fillId="41" borderId="93" xfId="1" applyNumberFormat="1" applyFont="1" applyFill="1" applyBorder="1" applyAlignment="1">
      <alignment horizontal="center" vertical="center"/>
    </xf>
    <xf numFmtId="2" fontId="6" fillId="4" borderId="89" xfId="1" applyNumberFormat="1" applyFont="1" applyFill="1" applyBorder="1" applyAlignment="1">
      <alignment horizontal="center" vertical="center"/>
    </xf>
    <xf numFmtId="3" fontId="5" fillId="39" borderId="67" xfId="2" applyNumberFormat="1" applyFont="1" applyFill="1" applyBorder="1" applyAlignment="1">
      <alignment horizontal="center" vertical="center"/>
    </xf>
    <xf numFmtId="3" fontId="5" fillId="39" borderId="69" xfId="2" applyNumberFormat="1" applyFont="1" applyFill="1" applyBorder="1" applyAlignment="1">
      <alignment horizontal="center" vertical="center"/>
    </xf>
    <xf numFmtId="2" fontId="5" fillId="39" borderId="67" xfId="8" applyNumberFormat="1" applyFont="1" applyFill="1" applyBorder="1" applyAlignment="1">
      <alignment horizontal="center" vertical="center"/>
    </xf>
    <xf numFmtId="3" fontId="5" fillId="39" borderId="83" xfId="2" applyNumberFormat="1" applyFont="1" applyFill="1" applyBorder="1" applyAlignment="1">
      <alignment horizontal="center" vertical="center"/>
    </xf>
    <xf numFmtId="3" fontId="5" fillId="39" borderId="86" xfId="2" applyNumberFormat="1" applyFont="1" applyFill="1" applyBorder="1" applyAlignment="1">
      <alignment horizontal="center" vertical="center"/>
    </xf>
    <xf numFmtId="2" fontId="6" fillId="4" borderId="85" xfId="1" applyNumberFormat="1" applyFont="1" applyFill="1" applyBorder="1" applyAlignment="1">
      <alignment horizontal="center" vertical="center"/>
    </xf>
    <xf numFmtId="2" fontId="5" fillId="39" borderId="24" xfId="1" applyNumberFormat="1" applyFont="1" applyFill="1" applyBorder="1" applyAlignment="1">
      <alignment horizontal="center" vertical="center"/>
    </xf>
    <xf numFmtId="2" fontId="5" fillId="39" borderId="83" xfId="1" applyNumberFormat="1" applyFont="1" applyFill="1" applyBorder="1" applyAlignment="1">
      <alignment horizontal="center" vertical="center"/>
    </xf>
    <xf numFmtId="3" fontId="6" fillId="4" borderId="59" xfId="2" applyNumberFormat="1" applyFont="1" applyFill="1" applyBorder="1" applyAlignment="1">
      <alignment horizontal="center" vertical="center"/>
    </xf>
    <xf numFmtId="2" fontId="6" fillId="4" borderId="76" xfId="8" applyNumberFormat="1" applyFont="1" applyFill="1" applyBorder="1" applyAlignment="1">
      <alignment horizontal="center" vertical="center"/>
    </xf>
    <xf numFmtId="3" fontId="5" fillId="39" borderId="82" xfId="2" applyNumberFormat="1" applyFont="1" applyFill="1" applyBorder="1" applyAlignment="1">
      <alignment horizontal="center" vertical="center"/>
    </xf>
    <xf numFmtId="2" fontId="5" fillId="39" borderId="57" xfId="8" applyNumberFormat="1" applyFont="1" applyFill="1" applyBorder="1" applyAlignment="1">
      <alignment horizontal="center" vertical="center"/>
    </xf>
    <xf numFmtId="2" fontId="5" fillId="39" borderId="7" xfId="1" applyNumberFormat="1" applyFont="1" applyFill="1" applyBorder="1" applyAlignment="1">
      <alignment horizontal="center" vertical="center"/>
    </xf>
    <xf numFmtId="3" fontId="6" fillId="4" borderId="51" xfId="2" applyNumberFormat="1" applyFont="1" applyFill="1" applyBorder="1" applyAlignment="1">
      <alignment horizontal="center" vertical="center"/>
    </xf>
    <xf numFmtId="3" fontId="6" fillId="4" borderId="89" xfId="2" applyNumberFormat="1" applyFont="1" applyFill="1" applyBorder="1" applyAlignment="1">
      <alignment horizontal="center" vertical="center"/>
    </xf>
    <xf numFmtId="3" fontId="5" fillId="39" borderId="91" xfId="2" applyNumberFormat="1" applyFont="1" applyFill="1" applyBorder="1" applyAlignment="1">
      <alignment horizontal="center" vertical="center"/>
    </xf>
    <xf numFmtId="3" fontId="5" fillId="41" borderId="93" xfId="2" applyNumberFormat="1" applyFont="1" applyFill="1" applyBorder="1" applyAlignment="1">
      <alignment horizontal="center" vertical="center"/>
    </xf>
    <xf numFmtId="2" fontId="5" fillId="39" borderId="6" xfId="1" applyNumberFormat="1" applyFont="1" applyFill="1" applyBorder="1" applyAlignment="1">
      <alignment horizontal="center" vertical="center"/>
    </xf>
    <xf numFmtId="2" fontId="5" fillId="41" borderId="75" xfId="1" applyNumberFormat="1" applyFont="1" applyFill="1" applyBorder="1" applyAlignment="1">
      <alignment horizontal="center" vertical="center"/>
    </xf>
    <xf numFmtId="2" fontId="6" fillId="4" borderId="79" xfId="1" applyNumberFormat="1" applyFont="1" applyFill="1" applyBorder="1" applyAlignment="1">
      <alignment horizontal="center" vertical="center"/>
    </xf>
    <xf numFmtId="4" fontId="6" fillId="4" borderId="43" xfId="2" applyNumberFormat="1" applyFont="1" applyFill="1" applyBorder="1" applyAlignment="1">
      <alignment horizontal="center" vertical="center"/>
    </xf>
    <xf numFmtId="2" fontId="5" fillId="39" borderId="67" xfId="2" applyNumberFormat="1" applyFont="1" applyFill="1" applyBorder="1" applyAlignment="1">
      <alignment horizontal="center" vertical="center"/>
    </xf>
    <xf numFmtId="2" fontId="5" fillId="39" borderId="67" xfId="1" applyNumberFormat="1" applyFont="1" applyFill="1" applyBorder="1" applyAlignment="1">
      <alignment horizontal="center" vertical="center"/>
    </xf>
    <xf numFmtId="2" fontId="5" fillId="39" borderId="91" xfId="1" applyNumberFormat="1" applyFont="1" applyFill="1" applyBorder="1" applyAlignment="1">
      <alignment horizontal="center" vertical="center"/>
    </xf>
    <xf numFmtId="2" fontId="5" fillId="39" borderId="82" xfId="1" applyNumberFormat="1" applyFont="1" applyFill="1" applyBorder="1" applyAlignment="1">
      <alignment horizontal="center" vertical="center"/>
    </xf>
    <xf numFmtId="2" fontId="5" fillId="39" borderId="72" xfId="1" applyNumberFormat="1" applyFont="1" applyFill="1" applyBorder="1" applyAlignment="1">
      <alignment horizontal="center" vertical="center"/>
    </xf>
    <xf numFmtId="2" fontId="6" fillId="4" borderId="62" xfId="2" applyNumberFormat="1" applyFont="1" applyFill="1" applyBorder="1" applyAlignment="1">
      <alignment horizontal="right" vertical="center"/>
    </xf>
    <xf numFmtId="0" fontId="5" fillId="39" borderId="82" xfId="2" applyFont="1" applyFill="1" applyBorder="1" applyAlignment="1">
      <alignment horizontal="right" vertical="center" wrapText="1"/>
    </xf>
    <xf numFmtId="2" fontId="5" fillId="39" borderId="57" xfId="1" applyNumberFormat="1" applyFont="1" applyFill="1" applyBorder="1" applyAlignment="1">
      <alignment horizontal="center" vertical="center"/>
    </xf>
    <xf numFmtId="2" fontId="5" fillId="39" borderId="86" xfId="1" applyNumberFormat="1" applyFont="1" applyFill="1" applyBorder="1" applyAlignment="1">
      <alignment horizontal="center" vertical="center"/>
    </xf>
    <xf numFmtId="4" fontId="6" fillId="4" borderId="42" xfId="2" applyNumberFormat="1" applyFont="1" applyFill="1" applyBorder="1" applyAlignment="1">
      <alignment horizontal="center" vertical="center"/>
    </xf>
    <xf numFmtId="2" fontId="5" fillId="41" borderId="84" xfId="2" applyNumberFormat="1" applyFont="1" applyFill="1" applyBorder="1" applyAlignment="1">
      <alignment horizontal="center" vertical="center"/>
    </xf>
    <xf numFmtId="4" fontId="6" fillId="4" borderId="41" xfId="2" applyNumberFormat="1" applyFont="1" applyFill="1" applyBorder="1" applyAlignment="1">
      <alignment horizontal="center" vertical="center"/>
    </xf>
    <xf numFmtId="4" fontId="6" fillId="4" borderId="85" xfId="2" applyNumberFormat="1" applyFont="1" applyFill="1" applyBorder="1" applyAlignment="1">
      <alignment horizontal="center" vertical="center"/>
    </xf>
    <xf numFmtId="2" fontId="5" fillId="39" borderId="86" xfId="2" applyNumberFormat="1" applyFont="1" applyFill="1" applyBorder="1" applyAlignment="1">
      <alignment horizontal="center" vertical="center"/>
    </xf>
    <xf numFmtId="2" fontId="5" fillId="39" borderId="83" xfId="2" applyNumberFormat="1" applyFont="1" applyFill="1" applyBorder="1" applyAlignment="1">
      <alignment horizontal="center" vertical="center"/>
    </xf>
    <xf numFmtId="4" fontId="6" fillId="4" borderId="40" xfId="2" applyNumberFormat="1" applyFont="1" applyFill="1" applyBorder="1" applyAlignment="1">
      <alignment horizontal="center" vertical="center"/>
    </xf>
    <xf numFmtId="2" fontId="5" fillId="39" borderId="72" xfId="2" applyNumberFormat="1" applyFont="1" applyFill="1" applyBorder="1" applyAlignment="1">
      <alignment horizontal="center" vertical="center"/>
    </xf>
    <xf numFmtId="2" fontId="5" fillId="41" borderId="87" xfId="2" applyNumberFormat="1" applyFont="1" applyFill="1" applyBorder="1" applyAlignment="1">
      <alignment horizontal="center" vertical="center"/>
    </xf>
    <xf numFmtId="2" fontId="5" fillId="39" borderId="6" xfId="2" applyNumberFormat="1" applyFont="1" applyFill="1" applyBorder="1" applyAlignment="1">
      <alignment horizontal="center" vertical="center"/>
    </xf>
    <xf numFmtId="2" fontId="5" fillId="39" borderId="68" xfId="2" applyNumberFormat="1" applyFont="1" applyFill="1" applyBorder="1" applyAlignment="1">
      <alignment horizontal="center" vertical="center"/>
    </xf>
    <xf numFmtId="2" fontId="5" fillId="39" borderId="68" xfId="1" applyNumberFormat="1" applyFont="1" applyFill="1" applyBorder="1" applyAlignment="1">
      <alignment horizontal="center" vertical="center"/>
    </xf>
    <xf numFmtId="2" fontId="5" fillId="39" borderId="4" xfId="2" applyNumberFormat="1" applyFont="1" applyFill="1" applyBorder="1" applyAlignment="1">
      <alignment horizontal="center" vertical="center"/>
    </xf>
    <xf numFmtId="2" fontId="5" fillId="41" borderId="88" xfId="1" applyNumberFormat="1" applyFont="1" applyFill="1" applyBorder="1" applyAlignment="1">
      <alignment horizontal="center" vertical="center"/>
    </xf>
    <xf numFmtId="3" fontId="5" fillId="39" borderId="6" xfId="2" applyNumberFormat="1" applyFont="1" applyFill="1" applyBorder="1" applyAlignment="1">
      <alignment horizontal="center" vertical="center"/>
    </xf>
    <xf numFmtId="3" fontId="5" fillId="39" borderId="1" xfId="2" applyNumberFormat="1" applyFont="1" applyFill="1" applyBorder="1" applyAlignment="1">
      <alignment horizontal="center" vertical="center"/>
    </xf>
    <xf numFmtId="2" fontId="5" fillId="39" borderId="1" xfId="2" applyNumberFormat="1" applyFont="1" applyFill="1" applyBorder="1" applyAlignment="1">
      <alignment horizontal="center" vertical="center"/>
    </xf>
    <xf numFmtId="4" fontId="5" fillId="39" borderId="11" xfId="2" applyNumberFormat="1" applyFont="1" applyFill="1" applyBorder="1" applyAlignment="1">
      <alignment horizontal="center" vertical="center"/>
    </xf>
    <xf numFmtId="4" fontId="5" fillId="39" borderId="10" xfId="2" applyNumberFormat="1" applyFont="1" applyFill="1" applyBorder="1" applyAlignment="1">
      <alignment horizontal="center" vertical="center"/>
    </xf>
    <xf numFmtId="3" fontId="5" fillId="41" borderId="56" xfId="2" applyNumberFormat="1" applyFont="1" applyFill="1" applyBorder="1" applyAlignment="1">
      <alignment horizontal="center" vertical="center"/>
    </xf>
    <xf numFmtId="2" fontId="5" fillId="41" borderId="70" xfId="2" applyNumberFormat="1" applyFont="1" applyFill="1" applyBorder="1" applyAlignment="1">
      <alignment horizontal="center" vertical="center"/>
    </xf>
    <xf numFmtId="3" fontId="5" fillId="41" borderId="76" xfId="2" applyNumberFormat="1" applyFont="1" applyFill="1" applyBorder="1" applyAlignment="1">
      <alignment horizontal="center" vertical="center"/>
    </xf>
    <xf numFmtId="4" fontId="5" fillId="41" borderId="41" xfId="2" applyNumberFormat="1" applyFont="1" applyFill="1" applyBorder="1" applyAlignment="1">
      <alignment horizontal="center" vertical="center"/>
    </xf>
    <xf numFmtId="4" fontId="5" fillId="41" borderId="40" xfId="2" applyNumberFormat="1" applyFont="1" applyFill="1" applyBorder="1" applyAlignment="1">
      <alignment horizontal="center" vertical="center"/>
    </xf>
    <xf numFmtId="2" fontId="5" fillId="41" borderId="58" xfId="2" applyNumberFormat="1" applyFont="1" applyFill="1" applyBorder="1" applyAlignment="1">
      <alignment horizontal="center" vertical="center"/>
    </xf>
    <xf numFmtId="4" fontId="5" fillId="41" borderId="64" xfId="2" applyNumberFormat="1" applyFont="1" applyFill="1" applyBorder="1" applyAlignment="1">
      <alignment horizontal="center" vertical="center"/>
    </xf>
    <xf numFmtId="3" fontId="5" fillId="39" borderId="68" xfId="2" applyNumberFormat="1" applyFont="1" applyFill="1" applyBorder="1" applyAlignment="1">
      <alignment horizontal="center" vertical="center"/>
    </xf>
    <xf numFmtId="4" fontId="5" fillId="39" borderId="6" xfId="2" applyNumberFormat="1" applyFont="1" applyFill="1" applyBorder="1" applyAlignment="1">
      <alignment horizontal="center" vertical="center"/>
    </xf>
    <xf numFmtId="4" fontId="5" fillId="39" borderId="4" xfId="2" applyNumberFormat="1" applyFont="1" applyFill="1" applyBorder="1" applyAlignment="1">
      <alignment horizontal="center" vertical="center"/>
    </xf>
    <xf numFmtId="0" fontId="5" fillId="39" borderId="7" xfId="2" applyFont="1" applyFill="1" applyBorder="1" applyAlignment="1">
      <alignment horizontal="right" vertical="center" wrapText="1"/>
    </xf>
    <xf numFmtId="2" fontId="6" fillId="4" borderId="51" xfId="2" applyNumberFormat="1" applyFont="1" applyFill="1" applyBorder="1" applyAlignment="1">
      <alignment horizontal="right" vertical="center" wrapText="1"/>
    </xf>
    <xf numFmtId="0" fontId="5" fillId="42" borderId="7" xfId="2" applyFont="1" applyFill="1" applyBorder="1" applyAlignment="1">
      <alignment horizontal="right" vertical="center" wrapText="1"/>
    </xf>
    <xf numFmtId="3" fontId="5" fillId="42" borderId="6" xfId="2" applyNumberFormat="1" applyFont="1" applyFill="1" applyBorder="1" applyAlignment="1">
      <alignment horizontal="center" vertical="center"/>
    </xf>
    <xf numFmtId="3" fontId="5" fillId="42" borderId="68" xfId="2" applyNumberFormat="1" applyFont="1" applyFill="1" applyBorder="1" applyAlignment="1">
      <alignment horizontal="center" vertical="center"/>
    </xf>
    <xf numFmtId="2" fontId="5" fillId="42" borderId="68" xfId="2" applyNumberFormat="1" applyFont="1" applyFill="1" applyBorder="1" applyAlignment="1">
      <alignment horizontal="center" vertical="center"/>
    </xf>
    <xf numFmtId="3" fontId="5" fillId="42" borderId="7" xfId="2" applyNumberFormat="1" applyFont="1" applyFill="1" applyBorder="1" applyAlignment="1">
      <alignment horizontal="center" vertical="center"/>
    </xf>
    <xf numFmtId="0" fontId="5" fillId="42" borderId="7" xfId="2" applyFont="1" applyFill="1" applyBorder="1" applyAlignment="1">
      <alignment horizontal="right" vertical="center"/>
    </xf>
    <xf numFmtId="3" fontId="5" fillId="42" borderId="67" xfId="2" applyNumberFormat="1" applyFont="1" applyFill="1" applyBorder="1" applyAlignment="1">
      <alignment horizontal="center" vertical="center"/>
    </xf>
    <xf numFmtId="2" fontId="5" fillId="42" borderId="68" xfId="1" applyNumberFormat="1" applyFont="1" applyFill="1" applyBorder="1" applyAlignment="1">
      <alignment horizontal="center" vertical="center"/>
    </xf>
    <xf numFmtId="3" fontId="5" fillId="42" borderId="83" xfId="2" applyNumberFormat="1" applyFont="1" applyFill="1" applyBorder="1" applyAlignment="1">
      <alignment horizontal="center" vertical="center"/>
    </xf>
    <xf numFmtId="4" fontId="5" fillId="42" borderId="23" xfId="2" applyNumberFormat="1" applyFont="1" applyFill="1" applyBorder="1" applyAlignment="1">
      <alignment horizontal="center" vertical="center"/>
    </xf>
    <xf numFmtId="4" fontId="5" fillId="42" borderId="9" xfId="2" applyNumberFormat="1" applyFont="1" applyFill="1" applyBorder="1" applyAlignment="1">
      <alignment horizontal="center" vertical="center"/>
    </xf>
    <xf numFmtId="2" fontId="6" fillId="4" borderId="26" xfId="1" applyNumberFormat="1" applyFont="1" applyFill="1" applyBorder="1" applyAlignment="1">
      <alignment horizontal="center" vertical="center"/>
    </xf>
    <xf numFmtId="2" fontId="6" fillId="4" borderId="66" xfId="1" applyNumberFormat="1" applyFont="1" applyFill="1" applyBorder="1" applyAlignment="1">
      <alignment horizontal="center" vertical="center"/>
    </xf>
    <xf numFmtId="2" fontId="6" fillId="4" borderId="5" xfId="1" applyNumberFormat="1" applyFont="1" applyFill="1" applyBorder="1" applyAlignment="1">
      <alignment horizontal="center" vertical="center"/>
    </xf>
    <xf numFmtId="0" fontId="6" fillId="4" borderId="62" xfId="2" applyFont="1" applyFill="1" applyBorder="1" applyAlignment="1">
      <alignment horizontal="center" vertical="center"/>
    </xf>
    <xf numFmtId="0" fontId="6" fillId="4" borderId="79" xfId="2" applyFont="1" applyFill="1" applyBorder="1" applyAlignment="1">
      <alignment horizontal="center" vertical="center"/>
    </xf>
    <xf numFmtId="3" fontId="5" fillId="39" borderId="72" xfId="2" applyNumberFormat="1" applyFont="1" applyFill="1" applyBorder="1" applyAlignment="1">
      <alignment horizontal="center" vertical="center"/>
    </xf>
    <xf numFmtId="0" fontId="15" fillId="20" borderId="0" xfId="26" applyFont="1" applyFill="1" applyBorder="1" applyAlignment="1">
      <alignment horizontal="center" vertical="center"/>
    </xf>
    <xf numFmtId="0" fontId="19" fillId="41" borderId="0" xfId="2" applyFont="1" applyFill="1" applyBorder="1" applyAlignment="1">
      <alignment horizontal="center" vertical="center"/>
    </xf>
    <xf numFmtId="0" fontId="19" fillId="40" borderId="0" xfId="2" applyFont="1" applyFill="1" applyBorder="1" applyAlignment="1">
      <alignment horizontal="center" vertical="center"/>
    </xf>
    <xf numFmtId="3" fontId="2" fillId="0" borderId="0" xfId="26" applyNumberFormat="1"/>
    <xf numFmtId="0" fontId="4" fillId="2" borderId="0" xfId="2" applyFont="1" applyFill="1" applyAlignment="1">
      <alignment horizontal="left" vertical="center"/>
    </xf>
    <xf numFmtId="0" fontId="5" fillId="3" borderId="74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3" fontId="5" fillId="39" borderId="10" xfId="2" applyNumberFormat="1" applyFont="1" applyFill="1" applyBorder="1" applyAlignment="1">
      <alignment horizontal="center" vertical="center"/>
    </xf>
    <xf numFmtId="3" fontId="5" fillId="41" borderId="43" xfId="2" applyNumberFormat="1" applyFont="1" applyFill="1" applyBorder="1" applyAlignment="1">
      <alignment horizontal="center" vertical="center"/>
    </xf>
    <xf numFmtId="3" fontId="5" fillId="39" borderId="4" xfId="2" applyNumberFormat="1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3" borderId="73" xfId="2" applyFont="1" applyFill="1" applyBorder="1" applyAlignment="1">
      <alignment horizontal="center" vertical="center"/>
    </xf>
    <xf numFmtId="49" fontId="5" fillId="3" borderId="15" xfId="2" applyNumberFormat="1" applyFont="1" applyFill="1" applyBorder="1" applyAlignment="1">
      <alignment horizontal="center" vertical="center"/>
    </xf>
    <xf numFmtId="49" fontId="5" fillId="3" borderId="16" xfId="2" applyNumberFormat="1" applyFont="1" applyFill="1" applyBorder="1" applyAlignment="1">
      <alignment horizontal="center" vertical="center"/>
    </xf>
    <xf numFmtId="49" fontId="5" fillId="3" borderId="17" xfId="2" applyNumberFormat="1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66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70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94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66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71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67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73" xfId="2" applyFont="1" applyFill="1" applyBorder="1" applyAlignment="1">
      <alignment horizontal="center" vertical="center" wrapText="1"/>
    </xf>
    <xf numFmtId="49" fontId="5" fillId="3" borderId="57" xfId="2" applyNumberFormat="1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 wrapText="1"/>
    </xf>
    <xf numFmtId="0" fontId="5" fillId="3" borderId="53" xfId="2" applyFont="1" applyFill="1" applyBorder="1" applyAlignment="1">
      <alignment horizontal="center" vertical="center" wrapText="1"/>
    </xf>
    <xf numFmtId="0" fontId="5" fillId="3" borderId="68" xfId="2" applyFont="1" applyFill="1" applyBorder="1" applyAlignment="1">
      <alignment horizontal="center" vertical="center" wrapText="1"/>
    </xf>
    <xf numFmtId="0" fontId="5" fillId="3" borderId="37" xfId="2" applyFont="1" applyFill="1" applyBorder="1" applyAlignment="1">
      <alignment horizontal="center" vertical="center" wrapText="1"/>
    </xf>
    <xf numFmtId="0" fontId="5" fillId="3" borderId="83" xfId="2" applyFont="1" applyFill="1" applyBorder="1" applyAlignment="1">
      <alignment horizontal="center" vertical="center" wrapText="1"/>
    </xf>
    <xf numFmtId="0" fontId="5" fillId="3" borderId="69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67" xfId="2" applyFont="1" applyFill="1" applyBorder="1" applyAlignment="1">
      <alignment horizontal="center" vertical="center" wrapText="1"/>
    </xf>
    <xf numFmtId="0" fontId="5" fillId="41" borderId="15" xfId="2" applyFont="1" applyFill="1" applyBorder="1" applyAlignment="1">
      <alignment horizontal="center" vertical="center"/>
    </xf>
    <xf numFmtId="0" fontId="5" fillId="41" borderId="16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/>
    </xf>
    <xf numFmtId="49" fontId="5" fillId="3" borderId="3" xfId="2" applyNumberFormat="1" applyFont="1" applyFill="1" applyBorder="1" applyAlignment="1">
      <alignment horizontal="center" vertical="center"/>
    </xf>
    <xf numFmtId="49" fontId="5" fillId="3" borderId="4" xfId="2" applyNumberFormat="1" applyFont="1" applyFill="1" applyBorder="1" applyAlignment="1">
      <alignment horizontal="center" vertical="center"/>
    </xf>
    <xf numFmtId="0" fontId="5" fillId="3" borderId="54" xfId="2" applyFont="1" applyFill="1" applyBorder="1" applyAlignment="1">
      <alignment horizontal="center" vertical="center" wrapText="1"/>
    </xf>
    <xf numFmtId="0" fontId="5" fillId="3" borderId="40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41" borderId="17" xfId="2" applyFont="1" applyFill="1" applyBorder="1" applyAlignment="1">
      <alignment horizontal="center" vertical="center"/>
    </xf>
    <xf numFmtId="0" fontId="5" fillId="39" borderId="15" xfId="2" applyFont="1" applyFill="1" applyBorder="1" applyAlignment="1">
      <alignment horizontal="center" vertical="center"/>
    </xf>
    <xf numFmtId="0" fontId="5" fillId="39" borderId="16" xfId="2" applyFont="1" applyFill="1" applyBorder="1" applyAlignment="1">
      <alignment horizontal="center" vertical="center"/>
    </xf>
    <xf numFmtId="0" fontId="5" fillId="39" borderId="17" xfId="2" applyFont="1" applyFill="1" applyBorder="1" applyAlignment="1">
      <alignment horizontal="center" vertical="center"/>
    </xf>
    <xf numFmtId="49" fontId="5" fillId="3" borderId="8" xfId="2" applyNumberFormat="1" applyFont="1" applyFill="1" applyBorder="1" applyAlignment="1">
      <alignment horizontal="center" vertical="center"/>
    </xf>
    <xf numFmtId="49" fontId="5" fillId="3" borderId="9" xfId="2" applyNumberFormat="1" applyFont="1" applyFill="1" applyBorder="1" applyAlignment="1">
      <alignment horizontal="center" vertical="center"/>
    </xf>
    <xf numFmtId="49" fontId="5" fillId="3" borderId="10" xfId="2" applyNumberFormat="1" applyFont="1" applyFill="1" applyBorder="1" applyAlignment="1">
      <alignment horizontal="center" vertical="center"/>
    </xf>
    <xf numFmtId="0" fontId="5" fillId="2" borderId="57" xfId="2" applyFont="1" applyFill="1" applyBorder="1" applyAlignment="1">
      <alignment horizontal="center" vertical="center"/>
    </xf>
    <xf numFmtId="0" fontId="5" fillId="3" borderId="82" xfId="2" applyFont="1" applyFill="1" applyBorder="1" applyAlignment="1">
      <alignment horizontal="center" vertical="center"/>
    </xf>
    <xf numFmtId="0" fontId="5" fillId="3" borderId="72" xfId="2" applyFont="1" applyFill="1" applyBorder="1" applyAlignment="1">
      <alignment horizontal="center" vertical="center"/>
    </xf>
    <xf numFmtId="0" fontId="5" fillId="3" borderId="71" xfId="2" applyFont="1" applyFill="1" applyBorder="1" applyAlignment="1">
      <alignment horizontal="center" vertical="center" wrapText="1"/>
    </xf>
    <xf numFmtId="0" fontId="5" fillId="3" borderId="86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49" fontId="5" fillId="3" borderId="82" xfId="2" applyNumberFormat="1" applyFont="1" applyFill="1" applyBorder="1" applyAlignment="1">
      <alignment horizontal="center" vertical="center"/>
    </xf>
    <xf numFmtId="49" fontId="5" fillId="3" borderId="83" xfId="2" applyNumberFormat="1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 wrapText="1"/>
    </xf>
    <xf numFmtId="0" fontId="5" fillId="3" borderId="72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40" borderId="15" xfId="2" applyFont="1" applyFill="1" applyBorder="1" applyAlignment="1">
      <alignment horizontal="center" vertical="center"/>
    </xf>
    <xf numFmtId="0" fontId="5" fillId="40" borderId="16" xfId="2" applyFont="1" applyFill="1" applyBorder="1" applyAlignment="1">
      <alignment horizontal="center" vertical="center"/>
    </xf>
    <xf numFmtId="0" fontId="5" fillId="40" borderId="17" xfId="2" applyFont="1" applyFill="1" applyBorder="1" applyAlignment="1">
      <alignment horizontal="center" vertical="center"/>
    </xf>
    <xf numFmtId="0" fontId="5" fillId="3" borderId="82" xfId="2" applyNumberFormat="1" applyFont="1" applyFill="1" applyBorder="1" applyAlignment="1">
      <alignment horizontal="center" vertical="center"/>
    </xf>
    <xf numFmtId="0" fontId="5" fillId="3" borderId="57" xfId="2" applyNumberFormat="1" applyFont="1" applyFill="1" applyBorder="1" applyAlignment="1">
      <alignment horizontal="center" vertical="center"/>
    </xf>
    <xf numFmtId="0" fontId="5" fillId="3" borderId="83" xfId="2" applyNumberFormat="1" applyFont="1" applyFill="1" applyBorder="1" applyAlignment="1">
      <alignment horizontal="center" vertical="center"/>
    </xf>
    <xf numFmtId="0" fontId="5" fillId="3" borderId="15" xfId="2" applyNumberFormat="1" applyFont="1" applyFill="1" applyBorder="1" applyAlignment="1">
      <alignment horizontal="center" vertical="center"/>
    </xf>
    <xf numFmtId="0" fontId="5" fillId="3" borderId="16" xfId="2" applyNumberFormat="1" applyFont="1" applyFill="1" applyBorder="1" applyAlignment="1">
      <alignment horizontal="center" vertical="center"/>
    </xf>
    <xf numFmtId="0" fontId="5" fillId="3" borderId="17" xfId="2" applyNumberFormat="1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 wrapText="1"/>
    </xf>
    <xf numFmtId="0" fontId="5" fillId="3" borderId="43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/>
    </xf>
    <xf numFmtId="0" fontId="5" fillId="3" borderId="86" xfId="2" applyFont="1" applyFill="1" applyBorder="1" applyAlignment="1">
      <alignment horizontal="center" vertical="center" wrapText="1"/>
    </xf>
    <xf numFmtId="0" fontId="4" fillId="2" borderId="78" xfId="2" applyFont="1" applyFill="1" applyBorder="1" applyAlignment="1">
      <alignment horizontal="left" vertical="center"/>
    </xf>
    <xf numFmtId="0" fontId="5" fillId="3" borderId="91" xfId="2" applyFont="1" applyFill="1" applyBorder="1" applyAlignment="1">
      <alignment horizontal="center" vertical="center" wrapText="1"/>
    </xf>
    <xf numFmtId="0" fontId="5" fillId="3" borderId="65" xfId="2" applyFont="1" applyFill="1" applyBorder="1" applyAlignment="1">
      <alignment horizontal="center" vertical="center" wrapText="1"/>
    </xf>
    <xf numFmtId="0" fontId="5" fillId="3" borderId="82" xfId="2" applyFont="1" applyFill="1" applyBorder="1" applyAlignment="1">
      <alignment horizontal="center" vertical="center" wrapText="1"/>
    </xf>
    <xf numFmtId="0" fontId="5" fillId="3" borderId="80" xfId="2" applyFont="1" applyFill="1" applyBorder="1" applyAlignment="1">
      <alignment horizontal="center" vertical="center" wrapText="1"/>
    </xf>
    <xf numFmtId="0" fontId="5" fillId="3" borderId="2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>
      <alignment horizontal="center" vertical="center"/>
    </xf>
    <xf numFmtId="0" fontId="5" fillId="3" borderId="56" xfId="2" applyFont="1" applyFill="1" applyBorder="1" applyAlignment="1">
      <alignment horizontal="center" vertical="center"/>
    </xf>
    <xf numFmtId="0" fontId="5" fillId="3" borderId="74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59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2" borderId="77" xfId="2" applyFont="1" applyFill="1" applyBorder="1" applyAlignment="1">
      <alignment horizontal="center" vertical="center"/>
    </xf>
    <xf numFmtId="0" fontId="5" fillId="2" borderId="78" xfId="2" applyFont="1" applyFill="1" applyBorder="1" applyAlignment="1">
      <alignment horizontal="center" vertical="center"/>
    </xf>
    <xf numFmtId="0" fontId="5" fillId="2" borderId="36" xfId="2" applyFont="1" applyFill="1" applyBorder="1" applyAlignment="1">
      <alignment horizontal="center" vertical="center"/>
    </xf>
    <xf numFmtId="0" fontId="5" fillId="3" borderId="79" xfId="2" applyFont="1" applyFill="1" applyBorder="1" applyAlignment="1">
      <alignment horizontal="center" vertical="center"/>
    </xf>
    <xf numFmtId="0" fontId="5" fillId="3" borderId="76" xfId="2" applyFont="1" applyFill="1" applyBorder="1" applyAlignment="1">
      <alignment horizontal="center" vertical="center"/>
    </xf>
    <xf numFmtId="3" fontId="17" fillId="2" borderId="38" xfId="26" applyNumberFormat="1" applyFont="1" applyFill="1" applyBorder="1" applyAlignment="1">
      <alignment horizontal="right"/>
    </xf>
    <xf numFmtId="168" fontId="17" fillId="2" borderId="38" xfId="128" applyNumberFormat="1" applyFont="1" applyFill="1" applyBorder="1" applyAlignment="1">
      <alignment horizontal="center" vertical="center"/>
    </xf>
    <xf numFmtId="168" fontId="17" fillId="2" borderId="38" xfId="26" applyNumberFormat="1" applyFont="1" applyFill="1" applyBorder="1" applyAlignment="1">
      <alignment horizontal="center" vertical="center"/>
    </xf>
    <xf numFmtId="168" fontId="36" fillId="2" borderId="38" xfId="128" applyNumberFormat="1" applyFont="1" applyFill="1" applyBorder="1" applyAlignment="1">
      <alignment horizontal="center" vertical="center"/>
    </xf>
    <xf numFmtId="168" fontId="17" fillId="0" borderId="38" xfId="128" applyNumberFormat="1" applyFont="1" applyFill="1" applyBorder="1" applyAlignment="1">
      <alignment horizontal="center" vertical="center"/>
    </xf>
    <xf numFmtId="2" fontId="17" fillId="2" borderId="38" xfId="26" applyNumberFormat="1" applyFont="1" applyFill="1" applyBorder="1" applyAlignment="1">
      <alignment horizontal="right"/>
    </xf>
    <xf numFmtId="2" fontId="36" fillId="2" borderId="38" xfId="26" applyNumberFormat="1" applyFont="1" applyFill="1" applyBorder="1" applyAlignment="1">
      <alignment horizontal="center"/>
    </xf>
    <xf numFmtId="168" fontId="36" fillId="2" borderId="38" xfId="26" applyNumberFormat="1" applyFont="1" applyFill="1" applyBorder="1" applyAlignment="1">
      <alignment horizontal="center" vertical="center"/>
    </xf>
    <xf numFmtId="40" fontId="17" fillId="2" borderId="38" xfId="128" applyNumberFormat="1" applyFont="1" applyFill="1" applyBorder="1" applyAlignment="1">
      <alignment horizontal="center" vertical="center"/>
    </xf>
    <xf numFmtId="0" fontId="7" fillId="0" borderId="0" xfId="0" applyFont="1" applyFill="1" applyProtection="1">
      <protection hidden="1"/>
    </xf>
  </cellXfs>
  <cellStyles count="169">
    <cellStyle name="20% - Ênfase1" xfId="10" builtinId="30" customBuiltin="1"/>
    <cellStyle name="20% - Ênfase1 2" xfId="17"/>
    <cellStyle name="20% - Ênfase2" xfId="146" builtinId="34" customBuiltin="1"/>
    <cellStyle name="20% - Ênfase2 2" xfId="18"/>
    <cellStyle name="20% - Ênfase3" xfId="150" builtinId="38" customBuiltin="1"/>
    <cellStyle name="20% - Ênfase3 2" xfId="19"/>
    <cellStyle name="20% - Ênfase4" xfId="154" builtinId="42" customBuiltin="1"/>
    <cellStyle name="20% - Ênfase4 2" xfId="20"/>
    <cellStyle name="20% - Ênfase5" xfId="157" builtinId="46" customBuiltin="1"/>
    <cellStyle name="20% - Ênfase6" xfId="161" builtinId="50" customBuiltin="1"/>
    <cellStyle name="40% - Ênfase1" xfId="11" builtinId="31" customBuiltin="1"/>
    <cellStyle name="40% - Ênfase2" xfId="147" builtinId="35" customBuiltin="1"/>
    <cellStyle name="40% - Ênfase3" xfId="151" builtinId="39" customBuiltin="1"/>
    <cellStyle name="40% - Ênfase3 2" xfId="21"/>
    <cellStyle name="40% - Ênfase4" xfId="155" builtinId="43" customBuiltin="1"/>
    <cellStyle name="40% - Ênfase5" xfId="158" builtinId="47" customBuiltin="1"/>
    <cellStyle name="40% - Ênfase6" xfId="162" builtinId="51" customBuiltin="1"/>
    <cellStyle name="60% - Ênfase1" xfId="12" builtinId="32" customBuiltin="1"/>
    <cellStyle name="60% - Ênfase2" xfId="148" builtinId="36" customBuiltin="1"/>
    <cellStyle name="60% - Ênfase3" xfId="152" builtinId="40" customBuiltin="1"/>
    <cellStyle name="60% - Ênfase3 2" xfId="22"/>
    <cellStyle name="60% - Ênfase4" xfId="156" builtinId="44" customBuiltin="1"/>
    <cellStyle name="60% - Ênfase4 2" xfId="23"/>
    <cellStyle name="60% - Ênfase5" xfId="159" builtinId="48" customBuiltin="1"/>
    <cellStyle name="60% - Ênfase6" xfId="163" builtinId="52" customBuiltin="1"/>
    <cellStyle name="60% - Ênfase6 2" xfId="24"/>
    <cellStyle name="Bom" xfId="133" builtinId="26" customBuiltin="1"/>
    <cellStyle name="Cálculo" xfId="138" builtinId="22" customBuiltin="1"/>
    <cellStyle name="Célula de Verificação" xfId="140" builtinId="23" customBuiltin="1"/>
    <cellStyle name="Célula Vinculada" xfId="139" builtinId="24" customBuiltin="1"/>
    <cellStyle name="Ênfase1" xfId="9" builtinId="29" customBuiltin="1"/>
    <cellStyle name="Ênfase2" xfId="145" builtinId="33" customBuiltin="1"/>
    <cellStyle name="Ênfase3" xfId="149" builtinId="37" customBuiltin="1"/>
    <cellStyle name="Ênfase4" xfId="153" builtinId="41" customBuiltin="1"/>
    <cellStyle name="Ênfase5" xfId="13" builtinId="45" customBuiltin="1"/>
    <cellStyle name="Ênfase6" xfId="160" builtinId="49" customBuiltin="1"/>
    <cellStyle name="Entrada" xfId="136" builtinId="20" customBuilti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64" builtinId="8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Incorreto" xfId="134" builtinId="27" customBuiltin="1"/>
    <cellStyle name="Moeda 2" xfId="25"/>
    <cellStyle name="Neutra" xfId="135" builtinId="28" customBuiltin="1"/>
    <cellStyle name="Normal" xfId="0" builtinId="0"/>
    <cellStyle name="Normal 10" xfId="165"/>
    <cellStyle name="Normal 2" xfId="3"/>
    <cellStyle name="Normal 2 2" xfId="4"/>
    <cellStyle name="Normal 2 2 2" xfId="26"/>
    <cellStyle name="Normal 2 3" xfId="27"/>
    <cellStyle name="Normal 2 3 2" xfId="28"/>
    <cellStyle name="Normal 2 4" xfId="29"/>
    <cellStyle name="Normal 2 5" xfId="30"/>
    <cellStyle name="Normal 2 6" xfId="31"/>
    <cellStyle name="Normal 3" xfId="2"/>
    <cellStyle name="Normal 3 2" xfId="32"/>
    <cellStyle name="Normal 3 3" xfId="33"/>
    <cellStyle name="Normal 4" xfId="5"/>
    <cellStyle name="Normal 4 2" xfId="6"/>
    <cellStyle name="Normal 4 2 2" xfId="34"/>
    <cellStyle name="Normal 4 3" xfId="35"/>
    <cellStyle name="Normal 5" xfId="14"/>
    <cellStyle name="Normal 5 2" xfId="166"/>
    <cellStyle name="Normal 6" xfId="36"/>
    <cellStyle name="Normal 7" xfId="37"/>
    <cellStyle name="Normal 8" xfId="38"/>
    <cellStyle name="Normal 9" xfId="39"/>
    <cellStyle name="Nota" xfId="142" builtinId="10" customBuiltin="1"/>
    <cellStyle name="Nota 2" xfId="40"/>
    <cellStyle name="Nota 3" xfId="41"/>
    <cellStyle name="Nota 4" xfId="42"/>
    <cellStyle name="Nota 5" xfId="43"/>
    <cellStyle name="Nota 6" xfId="44"/>
    <cellStyle name="Percent 2" xfId="45"/>
    <cellStyle name="Porcentagem" xfId="1" builtinId="5"/>
    <cellStyle name="Porcentagem 2" xfId="16"/>
    <cellStyle name="Porcentagem 2 2" xfId="46"/>
    <cellStyle name="Porcentagem 2 3" xfId="47"/>
    <cellStyle name="Porcentagem 2 4" xfId="168"/>
    <cellStyle name="Porcentagem 3" xfId="48"/>
    <cellStyle name="Porcentagem 3 2" xfId="49"/>
    <cellStyle name="Porcentagem 4" xfId="50"/>
    <cellStyle name="Porcentagem 4 2" xfId="51"/>
    <cellStyle name="Porcentagem 5" xfId="52"/>
    <cellStyle name="Porcentagem 6" xfId="53"/>
    <cellStyle name="Porcentagem 7" xfId="54"/>
    <cellStyle name="Porcentagem 8" xfId="55"/>
    <cellStyle name="Porcentagem 9" xfId="56"/>
    <cellStyle name="Saída" xfId="137" builtinId="21" customBuiltin="1"/>
    <cellStyle name="Separador de milhares 2" xfId="57"/>
    <cellStyle name="Separador de milhares 2 2" xfId="128"/>
    <cellStyle name="Texto de Aviso" xfId="141" builtinId="11" customBuiltin="1"/>
    <cellStyle name="Texto Explicativo" xfId="143" builtinId="53" customBuiltin="1"/>
    <cellStyle name="Título" xfId="129" builtinId="15" customBuiltin="1"/>
    <cellStyle name="Título 1" xfId="130" builtinId="16" customBuiltin="1"/>
    <cellStyle name="Título 2" xfId="61" builtinId="17" customBuiltin="1"/>
    <cellStyle name="Título 3" xfId="131" builtinId="18" customBuiltin="1"/>
    <cellStyle name="Título 4" xfId="132" builtinId="19" customBuiltin="1"/>
    <cellStyle name="Total" xfId="144" builtinId="25" customBuiltin="1"/>
    <cellStyle name="Vírgula" xfId="8" builtinId="3"/>
    <cellStyle name="Vírgula 2" xfId="7"/>
    <cellStyle name="Vírgula 2 2" xfId="58"/>
    <cellStyle name="Vírgula 2 3" xfId="167"/>
    <cellStyle name="Vírgula 3" xfId="15"/>
    <cellStyle name="Vírgula 4" xfId="59"/>
    <cellStyle name="Vírgula 5" xfId="60"/>
  </cellStyles>
  <dxfs count="436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8080"/>
      <color rgb="FFEFE66B"/>
      <color rgb="FFFFFFCC"/>
      <color rgb="FFFFFF99"/>
      <color rgb="FFFF0505"/>
      <color rgb="FFD03834"/>
      <color rgb="FFF4740A"/>
      <color rgb="FFFEE4D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customWidth="1"/>
    <col min="2" max="4" width="18.6640625" customWidth="1"/>
    <col min="5" max="5" width="22" style="58" customWidth="1"/>
    <col min="6" max="6" width="22" customWidth="1"/>
    <col min="7" max="8" width="18.6640625" customWidth="1"/>
  </cols>
  <sheetData>
    <row r="1" spans="1:8" x14ac:dyDescent="0.3">
      <c r="A1" s="332" t="s">
        <v>0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3793425.5090000001</v>
      </c>
      <c r="C7" s="46">
        <v>2789112.693</v>
      </c>
      <c r="D7" s="47">
        <f t="shared" ref="D7:D14" si="0">IFERROR(C7/B7*100, 0)</f>
        <v>73.524910041933282</v>
      </c>
      <c r="E7" s="46">
        <v>2787486</v>
      </c>
      <c r="F7" s="201">
        <v>25669</v>
      </c>
      <c r="G7" s="86">
        <f>B7/$B$14*100</f>
        <v>36.890952954460587</v>
      </c>
      <c r="H7" s="90">
        <f>C7/$C$14*100</f>
        <v>34.184766537543339</v>
      </c>
    </row>
    <row r="8" spans="1:8" ht="18" x14ac:dyDescent="0.35">
      <c r="A8" s="89" t="s">
        <v>12</v>
      </c>
      <c r="B8" s="87">
        <v>4144035.4679999999</v>
      </c>
      <c r="C8" s="46">
        <v>3472758.79</v>
      </c>
      <c r="D8" s="47">
        <f t="shared" si="0"/>
        <v>83.801377107325479</v>
      </c>
      <c r="E8" s="46">
        <v>2990913</v>
      </c>
      <c r="F8" s="201">
        <v>22953</v>
      </c>
      <c r="G8" s="86">
        <f>B8/$B$14*100</f>
        <v>40.300624627766766</v>
      </c>
      <c r="H8" s="90">
        <f>C8/$C$14*100</f>
        <v>42.563876596058172</v>
      </c>
    </row>
    <row r="9" spans="1:8" s="58" customFormat="1" ht="18" x14ac:dyDescent="0.35">
      <c r="A9" s="89" t="s">
        <v>115</v>
      </c>
      <c r="B9" s="61">
        <v>2226.7350000000001</v>
      </c>
      <c r="C9" s="61">
        <v>790.43200000000002</v>
      </c>
      <c r="D9" s="47">
        <f t="shared" si="0"/>
        <v>35.497353748874474</v>
      </c>
      <c r="E9" s="206">
        <v>1297</v>
      </c>
      <c r="F9" s="108">
        <v>50</v>
      </c>
      <c r="G9" s="86">
        <f>B9/$B$14*100</f>
        <v>2.1654933234396299E-2</v>
      </c>
      <c r="H9" s="90">
        <f>C9/$C$14*100</f>
        <v>9.6879317395883579E-3</v>
      </c>
    </row>
    <row r="10" spans="1:8" s="58" customFormat="1" ht="18" x14ac:dyDescent="0.35">
      <c r="A10" s="101" t="s">
        <v>116</v>
      </c>
      <c r="B10" s="61">
        <v>54902.762000000002</v>
      </c>
      <c r="C10" s="61">
        <v>36325.794000000002</v>
      </c>
      <c r="D10" s="47">
        <f t="shared" si="0"/>
        <v>66.163873504214592</v>
      </c>
      <c r="E10" s="206">
        <v>56111</v>
      </c>
      <c r="F10" s="108">
        <v>1597</v>
      </c>
      <c r="G10" s="86">
        <f>B10/$B$14*100</f>
        <v>0.53392776666013253</v>
      </c>
      <c r="H10" s="90">
        <f>C10/$C$14*100</f>
        <v>0.44522718293078767</v>
      </c>
    </row>
    <row r="11" spans="1:8" s="58" customFormat="1" ht="18.600000000000001" thickBot="1" x14ac:dyDescent="0.4">
      <c r="A11" s="101"/>
      <c r="B11" s="93"/>
      <c r="C11" s="94"/>
      <c r="D11" s="95"/>
      <c r="E11" s="219"/>
      <c r="F11" s="109"/>
      <c r="G11" s="97"/>
      <c r="H11" s="98"/>
    </row>
    <row r="12" spans="1:8" ht="57" customHeight="1" x14ac:dyDescent="0.3">
      <c r="A12" s="283" t="s">
        <v>123</v>
      </c>
      <c r="B12" s="268">
        <f>SUM(B7:B11)</f>
        <v>7994590.4740000004</v>
      </c>
      <c r="C12" s="269">
        <f>SUM(C7:C11)</f>
        <v>6298987.7089999998</v>
      </c>
      <c r="D12" s="270">
        <f t="shared" si="0"/>
        <v>78.790623853536474</v>
      </c>
      <c r="E12" s="269">
        <f>SUM(E7:E11)</f>
        <v>5835807</v>
      </c>
      <c r="F12" s="309">
        <f>SUM(F7:F11)</f>
        <v>50269</v>
      </c>
      <c r="G12" s="271">
        <f>B12/$B$14*100</f>
        <v>77.747160282121882</v>
      </c>
      <c r="H12" s="272">
        <f>C12/$C$14*100</f>
        <v>77.203558248271889</v>
      </c>
    </row>
    <row r="13" spans="1:8" s="58" customFormat="1" ht="36" x14ac:dyDescent="0.3">
      <c r="A13" s="284" t="s">
        <v>124</v>
      </c>
      <c r="B13" s="83">
        <v>2288216.5700000008</v>
      </c>
      <c r="C13" s="61">
        <v>1859946.7389999996</v>
      </c>
      <c r="D13" s="47">
        <f t="shared" si="0"/>
        <v>81.283684568371029</v>
      </c>
      <c r="E13" s="206">
        <v>2093501</v>
      </c>
      <c r="F13" s="108">
        <v>31680</v>
      </c>
      <c r="G13" s="86">
        <f>B13/$B$14*100</f>
        <v>22.252839717878114</v>
      </c>
      <c r="H13" s="90">
        <f>C13/$C$14*100</f>
        <v>22.796441751728118</v>
      </c>
    </row>
    <row r="14" spans="1:8" s="58" customFormat="1" ht="57" customHeight="1" thickBot="1" x14ac:dyDescent="0.35">
      <c r="A14" s="155" t="s">
        <v>125</v>
      </c>
      <c r="B14" s="273">
        <f>B12+B13</f>
        <v>10282807.044000002</v>
      </c>
      <c r="C14" s="273">
        <f t="shared" ref="C14" si="1">C12+C13</f>
        <v>8158934.4479999989</v>
      </c>
      <c r="D14" s="274">
        <f t="shared" si="0"/>
        <v>79.345400658477999</v>
      </c>
      <c r="E14" s="310">
        <f>E12+E13</f>
        <v>7929308</v>
      </c>
      <c r="F14" s="275">
        <f>F12+F13</f>
        <v>81949</v>
      </c>
      <c r="G14" s="276">
        <f>B14/$B$14*100</f>
        <v>100</v>
      </c>
      <c r="H14" s="277">
        <f>C14/$C$14*100</f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506738.74200000003</v>
      </c>
      <c r="C19" s="46">
        <v>333922.63400000002</v>
      </c>
      <c r="D19" s="47">
        <f t="shared" ref="D19:D26" si="2">IFERROR(C19/B19*100, 0)</f>
        <v>65.896409002017847</v>
      </c>
      <c r="E19" s="46">
        <v>160229</v>
      </c>
      <c r="F19" s="87">
        <v>1381</v>
      </c>
      <c r="G19" s="79">
        <f t="shared" ref="G19:H22" si="3">B19/B$26*100</f>
        <v>14.937062551035742</v>
      </c>
      <c r="H19" s="48">
        <f t="shared" si="3"/>
        <v>12.787950334203144</v>
      </c>
    </row>
    <row r="20" spans="1:8" ht="18" x14ac:dyDescent="0.35">
      <c r="A20" s="78" t="s">
        <v>12</v>
      </c>
      <c r="B20" s="45">
        <v>2885753.86</v>
      </c>
      <c r="C20" s="46">
        <v>2277306.1030000001</v>
      </c>
      <c r="D20" s="47">
        <f t="shared" si="2"/>
        <v>78.915465888001975</v>
      </c>
      <c r="E20" s="46">
        <v>414778</v>
      </c>
      <c r="F20" s="87">
        <v>2345</v>
      </c>
      <c r="G20" s="79">
        <f t="shared" si="3"/>
        <v>85.062937448964263</v>
      </c>
      <c r="H20" s="48">
        <f t="shared" si="3"/>
        <v>87.212049665796854</v>
      </c>
    </row>
    <row r="21" spans="1:8" s="58" customFormat="1" ht="18" x14ac:dyDescent="0.35">
      <c r="A21" s="78" t="s">
        <v>115</v>
      </c>
      <c r="B21" s="67">
        <v>0</v>
      </c>
      <c r="C21" s="61">
        <v>0</v>
      </c>
      <c r="D21" s="47">
        <f t="shared" si="2"/>
        <v>0</v>
      </c>
      <c r="E21" s="206">
        <v>0</v>
      </c>
      <c r="F21" s="61">
        <v>0</v>
      </c>
      <c r="G21" s="79">
        <f t="shared" si="3"/>
        <v>0</v>
      </c>
      <c r="H21" s="48">
        <f t="shared" si="3"/>
        <v>0</v>
      </c>
    </row>
    <row r="22" spans="1:8" s="58" customFormat="1" ht="18" x14ac:dyDescent="0.35">
      <c r="A22" s="101" t="s">
        <v>116</v>
      </c>
      <c r="B22" s="67">
        <v>0</v>
      </c>
      <c r="C22" s="61">
        <v>0</v>
      </c>
      <c r="D22" s="47">
        <f t="shared" ref="D22" si="4">IFERROR(C22/B22*100, 0)</f>
        <v>0</v>
      </c>
      <c r="E22" s="206">
        <v>0</v>
      </c>
      <c r="F22" s="61">
        <v>0</v>
      </c>
      <c r="G22" s="79">
        <f t="shared" si="3"/>
        <v>0</v>
      </c>
      <c r="H22" s="48">
        <f t="shared" si="3"/>
        <v>0</v>
      </c>
    </row>
    <row r="23" spans="1:8" s="58" customFormat="1" ht="18.600000000000001" thickBot="1" x14ac:dyDescent="0.4">
      <c r="A23" s="101"/>
      <c r="B23" s="67"/>
      <c r="C23" s="61"/>
      <c r="D23" s="77"/>
      <c r="E23" s="206"/>
      <c r="F23" s="61"/>
      <c r="G23" s="91"/>
      <c r="H23" s="99"/>
    </row>
    <row r="24" spans="1:8" s="58" customFormat="1" ht="57" customHeight="1" x14ac:dyDescent="0.3">
      <c r="A24" s="283" t="s">
        <v>123</v>
      </c>
      <c r="B24" s="268">
        <f>SUM(B19:B23)</f>
        <v>3392492.602</v>
      </c>
      <c r="C24" s="280">
        <f>SUM(C19:C23)</f>
        <v>2611228.7370000002</v>
      </c>
      <c r="D24" s="264">
        <f t="shared" si="2"/>
        <v>76.970801217387603</v>
      </c>
      <c r="E24" s="280">
        <f>SUM(E19:E23)</f>
        <v>575007</v>
      </c>
      <c r="F24" s="311">
        <f>SUM(F19:F23)</f>
        <v>3726</v>
      </c>
      <c r="G24" s="281">
        <f t="shared" ref="G24:H26" si="5">B24/B$26*100</f>
        <v>100</v>
      </c>
      <c r="H24" s="282">
        <f t="shared" si="5"/>
        <v>100</v>
      </c>
    </row>
    <row r="25" spans="1:8" s="58" customFormat="1" ht="36" x14ac:dyDescent="0.3">
      <c r="A25" s="284" t="s">
        <v>124</v>
      </c>
      <c r="B25" s="83">
        <v>0</v>
      </c>
      <c r="C25" s="61">
        <v>0</v>
      </c>
      <c r="D25" s="77">
        <f t="shared" si="2"/>
        <v>0</v>
      </c>
      <c r="E25" s="206">
        <v>0</v>
      </c>
      <c r="F25" s="108">
        <v>0</v>
      </c>
      <c r="G25" s="86">
        <f t="shared" si="5"/>
        <v>0</v>
      </c>
      <c r="H25" s="90">
        <f t="shared" si="5"/>
        <v>0</v>
      </c>
    </row>
    <row r="26" spans="1:8" s="58" customFormat="1" ht="57" customHeight="1" thickBot="1" x14ac:dyDescent="0.35">
      <c r="A26" s="162" t="s">
        <v>178</v>
      </c>
      <c r="B26" s="156">
        <f>B24+B25</f>
        <v>3392492.602</v>
      </c>
      <c r="C26" s="157">
        <f t="shared" ref="C26" si="6">C24+C25</f>
        <v>2611228.7370000002</v>
      </c>
      <c r="D26" s="278">
        <f t="shared" si="2"/>
        <v>76.970801217387603</v>
      </c>
      <c r="E26" s="163">
        <f>E24+E25</f>
        <v>575007</v>
      </c>
      <c r="F26" s="159">
        <f>F24+F25</f>
        <v>3726</v>
      </c>
      <c r="G26" s="279">
        <f t="shared" si="5"/>
        <v>100</v>
      </c>
      <c r="H26" s="161">
        <f t="shared" si="5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30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31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3700326.26</v>
      </c>
      <c r="C7" s="46">
        <v>2761002.852</v>
      </c>
      <c r="D7" s="47">
        <f t="shared" ref="D7:D14" si="0">IFERROR(C7/B7*100, 0)</f>
        <v>74.615119262483631</v>
      </c>
      <c r="E7" s="46">
        <v>2972822</v>
      </c>
      <c r="F7" s="201">
        <v>25405</v>
      </c>
      <c r="G7" s="86">
        <f t="shared" ref="G7:G14" si="1">B7/$B$14*100</f>
        <v>37.943144262254322</v>
      </c>
      <c r="H7" s="90">
        <f t="shared" ref="H7:H14" si="2">C7/$C$14*100</f>
        <v>36.33419242593488</v>
      </c>
    </row>
    <row r="8" spans="1:8" ht="18" x14ac:dyDescent="0.35">
      <c r="A8" s="89" t="s">
        <v>12</v>
      </c>
      <c r="B8" s="87">
        <v>3721846.977</v>
      </c>
      <c r="C8" s="46">
        <v>2982687.5329999998</v>
      </c>
      <c r="D8" s="47">
        <f t="shared" si="0"/>
        <v>80.13998295556469</v>
      </c>
      <c r="E8" s="46">
        <v>2768037</v>
      </c>
      <c r="F8" s="201">
        <v>21668</v>
      </c>
      <c r="G8" s="86">
        <f t="shared" si="1"/>
        <v>38.163817687347965</v>
      </c>
      <c r="H8" s="90">
        <f t="shared" si="2"/>
        <v>39.251514243078731</v>
      </c>
    </row>
    <row r="9" spans="1:8" ht="18" x14ac:dyDescent="0.35">
      <c r="A9" s="89" t="s">
        <v>115</v>
      </c>
      <c r="B9" s="61">
        <v>2904.6149999999998</v>
      </c>
      <c r="C9" s="61">
        <v>1548.19</v>
      </c>
      <c r="D9" s="47">
        <f t="shared" si="0"/>
        <v>53.301039896853808</v>
      </c>
      <c r="E9" s="206">
        <v>3257</v>
      </c>
      <c r="F9" s="108">
        <v>130</v>
      </c>
      <c r="G9" s="86">
        <f t="shared" si="1"/>
        <v>2.9783921261934302E-2</v>
      </c>
      <c r="H9" s="90">
        <f t="shared" si="2"/>
        <v>2.0373841095875884E-2</v>
      </c>
    </row>
    <row r="10" spans="1:8" ht="18" x14ac:dyDescent="0.35">
      <c r="A10" s="101" t="s">
        <v>116</v>
      </c>
      <c r="B10" s="61">
        <v>48722.239999999998</v>
      </c>
      <c r="C10" s="61">
        <v>31221.975999999999</v>
      </c>
      <c r="D10" s="47">
        <f t="shared" ref="D10" si="3">IFERROR(C10/B10*100, 0)</f>
        <v>64.08156932029398</v>
      </c>
      <c r="E10" s="206">
        <v>56689</v>
      </c>
      <c r="F10" s="108">
        <v>1468</v>
      </c>
      <c r="G10" s="86">
        <f t="shared" si="1"/>
        <v>0.49959783305707156</v>
      </c>
      <c r="H10" s="90">
        <f t="shared" si="2"/>
        <v>0.41087436149519796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7473800.0920000002</v>
      </c>
      <c r="C12" s="269">
        <f>SUM(C7:C11)</f>
        <v>5776460.551</v>
      </c>
      <c r="D12" s="270">
        <f t="shared" si="0"/>
        <v>77.289470950436012</v>
      </c>
      <c r="E12" s="269">
        <f>SUM(E7:E11)</f>
        <v>5800805</v>
      </c>
      <c r="F12" s="309">
        <f>SUM(F7:F11)</f>
        <v>48671</v>
      </c>
      <c r="G12" s="271">
        <f t="shared" si="1"/>
        <v>76.636343703921298</v>
      </c>
      <c r="H12" s="272">
        <f t="shared" si="2"/>
        <v>76.016954871604696</v>
      </c>
    </row>
    <row r="13" spans="1:8" ht="36" x14ac:dyDescent="0.3">
      <c r="A13" s="284" t="s">
        <v>124</v>
      </c>
      <c r="B13" s="83">
        <v>2278492.0069999993</v>
      </c>
      <c r="C13" s="61">
        <v>1822450.193</v>
      </c>
      <c r="D13" s="47">
        <f t="shared" si="0"/>
        <v>79.984928075282056</v>
      </c>
      <c r="E13" s="206">
        <v>2138926</v>
      </c>
      <c r="F13" s="108">
        <v>29683</v>
      </c>
      <c r="G13" s="86">
        <f t="shared" si="1"/>
        <v>23.363656296078702</v>
      </c>
      <c r="H13" s="90">
        <f t="shared" si="2"/>
        <v>23.983045128395311</v>
      </c>
    </row>
    <row r="14" spans="1:8" ht="57" customHeight="1" thickBot="1" x14ac:dyDescent="0.35">
      <c r="A14" s="155" t="s">
        <v>125</v>
      </c>
      <c r="B14" s="273">
        <f>B12+B13</f>
        <v>9752292.0989999995</v>
      </c>
      <c r="C14" s="273">
        <f t="shared" ref="C14" si="4">C12+C13</f>
        <v>7598910.7439999999</v>
      </c>
      <c r="D14" s="274">
        <f t="shared" si="0"/>
        <v>77.919228288693205</v>
      </c>
      <c r="E14" s="310">
        <f>E12+E13</f>
        <v>7939731</v>
      </c>
      <c r="F14" s="275">
        <f>F12+F13</f>
        <v>78354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31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444973.77600000001</v>
      </c>
      <c r="C19" s="46">
        <v>296049.565</v>
      </c>
      <c r="D19" s="47">
        <f t="shared" ref="D19:D26" si="5">IFERROR(C19/B19*100, 0)</f>
        <v>66.531912882884143</v>
      </c>
      <c r="E19" s="46">
        <v>135575</v>
      </c>
      <c r="F19" s="87">
        <v>1232</v>
      </c>
      <c r="G19" s="79">
        <f t="shared" ref="G19:H26" si="6">B19/B$26*100</f>
        <v>15.18976279533581</v>
      </c>
      <c r="H19" s="48">
        <f t="shared" si="6"/>
        <v>12.242733916095851</v>
      </c>
    </row>
    <row r="20" spans="1:8" ht="18" x14ac:dyDescent="0.35">
      <c r="A20" s="78" t="s">
        <v>12</v>
      </c>
      <c r="B20" s="45">
        <v>2484458.25</v>
      </c>
      <c r="C20" s="46">
        <v>2122115.912</v>
      </c>
      <c r="D20" s="47">
        <f t="shared" si="5"/>
        <v>85.415639888494809</v>
      </c>
      <c r="E20" s="46">
        <v>383115</v>
      </c>
      <c r="F20" s="87">
        <v>1967</v>
      </c>
      <c r="G20" s="79">
        <f t="shared" si="6"/>
        <v>84.81023720466419</v>
      </c>
      <c r="H20" s="48">
        <f t="shared" si="6"/>
        <v>87.757266083904156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2929432.0260000001</v>
      </c>
      <c r="C24" s="280">
        <f>SUM(C19:C23)</f>
        <v>2418165.477</v>
      </c>
      <c r="D24" s="264">
        <f t="shared" si="5"/>
        <v>82.547246549423775</v>
      </c>
      <c r="E24" s="280">
        <f>SUM(E19:E23)</f>
        <v>518690</v>
      </c>
      <c r="F24" s="311">
        <f>SUM(F19:F23)</f>
        <v>3199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2929432.0260000001</v>
      </c>
      <c r="C26" s="157">
        <f t="shared" ref="C26" si="8">C24+C25</f>
        <v>2418165.477</v>
      </c>
      <c r="D26" s="278">
        <f t="shared" si="5"/>
        <v>82.547246549423775</v>
      </c>
      <c r="E26" s="163">
        <f>E24+E25</f>
        <v>518690</v>
      </c>
      <c r="F26" s="159">
        <f>F24+F25</f>
        <v>3199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121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32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33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3556376.3489999999</v>
      </c>
      <c r="C7" s="46">
        <v>2711157.4279999998</v>
      </c>
      <c r="D7" s="47">
        <f t="shared" ref="D7:D14" si="0">IFERROR(C7/B7*100, 0)</f>
        <v>76.23370425242922</v>
      </c>
      <c r="E7" s="46">
        <v>2932020</v>
      </c>
      <c r="F7" s="201">
        <v>24415</v>
      </c>
      <c r="G7" s="86">
        <f t="shared" ref="G7:G14" si="1">B7/$B$14*100</f>
        <v>37.844921488485099</v>
      </c>
      <c r="H7" s="90">
        <f t="shared" ref="H7:H14" si="2">C7/$C$14*100</f>
        <v>36.39207143626988</v>
      </c>
    </row>
    <row r="8" spans="1:8" ht="18" x14ac:dyDescent="0.35">
      <c r="A8" s="89" t="s">
        <v>12</v>
      </c>
      <c r="B8" s="87">
        <v>3562965.753</v>
      </c>
      <c r="C8" s="46">
        <v>2892235.97</v>
      </c>
      <c r="D8" s="47">
        <f t="shared" si="0"/>
        <v>81.174958461634134</v>
      </c>
      <c r="E8" s="46">
        <v>2664753</v>
      </c>
      <c r="F8" s="201">
        <v>20528</v>
      </c>
      <c r="G8" s="86">
        <f t="shared" si="1"/>
        <v>37.915042154175062</v>
      </c>
      <c r="H8" s="90">
        <f t="shared" si="2"/>
        <v>38.822702416227713</v>
      </c>
    </row>
    <row r="9" spans="1:8" ht="18" x14ac:dyDescent="0.35">
      <c r="A9" s="89" t="s">
        <v>115</v>
      </c>
      <c r="B9" s="61">
        <v>2839.68</v>
      </c>
      <c r="C9" s="61">
        <v>1523.2280000000001</v>
      </c>
      <c r="D9" s="47">
        <f t="shared" si="0"/>
        <v>53.64083276988957</v>
      </c>
      <c r="E9" s="206">
        <v>3134</v>
      </c>
      <c r="F9" s="108">
        <v>128</v>
      </c>
      <c r="G9" s="86">
        <f t="shared" si="1"/>
        <v>3.0218249168887767E-2</v>
      </c>
      <c r="H9" s="90">
        <f t="shared" si="2"/>
        <v>2.0446404777984178E-2</v>
      </c>
    </row>
    <row r="10" spans="1:8" ht="18" x14ac:dyDescent="0.35">
      <c r="A10" s="101" t="s">
        <v>116</v>
      </c>
      <c r="B10" s="61">
        <v>57779.671999999999</v>
      </c>
      <c r="C10" s="61">
        <v>35926.766000000003</v>
      </c>
      <c r="D10" s="47">
        <f t="shared" ref="D10" si="3">IFERROR(C10/B10*100, 0)</f>
        <v>62.178902642437997</v>
      </c>
      <c r="E10" s="206">
        <v>63527</v>
      </c>
      <c r="F10" s="108">
        <v>1635</v>
      </c>
      <c r="G10" s="86">
        <f t="shared" si="1"/>
        <v>0.61485819718862977</v>
      </c>
      <c r="H10" s="90">
        <f t="shared" si="2"/>
        <v>0.482247700278566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7179961.4539999999</v>
      </c>
      <c r="C12" s="269">
        <f>SUM(C7:C11)</f>
        <v>5640843.392</v>
      </c>
      <c r="D12" s="270">
        <f t="shared" si="0"/>
        <v>78.563700211196149</v>
      </c>
      <c r="E12" s="269">
        <f>SUM(E7:E11)</f>
        <v>5663434</v>
      </c>
      <c r="F12" s="309">
        <f>SUM(F7:F11)</f>
        <v>46706</v>
      </c>
      <c r="G12" s="271">
        <f t="shared" si="1"/>
        <v>76.405040089017689</v>
      </c>
      <c r="H12" s="272">
        <f t="shared" si="2"/>
        <v>75.717467957554135</v>
      </c>
    </row>
    <row r="13" spans="1:8" ht="36" x14ac:dyDescent="0.3">
      <c r="A13" s="284" t="s">
        <v>124</v>
      </c>
      <c r="B13" s="83">
        <v>2217273.9190000002</v>
      </c>
      <c r="C13" s="61">
        <v>1809014.0109999997</v>
      </c>
      <c r="D13" s="47">
        <f t="shared" si="0"/>
        <v>81.587303918492509</v>
      </c>
      <c r="E13" s="206">
        <v>2125860</v>
      </c>
      <c r="F13" s="108">
        <v>28686</v>
      </c>
      <c r="G13" s="86">
        <f t="shared" si="1"/>
        <v>23.594959910982325</v>
      </c>
      <c r="H13" s="90">
        <f t="shared" si="2"/>
        <v>24.282532042445855</v>
      </c>
    </row>
    <row r="14" spans="1:8" ht="57" customHeight="1" thickBot="1" x14ac:dyDescent="0.35">
      <c r="A14" s="155" t="s">
        <v>125</v>
      </c>
      <c r="B14" s="273">
        <f>B12+B13</f>
        <v>9397235.3729999997</v>
      </c>
      <c r="C14" s="273">
        <f t="shared" ref="C14" si="4">C12+C13</f>
        <v>7449857.4029999999</v>
      </c>
      <c r="D14" s="274">
        <f t="shared" si="0"/>
        <v>79.277118293799703</v>
      </c>
      <c r="E14" s="310">
        <f>E12+E13</f>
        <v>7789294</v>
      </c>
      <c r="F14" s="275">
        <f>F12+F13</f>
        <v>75392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33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439448.35200000001</v>
      </c>
      <c r="C19" s="46">
        <v>297100.212</v>
      </c>
      <c r="D19" s="47">
        <f t="shared" ref="D19:D26" si="5">IFERROR(C19/B19*100, 0)</f>
        <v>67.607538098128998</v>
      </c>
      <c r="E19" s="46">
        <v>137467</v>
      </c>
      <c r="F19" s="87">
        <v>1224</v>
      </c>
      <c r="G19" s="79">
        <f t="shared" ref="G19:H26" si="6">B19/B$26*100</f>
        <v>15.631984901366124</v>
      </c>
      <c r="H19" s="48">
        <f t="shared" si="6"/>
        <v>13.259717759597573</v>
      </c>
    </row>
    <row r="20" spans="1:8" ht="18" x14ac:dyDescent="0.35">
      <c r="A20" s="78" t="s">
        <v>12</v>
      </c>
      <c r="B20" s="45">
        <v>2371764.3939999999</v>
      </c>
      <c r="C20" s="46">
        <v>1943522.2309999999</v>
      </c>
      <c r="D20" s="47">
        <f t="shared" si="5"/>
        <v>81.944152459521234</v>
      </c>
      <c r="E20" s="46">
        <v>349577</v>
      </c>
      <c r="F20" s="87">
        <v>1841</v>
      </c>
      <c r="G20" s="79">
        <f t="shared" si="6"/>
        <v>84.368015098633876</v>
      </c>
      <c r="H20" s="48">
        <f t="shared" si="6"/>
        <v>86.740282240402422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2811212.7459999998</v>
      </c>
      <c r="C24" s="280">
        <f>SUM(C19:C23)</f>
        <v>2240622.443</v>
      </c>
      <c r="D24" s="264">
        <f t="shared" si="5"/>
        <v>79.70305506718131</v>
      </c>
      <c r="E24" s="280">
        <f>SUM(E19:E23)</f>
        <v>487044</v>
      </c>
      <c r="F24" s="311">
        <f>SUM(F19:F23)</f>
        <v>3065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2811212.7459999998</v>
      </c>
      <c r="C26" s="157">
        <f t="shared" ref="C26" si="8">C24+C25</f>
        <v>2240622.443</v>
      </c>
      <c r="D26" s="278">
        <f t="shared" si="5"/>
        <v>79.70305506718131</v>
      </c>
      <c r="E26" s="163">
        <f>E24+E25</f>
        <v>487044</v>
      </c>
      <c r="F26" s="159">
        <f>F24+F25</f>
        <v>3065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121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3" tint="0.59999389629810485"/>
    <pageSetUpPr fitToPage="1"/>
  </sheetPr>
  <dimension ref="A1:H55"/>
  <sheetViews>
    <sheetView showGridLines="0" topLeftCell="A1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34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35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4037099.5780000002</v>
      </c>
      <c r="C7" s="46">
        <v>3071173.327</v>
      </c>
      <c r="D7" s="47">
        <f t="shared" ref="D7:D14" si="0">IFERROR(C7/B7*100, 0)</f>
        <v>76.073757103645065</v>
      </c>
      <c r="E7" s="46">
        <v>3179141</v>
      </c>
      <c r="F7" s="201">
        <v>26471</v>
      </c>
      <c r="G7" s="86">
        <f t="shared" ref="G7:G14" si="1">B7/$B$14*100</f>
        <v>38.691865975168284</v>
      </c>
      <c r="H7" s="90">
        <f t="shared" ref="H7:H14" si="2">C7/$C$14*100</f>
        <v>37.215851572964603</v>
      </c>
    </row>
    <row r="8" spans="1:8" ht="18" x14ac:dyDescent="0.35">
      <c r="A8" s="89" t="s">
        <v>12</v>
      </c>
      <c r="B8" s="87">
        <v>3843740.4939999999</v>
      </c>
      <c r="C8" s="46">
        <v>3120064.0839999998</v>
      </c>
      <c r="D8" s="47">
        <f t="shared" si="0"/>
        <v>81.172599681751549</v>
      </c>
      <c r="E8" s="46">
        <v>2815644</v>
      </c>
      <c r="F8" s="201">
        <v>21760</v>
      </c>
      <c r="G8" s="86">
        <f t="shared" si="1"/>
        <v>36.838697972085328</v>
      </c>
      <c r="H8" s="90">
        <f t="shared" si="2"/>
        <v>37.808299788050924</v>
      </c>
    </row>
    <row r="9" spans="1:8" ht="18" x14ac:dyDescent="0.35">
      <c r="A9" s="89" t="s">
        <v>115</v>
      </c>
      <c r="B9" s="61">
        <v>7880.8440000000001</v>
      </c>
      <c r="C9" s="61">
        <v>2024.875</v>
      </c>
      <c r="D9" s="47">
        <f t="shared" si="0"/>
        <v>25.693631291267788</v>
      </c>
      <c r="E9" s="206">
        <v>3181</v>
      </c>
      <c r="F9" s="108">
        <v>143</v>
      </c>
      <c r="G9" s="86">
        <f t="shared" si="1"/>
        <v>7.5530601593501029E-2</v>
      </c>
      <c r="H9" s="90">
        <f t="shared" si="2"/>
        <v>2.4537021988080943E-2</v>
      </c>
    </row>
    <row r="10" spans="1:8" ht="18" x14ac:dyDescent="0.35">
      <c r="A10" s="101" t="s">
        <v>116</v>
      </c>
      <c r="B10" s="61">
        <v>68322.097999999998</v>
      </c>
      <c r="C10" s="61">
        <v>45107.309000000001</v>
      </c>
      <c r="D10" s="47">
        <f t="shared" ref="D10" si="3">IFERROR(C10/B10*100, 0)</f>
        <v>66.021551328824842</v>
      </c>
      <c r="E10" s="206">
        <v>75532</v>
      </c>
      <c r="F10" s="108">
        <v>1864</v>
      </c>
      <c r="G10" s="86">
        <f t="shared" si="1"/>
        <v>0.65480412555687351</v>
      </c>
      <c r="H10" s="90">
        <f t="shared" si="2"/>
        <v>0.54660116439590667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7957043.0140000004</v>
      </c>
      <c r="C12" s="269">
        <f>SUM(C7:C11)</f>
        <v>6238369.5950000007</v>
      </c>
      <c r="D12" s="270">
        <f t="shared" si="0"/>
        <v>78.400601630830906</v>
      </c>
      <c r="E12" s="269">
        <f>SUM(E7:E11)</f>
        <v>6073498</v>
      </c>
      <c r="F12" s="309">
        <f>SUM(F7:F11)</f>
        <v>50238</v>
      </c>
      <c r="G12" s="271">
        <f t="shared" si="1"/>
        <v>76.26089867440399</v>
      </c>
      <c r="H12" s="272">
        <f t="shared" si="2"/>
        <v>75.595289547399531</v>
      </c>
    </row>
    <row r="13" spans="1:8" ht="36" x14ac:dyDescent="0.3">
      <c r="A13" s="284" t="s">
        <v>124</v>
      </c>
      <c r="B13" s="83">
        <v>2476931.8699999992</v>
      </c>
      <c r="C13" s="61">
        <v>2013956.2209999994</v>
      </c>
      <c r="D13" s="47">
        <f t="shared" si="0"/>
        <v>81.308502885870666</v>
      </c>
      <c r="E13" s="206">
        <v>2282249</v>
      </c>
      <c r="F13" s="108">
        <v>30171</v>
      </c>
      <c r="G13" s="86">
        <f t="shared" si="1"/>
        <v>23.739101325596014</v>
      </c>
      <c r="H13" s="90">
        <f t="shared" si="2"/>
        <v>24.404710452600476</v>
      </c>
    </row>
    <row r="14" spans="1:8" ht="57" customHeight="1" thickBot="1" x14ac:dyDescent="0.35">
      <c r="A14" s="155" t="s">
        <v>125</v>
      </c>
      <c r="B14" s="273">
        <f>B12+B13</f>
        <v>10433974.884</v>
      </c>
      <c r="C14" s="273">
        <f t="shared" ref="C14" si="4">C12+C13</f>
        <v>8252325.8159999996</v>
      </c>
      <c r="D14" s="274">
        <f t="shared" si="0"/>
        <v>79.090911256213062</v>
      </c>
      <c r="E14" s="310">
        <f>E12+E13</f>
        <v>8355747</v>
      </c>
      <c r="F14" s="275">
        <f>F12+F13</f>
        <v>80409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35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499151.12699999998</v>
      </c>
      <c r="C19" s="46">
        <v>347918.85499999998</v>
      </c>
      <c r="D19" s="47">
        <f t="shared" ref="D19:D26" si="5">IFERROR(C19/B19*100, 0)</f>
        <v>69.70210747415581</v>
      </c>
      <c r="E19" s="46">
        <v>154177</v>
      </c>
      <c r="F19" s="87">
        <v>1372</v>
      </c>
      <c r="G19" s="79">
        <f t="shared" ref="G19:H26" si="6">B19/B$26*100</f>
        <v>16.497531691913224</v>
      </c>
      <c r="H19" s="48">
        <f t="shared" si="6"/>
        <v>14.390569818636434</v>
      </c>
    </row>
    <row r="20" spans="1:8" ht="18" x14ac:dyDescent="0.35">
      <c r="A20" s="78" t="s">
        <v>12</v>
      </c>
      <c r="B20" s="45">
        <v>2526459.8330000001</v>
      </c>
      <c r="C20" s="46">
        <v>2069767.584</v>
      </c>
      <c r="D20" s="47">
        <f t="shared" si="5"/>
        <v>81.923629141663071</v>
      </c>
      <c r="E20" s="46">
        <v>365848</v>
      </c>
      <c r="F20" s="87">
        <v>1941</v>
      </c>
      <c r="G20" s="79">
        <f t="shared" si="6"/>
        <v>83.502468308086776</v>
      </c>
      <c r="H20" s="48">
        <f t="shared" si="6"/>
        <v>85.60943018136355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3025610.96</v>
      </c>
      <c r="C24" s="280">
        <f>SUM(C19:C23)</f>
        <v>2417686.4390000002</v>
      </c>
      <c r="D24" s="264">
        <f t="shared" si="5"/>
        <v>79.907379731332028</v>
      </c>
      <c r="E24" s="280">
        <f>SUM(E19:E23)</f>
        <v>520025</v>
      </c>
      <c r="F24" s="311">
        <f>SUM(F19:F23)</f>
        <v>3313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3025610.96</v>
      </c>
      <c r="C26" s="157">
        <f t="shared" ref="C26" si="8">C24+C25</f>
        <v>2417686.4390000002</v>
      </c>
      <c r="D26" s="278">
        <f t="shared" si="5"/>
        <v>79.907379731332028</v>
      </c>
      <c r="E26" s="163">
        <f>E24+E25</f>
        <v>520025</v>
      </c>
      <c r="F26" s="159">
        <f>F24+F25</f>
        <v>3313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121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3" tint="-0.249977111117893"/>
    <pageSetUpPr fitToPage="1"/>
  </sheetPr>
  <dimension ref="A1:H96"/>
  <sheetViews>
    <sheetView showGridLines="0" zoomScale="60" zoomScaleNormal="60" zoomScalePageLayoutView="80" workbookViewId="0">
      <selection activeCell="F95" sqref="F95"/>
    </sheetView>
  </sheetViews>
  <sheetFormatPr defaultColWidth="8.88671875" defaultRowHeight="14.4" x14ac:dyDescent="0.3"/>
  <cols>
    <col min="1" max="4" width="18.77734375" customWidth="1"/>
    <col min="5" max="5" width="18.77734375" style="58" customWidth="1"/>
    <col min="6" max="8" width="18.77734375" customWidth="1"/>
    <col min="9" max="9" width="21.44140625" customWidth="1"/>
    <col min="10" max="10" width="22.6640625" customWidth="1"/>
    <col min="11" max="14" width="18.6640625" customWidth="1"/>
    <col min="15" max="15" width="21.6640625" customWidth="1"/>
    <col min="16" max="19" width="18.6640625" customWidth="1"/>
  </cols>
  <sheetData>
    <row r="1" spans="1:8" x14ac:dyDescent="0.3">
      <c r="A1" s="332" t="s">
        <v>36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5"/>
      <c r="C3" s="335"/>
      <c r="D3" s="335"/>
      <c r="E3" s="335"/>
      <c r="F3" s="335"/>
      <c r="G3" s="335"/>
      <c r="H3" s="372"/>
    </row>
    <row r="4" spans="1:8" ht="18.600000000000001" thickBot="1" x14ac:dyDescent="0.35">
      <c r="A4" s="336"/>
      <c r="B4" s="373" t="s">
        <v>37</v>
      </c>
      <c r="C4" s="339"/>
      <c r="D4" s="339"/>
      <c r="E4" s="339"/>
      <c r="F4" s="374"/>
      <c r="G4" s="340" t="s">
        <v>4</v>
      </c>
      <c r="H4" s="341"/>
    </row>
    <row r="5" spans="1:8" ht="18" customHeight="1" x14ac:dyDescent="0.3">
      <c r="A5" s="337"/>
      <c r="B5" s="375" t="s">
        <v>5</v>
      </c>
      <c r="C5" s="344" t="s">
        <v>6</v>
      </c>
      <c r="D5" s="344" t="s">
        <v>7</v>
      </c>
      <c r="E5" s="376" t="s">
        <v>8</v>
      </c>
      <c r="F5" s="376" t="s">
        <v>197</v>
      </c>
      <c r="G5" s="371" t="s">
        <v>9</v>
      </c>
      <c r="H5" s="369" t="s">
        <v>10</v>
      </c>
    </row>
    <row r="6" spans="1:8" ht="18" customHeight="1" x14ac:dyDescent="0.3">
      <c r="A6" s="337"/>
      <c r="B6" s="357"/>
      <c r="C6" s="345"/>
      <c r="D6" s="345"/>
      <c r="E6" s="359"/>
      <c r="F6" s="359"/>
      <c r="G6" s="329"/>
      <c r="H6" s="331"/>
    </row>
    <row r="7" spans="1:8" ht="18" x14ac:dyDescent="0.35">
      <c r="A7" s="1" t="s">
        <v>11</v>
      </c>
      <c r="B7" s="83">
        <f>SUM('Jan 13'!B7+'Fev 13'!B7+'Mar 13'!B7+'Abr 13'!B7+'Mai 13'!B7+'Jun 13'!B7+'Jul 13'!B7+'Ago 13'!B7+'Set 13'!B7+'Out 13'!B7+'Nov 13'!B7+'Dez 13'!B7)</f>
        <v>44110363.371999994</v>
      </c>
      <c r="C7" s="83">
        <f>SUM('Jan 13'!C7+'Fev 13'!C7+'Mar 13'!C7+'Abr 13'!C7+'Mai 13'!C7+'Jun 13'!C7+'Jul 13'!C7+'Ago 13'!C7+'Set 13'!C7+'Out 13'!C7+'Nov 13'!C7+'Dez 13'!C7)</f>
        <v>31218991.683999997</v>
      </c>
      <c r="D7" s="53">
        <f t="shared" ref="D7:D14" si="0">IFERROR(C7/B7*100, 0)</f>
        <v>70.774732506096115</v>
      </c>
      <c r="E7" s="84">
        <f>SUM('Jan 13'!E7+'Fev 13'!E7+'Mar 13'!E7+'Abr 13'!E7+'Mai 13'!E7+'Jun 13'!E7+'Jul 13'!E7+'Ago 13'!E7+'Set 13'!E7+'Out 13'!E7+'Nov 13'!E7+'Dez 13'!E7)</f>
        <v>32798650</v>
      </c>
      <c r="F7" s="84">
        <f>SUM('Jan 13'!F7+'Fev 13'!F7+'Mar 13'!F7+'Abr 13'!F7+'Mai 13'!F7+'Jun 13'!F7+'Jul 13'!F7+'Ago 13'!F7+'Set 13'!F7+'Out 13'!F7+'Nov 13'!F7+'Dez 13'!F7)</f>
        <v>299939</v>
      </c>
      <c r="G7" s="111">
        <f t="shared" ref="G7:H11" si="1">B7/B$14*100</f>
        <v>38.0569167236307</v>
      </c>
      <c r="H7" s="66">
        <f t="shared" si="1"/>
        <v>35.378310079400613</v>
      </c>
    </row>
    <row r="8" spans="1:8" ht="18" x14ac:dyDescent="0.35">
      <c r="A8" s="1" t="s">
        <v>12</v>
      </c>
      <c r="B8" s="83">
        <f>SUM('Jan 13'!B8+'Fev 13'!B8+'Mar 13'!B8+'Abr 13'!B8+'Mai 13'!B8+'Jun 13'!B8+'Jul 13'!B8+'Ago 13'!B8+'Set 13'!B8+'Out 13'!B8+'Nov 13'!B8+'Dez 13'!B8)</f>
        <v>44342990.370999999</v>
      </c>
      <c r="C8" s="83">
        <f>SUM('Jan 13'!C8+'Fev 13'!C8+'Mar 13'!C8+'Abr 13'!C8+'Mai 13'!C8+'Jun 13'!C8+'Jul 13'!C8+'Ago 13'!C8+'Set 13'!C8+'Out 13'!C8+'Nov 13'!C8+'Dez 13'!C8)</f>
        <v>35182970.789999999</v>
      </c>
      <c r="D8" s="53">
        <f t="shared" si="0"/>
        <v>79.342801411538119</v>
      </c>
      <c r="E8" s="84">
        <f>SUM('Jan 13'!E8+'Fev 13'!E8+'Mar 13'!E8+'Abr 13'!E8+'Mai 13'!E8+'Jun 13'!E8+'Jul 13'!E8+'Ago 13'!E8+'Set 13'!E8+'Out 13'!E8+'Nov 13'!E8+'Dez 13'!E8)</f>
        <v>31866311</v>
      </c>
      <c r="F8" s="84">
        <f>SUM('Jan 13'!F8+'Fev 13'!F8+'Mar 13'!F8+'Abr 13'!F8+'Mai 13'!F8+'Jun 13'!F8+'Jul 13'!F8+'Ago 13'!F8+'Set 13'!F8+'Out 13'!F8+'Nov 13'!F8+'Dez 13'!F8)</f>
        <v>252905</v>
      </c>
      <c r="G8" s="111">
        <f t="shared" si="1"/>
        <v>38.257619362462982</v>
      </c>
      <c r="H8" s="66">
        <f t="shared" si="1"/>
        <v>39.87041166230366</v>
      </c>
    </row>
    <row r="9" spans="1:8" s="58" customFormat="1" ht="18" x14ac:dyDescent="0.35">
      <c r="A9" s="60" t="s">
        <v>115</v>
      </c>
      <c r="B9" s="83">
        <f>SUM('Jan 13'!B9+'Fev 13'!B9+'Mar 13'!B9+'Abr 13'!B9+'Mai 13'!B9+'Jun 13'!B9+'Jul 13'!B9+'Ago 13'!B9+'Set 13'!B9+'Out 13'!B9+'Nov 13'!B9+'Dez 13'!B9)</f>
        <v>32750.37</v>
      </c>
      <c r="C9" s="83">
        <f>SUM('Jan 13'!C9+'Fev 13'!C9+'Mar 13'!C9+'Abr 13'!C9+'Mai 13'!C9+'Jun 13'!C9+'Jul 13'!C9+'Ago 13'!C9+'Set 13'!C9+'Out 13'!C9+'Nov 13'!C9+'Dez 13'!C9)</f>
        <v>15588.929000000004</v>
      </c>
      <c r="D9" s="53">
        <f t="shared" si="0"/>
        <v>47.599245443639276</v>
      </c>
      <c r="E9" s="84">
        <f>SUM('Jan 13'!E9+'Fev 13'!E9+'Mar 13'!E9+'Abr 13'!E9+'Mai 13'!E9+'Jun 13'!E9+'Jul 13'!E9+'Ago 13'!E9+'Set 13'!E9+'Out 13'!E9+'Nov 13'!E9+'Dez 13'!E9)</f>
        <v>31109</v>
      </c>
      <c r="F9" s="84">
        <f>SUM('Jan 13'!F9+'Fev 13'!F9+'Mar 13'!F9+'Abr 13'!F9+'Mai 13'!F9+'Jun 13'!F9+'Jul 13'!F9+'Ago 13'!F9+'Set 13'!F9+'Out 13'!F9+'Nov 13'!F9+'Dez 13'!F9)</f>
        <v>1182</v>
      </c>
      <c r="G9" s="111">
        <f t="shared" si="1"/>
        <v>2.8255901980378122E-2</v>
      </c>
      <c r="H9" s="66">
        <f t="shared" si="1"/>
        <v>1.7665848069347297E-2</v>
      </c>
    </row>
    <row r="10" spans="1:8" s="58" customFormat="1" ht="18" x14ac:dyDescent="0.35">
      <c r="A10" s="60" t="s">
        <v>116</v>
      </c>
      <c r="B10" s="83">
        <f>SUM('Jan 13'!B10+'Fev 13'!B10+'Mar 13'!B10+'Abr 13'!B10+'Mai 13'!B10+'Jun 13'!B10+'Jul 13'!B10+'Ago 13'!B10+'Set 13'!B10+'Out 13'!B10+'Nov 13'!B10+'Dez 13'!B10)</f>
        <v>646254.64399999997</v>
      </c>
      <c r="C10" s="83">
        <f>SUM('Jan 13'!C10+'Fev 13'!C10+'Mar 13'!C10+'Abr 13'!C10+'Mai 13'!C10+'Jun 13'!C10+'Jul 13'!C10+'Ago 13'!C10+'Set 13'!C10+'Out 13'!C10+'Nov 13'!C10+'Dez 13'!C10)</f>
        <v>421377.94500000007</v>
      </c>
      <c r="D10" s="53">
        <f t="shared" ref="D10" si="2">IFERROR(C10/B10*100, 0)</f>
        <v>65.203081929419767</v>
      </c>
      <c r="E10" s="84">
        <f>SUM('Jan 13'!E10+'Fev 13'!E10+'Mar 13'!E10+'Abr 13'!E10+'Mai 13'!E10+'Jun 13'!E10+'Jul 13'!E10+'Ago 13'!E10+'Set 13'!E10+'Out 13'!E10+'Nov 13'!E10+'Dez 13'!E10)</f>
        <v>726260</v>
      </c>
      <c r="F10" s="84">
        <f>SUM('Jan 13'!F10+'Fev 13'!F10+'Mar 13'!F10+'Abr 13'!F10+'Mai 13'!F10+'Jun 13'!F10+'Jul 13'!F10+'Ago 13'!F10+'Set 13'!F10+'Out 13'!F10+'Nov 13'!F10+'Dez 13'!F10)</f>
        <v>18681</v>
      </c>
      <c r="G10" s="111">
        <f t="shared" si="1"/>
        <v>0.55756646032481949</v>
      </c>
      <c r="H10" s="66">
        <f t="shared" si="1"/>
        <v>0.47751829238197069</v>
      </c>
    </row>
    <row r="11" spans="1:8" s="58" customFormat="1" ht="18.600000000000001" thickBot="1" x14ac:dyDescent="0.4">
      <c r="A11" s="60" t="s">
        <v>189</v>
      </c>
      <c r="B11" s="93">
        <v>0</v>
      </c>
      <c r="C11" s="93">
        <v>0</v>
      </c>
      <c r="D11" s="106">
        <f t="shared" si="0"/>
        <v>0</v>
      </c>
      <c r="E11" s="96">
        <v>0</v>
      </c>
      <c r="F11" s="96">
        <v>0</v>
      </c>
      <c r="G11" s="112">
        <f t="shared" si="1"/>
        <v>0</v>
      </c>
      <c r="H11" s="113">
        <f t="shared" si="1"/>
        <v>0</v>
      </c>
    </row>
    <row r="12" spans="1:8" ht="57" customHeight="1" x14ac:dyDescent="0.3">
      <c r="A12" s="290" t="s">
        <v>123</v>
      </c>
      <c r="B12" s="286">
        <f>SUM(B7:B11)</f>
        <v>89132358.756999999</v>
      </c>
      <c r="C12" s="287">
        <f>SUM(C7:C11)</f>
        <v>66838929.34799999</v>
      </c>
      <c r="D12" s="288">
        <f t="shared" si="0"/>
        <v>74.988399589224159</v>
      </c>
      <c r="E12" s="289">
        <f>SUM(E7:E11)</f>
        <v>65422330</v>
      </c>
      <c r="F12" s="289">
        <f>SUM(F7:F11)</f>
        <v>572707</v>
      </c>
      <c r="G12" s="294">
        <f>B12/$B$14*100</f>
        <v>76.90035844839889</v>
      </c>
      <c r="H12" s="294">
        <f>C12/$C$14*100</f>
        <v>75.743905882155588</v>
      </c>
    </row>
    <row r="13" spans="1:8" s="58" customFormat="1" ht="36" x14ac:dyDescent="0.3">
      <c r="A13" s="284" t="s">
        <v>124</v>
      </c>
      <c r="B13" s="83">
        <f>SUM('Jan 13'!B13+'Fev 13'!B13+'Mar 13'!B13+'Abr 13'!B13+'Mai 13'!B13+'Jun 13'!B13+'Jul 13'!B13+'Ago 13'!B13+'Set 13'!B13+'Out 13'!B13+'Nov 13'!B13+'Dez 13'!B13)</f>
        <v>26773939.413000003</v>
      </c>
      <c r="C13" s="83">
        <f>SUM('Jan 13'!C13+'Fev 13'!C13+'Mar 13'!C13+'Abr 13'!C13+'Mai 13'!C13+'Jun 13'!C13+'Jul 13'!C13+'Ago 13'!C13+'Set 13'!C13+'Out 13'!C13+'Nov 13'!C13+'Dez 13'!C13)</f>
        <v>21404380.222000003</v>
      </c>
      <c r="D13" s="115">
        <f t="shared" si="0"/>
        <v>79.944829529296584</v>
      </c>
      <c r="E13" s="83">
        <f>SUM('Jan 13'!E13+'Fev 13'!E13+'Mar 13'!E13+'Abr 13'!E13+'Mai 13'!E13+'Jun 13'!E13+'Jul 13'!E13+'Ago 13'!E13+'Set 13'!E13+'Out 13'!E13+'Nov 13'!E13+'Dez 13'!E13)</f>
        <v>24817141</v>
      </c>
      <c r="F13" s="83">
        <f>SUM('Jan 13'!F13+'Fev 13'!F13+'Mar 13'!F13+'Abr 13'!F13+'Mai 13'!F13+'Jun 13'!F13+'Jul 13'!F13+'Ago 13'!F13+'Set 13'!F13+'Out 13'!F13+'Nov 13'!F13+'Dez 13'!F13)</f>
        <v>357036</v>
      </c>
      <c r="G13" s="116">
        <f>B13/B$14*100</f>
        <v>23.099641551601113</v>
      </c>
      <c r="H13" s="48">
        <f>C13/C$14*100</f>
        <v>24.256094117844412</v>
      </c>
    </row>
    <row r="14" spans="1:8" s="58" customFormat="1" ht="57" customHeight="1" thickBot="1" x14ac:dyDescent="0.35">
      <c r="A14" s="155" t="s">
        <v>125</v>
      </c>
      <c r="B14" s="156">
        <f>B12+B13</f>
        <v>115906298.17</v>
      </c>
      <c r="C14" s="157">
        <f t="shared" ref="C14" si="3">C12+C13</f>
        <v>88243309.569999993</v>
      </c>
      <c r="D14" s="158">
        <f t="shared" si="0"/>
        <v>76.13331713913712</v>
      </c>
      <c r="E14" s="159">
        <f>E12+E13</f>
        <v>90239471</v>
      </c>
      <c r="F14" s="159">
        <f>F12+F13</f>
        <v>929743</v>
      </c>
      <c r="G14" s="160">
        <f>SUM(G7+G8+G9+G10+G11+G13)</f>
        <v>99.999999999999986</v>
      </c>
      <c r="H14" s="160">
        <f>SUM(H7+H8+H9+H10+H11+H13)</f>
        <v>100</v>
      </c>
    </row>
    <row r="15" spans="1:8" ht="18.600000000000001" thickBot="1" x14ac:dyDescent="0.35">
      <c r="A15" s="312" t="s">
        <v>13</v>
      </c>
      <c r="B15" s="367"/>
      <c r="C15" s="367"/>
      <c r="D15" s="367"/>
      <c r="E15" s="367"/>
      <c r="F15" s="367"/>
      <c r="G15" s="313"/>
      <c r="H15" s="313"/>
    </row>
    <row r="16" spans="1:8" ht="18.600000000000001" thickBot="1" x14ac:dyDescent="0.35">
      <c r="A16" s="368"/>
      <c r="B16" s="317" t="s">
        <v>37</v>
      </c>
      <c r="C16" s="318"/>
      <c r="D16" s="318"/>
      <c r="E16" s="318"/>
      <c r="F16" s="319"/>
      <c r="G16" s="347" t="s">
        <v>4</v>
      </c>
      <c r="H16" s="369"/>
    </row>
    <row r="17" spans="1:8" ht="18" customHeight="1" x14ac:dyDescent="0.3">
      <c r="A17" s="315"/>
      <c r="B17" s="323" t="s">
        <v>5</v>
      </c>
      <c r="C17" s="325" t="s">
        <v>6</v>
      </c>
      <c r="D17" s="325" t="s">
        <v>7</v>
      </c>
      <c r="E17" s="370" t="s">
        <v>8</v>
      </c>
      <c r="F17" s="370" t="s">
        <v>197</v>
      </c>
      <c r="G17" s="371" t="s">
        <v>9</v>
      </c>
      <c r="H17" s="369" t="s">
        <v>10</v>
      </c>
    </row>
    <row r="18" spans="1:8" ht="18" customHeight="1" x14ac:dyDescent="0.3">
      <c r="A18" s="316"/>
      <c r="B18" s="357"/>
      <c r="C18" s="345"/>
      <c r="D18" s="345"/>
      <c r="E18" s="359"/>
      <c r="F18" s="359"/>
      <c r="G18" s="329"/>
      <c r="H18" s="331"/>
    </row>
    <row r="19" spans="1:8" ht="18" x14ac:dyDescent="0.35">
      <c r="A19" s="78" t="s">
        <v>11</v>
      </c>
      <c r="B19" s="83">
        <f>SUM('Jan 13'!B19+'Fev 13'!B19+'Mar 13'!B19+'Abr 13'!B19+'Mai 13'!B19+'Jun 13'!B19+'Jul 13'!B19+'Ago 13'!B19+'Set 13'!B19+'Out 13'!B19+'Nov 13'!B19+'Dez 13'!B19)</f>
        <v>5522568.1069999998</v>
      </c>
      <c r="C19" s="87">
        <f>SUM('Jan 13'!C19+'Fev 13'!C19+'Mar 13'!C19+'Abr 13'!C19+'Mai 13'!C19+'Jun 13'!C19+'Jul 13'!C19+'Ago 13'!C19+'Set 13'!C19+'Out 13'!C19+'Nov 13'!C19+'Dez 13'!C19)</f>
        <v>3464871.4529999997</v>
      </c>
      <c r="D19" s="53">
        <f t="shared" ref="D19:D26" si="4">IFERROR(C19/B19*100, 0)</f>
        <v>62.740221322181334</v>
      </c>
      <c r="E19" s="84">
        <f>SUM('Jan 13'!E19+'Fev 13'!E19+'Mar 13'!E19+'Abr 13'!E19+'Mai 13'!E19+'Jun 13'!E19+'Jul 13'!E19+'Ago 13'!E19+'Set 13'!E19+'Out 13'!E19+'Nov 13'!E19+'Dez 13'!E19)</f>
        <v>1647262</v>
      </c>
      <c r="F19" s="84">
        <f>SUM('Jan 13'!F19+'Fev 13'!F19+'Mar 13'!F19+'Abr 13'!F19+'Mai 13'!F19+'Jun 13'!F19+'Jul 13'!F19+'Ago 13'!F19+'Set 13'!F19+'Out 13'!F19+'Nov 13'!F19+'Dez 13'!F19)</f>
        <v>15643</v>
      </c>
      <c r="G19" s="111">
        <f t="shared" ref="G19:H25" si="5">B19/B$26*100</f>
        <v>15.373697069606335</v>
      </c>
      <c r="H19" s="66">
        <f t="shared" si="5"/>
        <v>12.469051048580123</v>
      </c>
    </row>
    <row r="20" spans="1:8" ht="18" x14ac:dyDescent="0.35">
      <c r="A20" s="78" t="s">
        <v>12</v>
      </c>
      <c r="B20" s="83">
        <f>SUM('Jan 13'!B20+'Fev 13'!B20+'Mar 13'!B20+'Abr 13'!B20+'Mai 13'!B20+'Jun 13'!B20+'Jul 13'!B20+'Ago 13'!B20+'Set 13'!B20+'Out 13'!B20+'Nov 13'!B20+'Dez 13'!B20)</f>
        <v>30399454.155999999</v>
      </c>
      <c r="C20" s="87">
        <f>SUM('Jan 13'!C20+'Fev 13'!C20+'Mar 13'!C20+'Abr 13'!C20+'Mai 13'!C20+'Jun 13'!C20+'Jul 13'!C20+'Ago 13'!C20+'Set 13'!C20+'Out 13'!C20+'Nov 13'!C20+'Dez 13'!C20)</f>
        <v>24322739.816999998</v>
      </c>
      <c r="D20" s="53">
        <f t="shared" si="4"/>
        <v>80.010449175119064</v>
      </c>
      <c r="E20" s="84">
        <f>SUM('Jan 13'!E20+'Fev 13'!E20+'Mar 13'!E20+'Abr 13'!E20+'Mai 13'!E20+'Jun 13'!E20+'Jul 13'!E20+'Ago 13'!E20+'Set 13'!E20+'Out 13'!E20+'Nov 13'!E20+'Dez 13'!E20)</f>
        <v>4448732</v>
      </c>
      <c r="F20" s="84">
        <f>SUM('Jan 13'!F20+'Fev 13'!F20+'Mar 13'!F20+'Abr 13'!F20+'Mai 13'!F20+'Jun 13'!F20+'Jul 13'!F20+'Ago 13'!F20+'Set 13'!F20+'Out 13'!F20+'Nov 13'!F20+'Dez 13'!F20)</f>
        <v>24779</v>
      </c>
      <c r="G20" s="111">
        <f t="shared" si="5"/>
        <v>84.625846204295499</v>
      </c>
      <c r="H20" s="66">
        <f t="shared" si="5"/>
        <v>87.530371193688666</v>
      </c>
    </row>
    <row r="21" spans="1:8" s="58" customFormat="1" ht="18" x14ac:dyDescent="0.35">
      <c r="A21" s="78" t="s">
        <v>115</v>
      </c>
      <c r="B21" s="83">
        <f>SUM('Jan 13'!B21+'Fev 13'!B21+'Mar 13'!B21+'Abr 13'!B21+'Mai 13'!B21+'Jun 13'!B21+'Jul 13'!B21+'Ago 13'!B21+'Set 13'!B21+'Out 13'!B21+'Nov 13'!B21+'Dez 13'!B21)</f>
        <v>0</v>
      </c>
      <c r="C21" s="87">
        <f>SUM('Jan 13'!C21+'Fev 13'!C21+'Mar 13'!C21+'Abr 13'!C21+'Mai 13'!C21+'Jun 13'!C21+'Jul 13'!C21+'Ago 13'!C21+'Set 13'!C21+'Out 13'!C21+'Nov 13'!C21+'Dez 13'!C21)</f>
        <v>0</v>
      </c>
      <c r="D21" s="53">
        <f t="shared" si="4"/>
        <v>0</v>
      </c>
      <c r="E21" s="108">
        <f>SUM('Jan 13'!E21+'Fev 13'!E21+'Mar 13'!E21+'Abr 13'!E21+'Mai 13'!E21+'Jun 13'!E21+'Jul 13'!E21+'Ago 13'!E21+'Set 13'!E21+'Out 13'!E21+'Nov 13'!E21+'Dez 13'!E21)</f>
        <v>0</v>
      </c>
      <c r="F21" s="108">
        <f>SUM('Jan 13'!F21+'Fev 13'!F21+'Mar 13'!F21+'Abr 13'!F21+'Mai 13'!F21+'Jun 13'!F21+'Jul 13'!F21+'Ago 13'!F21+'Set 13'!F21+'Out 13'!F21+'Nov 13'!F21+'Dez 13'!F21)</f>
        <v>0</v>
      </c>
      <c r="G21" s="111">
        <f t="shared" si="5"/>
        <v>0</v>
      </c>
      <c r="H21" s="66">
        <f t="shared" si="5"/>
        <v>0</v>
      </c>
    </row>
    <row r="22" spans="1:8" s="58" customFormat="1" ht="18" x14ac:dyDescent="0.35">
      <c r="A22" s="60" t="s">
        <v>116</v>
      </c>
      <c r="B22" s="83">
        <f>SUM('Jan 13'!B22+'Fev 13'!B22+'Mar 13'!B22+'Abr 13'!B22+'Mai 13'!B22+'Jun 13'!B22+'Jul 13'!B22+'Ago 13'!B22+'Set 13'!B22+'Out 13'!B22+'Nov 13'!B22+'Dez 13'!B22)</f>
        <v>0</v>
      </c>
      <c r="C22" s="87">
        <f>SUM('Jan 13'!C22+'Fev 13'!C22+'Mar 13'!C22+'Abr 13'!C22+'Mai 13'!C22+'Jun 13'!C22+'Jul 13'!C22+'Ago 13'!C22+'Set 13'!C22+'Out 13'!C22+'Nov 13'!C22+'Dez 13'!C22)</f>
        <v>0</v>
      </c>
      <c r="D22" s="53">
        <f t="shared" ref="D22" si="6">IFERROR(C22/B22*100, 0)</f>
        <v>0</v>
      </c>
      <c r="E22" s="108">
        <f>SUM('Jan 13'!E22+'Fev 13'!E22+'Mar 13'!E22+'Abr 13'!E22+'Mai 13'!E22+'Jun 13'!E22+'Jul 13'!E22+'Ago 13'!E22+'Set 13'!E22+'Out 13'!E22+'Nov 13'!E22+'Dez 13'!E22)</f>
        <v>0</v>
      </c>
      <c r="F22" s="108">
        <f>SUM('Jan 13'!F22+'Fev 13'!F22+'Mar 13'!F22+'Abr 13'!F22+'Mai 13'!F22+'Jun 13'!F22+'Jul 13'!F22+'Ago 13'!F22+'Set 13'!F22+'Out 13'!F22+'Nov 13'!F22+'Dez 13'!F22)</f>
        <v>0</v>
      </c>
      <c r="G22" s="111">
        <f t="shared" si="5"/>
        <v>0</v>
      </c>
      <c r="H22" s="66">
        <f t="shared" si="5"/>
        <v>0</v>
      </c>
    </row>
    <row r="23" spans="1:8" s="58" customFormat="1" ht="18.600000000000001" thickBot="1" x14ac:dyDescent="0.4">
      <c r="A23" s="60" t="s">
        <v>189</v>
      </c>
      <c r="B23" s="93">
        <f>SUM('Jan 13'!B23+'Fev 13'!B23+'Mar 13'!B23+'Abr 13'!B23+'Mai 13'!B23+'Jun 13'!B23+'Jul 13'!B23+'Ago 13'!B23+'Set 13'!B23+'Out 13'!B23+'Nov 13'!B23+'Dez 13'!B23)</f>
        <v>0</v>
      </c>
      <c r="C23" s="94">
        <f>SUM('Jan 13'!C23+'Fev 13'!C23+'Mar 13'!C23+'Abr 13'!C23+'Mai 13'!C23+'Jun 13'!C23+'Jul 13'!C23+'Ago 13'!C23+'Set 13'!C23+'Out 13'!C23+'Nov 13'!C23+'Dez 13'!C23)</f>
        <v>0</v>
      </c>
      <c r="D23" s="106">
        <f t="shared" si="4"/>
        <v>0</v>
      </c>
      <c r="E23" s="109">
        <f>SUM('Jan 13'!E23+'Fev 13'!E23+'Mar 13'!E23+'Abr 13'!E23+'Mai 13'!E23+'Jun 13'!E23+'Jul 13'!E23+'Ago 13'!E23+'Set 13'!E23+'Out 13'!E23+'Nov 13'!E23+'Dez 13'!E23)</f>
        <v>0</v>
      </c>
      <c r="F23" s="109">
        <f>SUM('Jan 13'!F23+'Fev 13'!F23+'Mar 13'!F23+'Abr 13'!F23+'Mai 13'!F23+'Jun 13'!F23+'Jul 13'!F23+'Ago 13'!F23+'Set 13'!F23+'Out 13'!F23+'Nov 13'!F23+'Dez 13'!F23)</f>
        <v>0</v>
      </c>
      <c r="G23" s="112">
        <f t="shared" si="5"/>
        <v>0</v>
      </c>
      <c r="H23" s="113">
        <f t="shared" si="5"/>
        <v>0</v>
      </c>
    </row>
    <row r="24" spans="1:8" ht="57" customHeight="1" x14ac:dyDescent="0.3">
      <c r="A24" s="285" t="s">
        <v>123</v>
      </c>
      <c r="B24" s="286">
        <f>SUM(B19:B23)</f>
        <v>35922022.262999997</v>
      </c>
      <c r="C24" s="291">
        <f>SUM(C19:C23)</f>
        <v>27787611.269999996</v>
      </c>
      <c r="D24" s="292">
        <f t="shared" si="4"/>
        <v>77.355364535313157</v>
      </c>
      <c r="E24" s="293">
        <f>SUM(E19:E23)</f>
        <v>6095994</v>
      </c>
      <c r="F24" s="293">
        <f>SUM(F19:F23)</f>
        <v>40422</v>
      </c>
      <c r="G24" s="294">
        <f t="shared" si="5"/>
        <v>99.999543273901821</v>
      </c>
      <c r="H24" s="294">
        <f t="shared" si="5"/>
        <v>99.999422242268793</v>
      </c>
    </row>
    <row r="25" spans="1:8" s="58" customFormat="1" ht="36" x14ac:dyDescent="0.3">
      <c r="A25" s="284" t="s">
        <v>124</v>
      </c>
      <c r="B25" s="83">
        <f>SUM('Jan 13'!B25+'Fev 13'!B25+'Mar 13'!B25+'Abr 13'!B25+'Mai 13'!B25+'Jun 13'!B25+'Jul 13'!B25+'Ago 13'!B25+'Set 13'!B25+'Out 13'!B25+'Nov 13'!B25+'Dez 13'!B25)</f>
        <v>164.06600000010803</v>
      </c>
      <c r="C25" s="83">
        <f>SUM('Jan 13'!C25+'Fev 13'!C25+'Mar 13'!C25+'Abr 13'!C25+'Mai 13'!C25+'Jun 13'!C25+'Jul 13'!C25+'Ago 13'!C25+'Set 13'!C25+'Out 13'!C25+'Nov 13'!C25+'Dez 13'!C25)</f>
        <v>160.54599999962375</v>
      </c>
      <c r="D25" s="115">
        <f t="shared" si="4"/>
        <v>97.854521960380595</v>
      </c>
      <c r="E25" s="83">
        <f>SUM('Jan 13'!E25+'Fev 13'!E25+'Mar 13'!E25+'Abr 13'!E25+'Mai 13'!E25+'Jun 13'!E25+'Jul 13'!E25+'Ago 13'!E25+'Set 13'!E25+'Out 13'!E25+'Nov 13'!E25+'Dez 13'!E25)</f>
        <v>118</v>
      </c>
      <c r="F25" s="83">
        <f>SUM('Jan 13'!F25+'Fev 13'!F25+'Mar 13'!F25+'Abr 13'!F25+'Mai 13'!F25+'Jun 13'!F25+'Jul 13'!F25+'Ago 13'!F25+'Set 13'!F25+'Out 13'!F25+'Nov 13'!F25+'Dez 13'!F25)</f>
        <v>1</v>
      </c>
      <c r="G25" s="116">
        <f t="shared" si="5"/>
        <v>4.5672609817642832E-4</v>
      </c>
      <c r="H25" s="48">
        <f t="shared" si="5"/>
        <v>5.7775773121608305E-4</v>
      </c>
    </row>
    <row r="26" spans="1:8" s="58" customFormat="1" ht="57" customHeight="1" thickBot="1" x14ac:dyDescent="0.35">
      <c r="A26" s="162" t="s">
        <v>178</v>
      </c>
      <c r="B26" s="156">
        <f>B24+B25</f>
        <v>35922186.328999996</v>
      </c>
      <c r="C26" s="163">
        <f t="shared" ref="C26" si="7">C24+C25</f>
        <v>27787771.815999996</v>
      </c>
      <c r="D26" s="164">
        <f t="shared" si="4"/>
        <v>77.355458160315024</v>
      </c>
      <c r="E26" s="165">
        <f>E24+E25</f>
        <v>6096112</v>
      </c>
      <c r="F26" s="165">
        <f>F24+F25</f>
        <v>40423</v>
      </c>
      <c r="G26" s="160">
        <f>SUM(G19+G20+G21+G22+G23+G25)</f>
        <v>100.00000000000001</v>
      </c>
      <c r="H26" s="160">
        <f>SUM(H19+H20+H21+H22+H23+H25)</f>
        <v>100.00000000000001</v>
      </c>
    </row>
    <row r="27" spans="1:8" ht="15" thickBot="1" x14ac:dyDescent="0.35">
      <c r="E27" s="110"/>
      <c r="F27" s="110"/>
    </row>
    <row r="28" spans="1:8" ht="18.600000000000001" thickBot="1" x14ac:dyDescent="0.35">
      <c r="A28" s="361" t="s">
        <v>179</v>
      </c>
      <c r="B28" s="362"/>
      <c r="C28" s="362"/>
      <c r="D28" s="362"/>
      <c r="E28" s="362"/>
      <c r="F28" s="363"/>
    </row>
    <row r="29" spans="1:8" ht="18" x14ac:dyDescent="0.3">
      <c r="A29" s="336"/>
      <c r="B29" s="364" t="s">
        <v>38</v>
      </c>
      <c r="C29" s="365"/>
      <c r="D29" s="365"/>
      <c r="E29" s="365"/>
      <c r="F29" s="366"/>
    </row>
    <row r="30" spans="1:8" x14ac:dyDescent="0.3">
      <c r="A30" s="337"/>
      <c r="B30" s="357" t="s">
        <v>5</v>
      </c>
      <c r="C30" s="345" t="s">
        <v>6</v>
      </c>
      <c r="D30" s="345" t="s">
        <v>7</v>
      </c>
      <c r="E30" s="358" t="s">
        <v>8</v>
      </c>
      <c r="F30" s="358" t="s">
        <v>197</v>
      </c>
    </row>
    <row r="31" spans="1:8" ht="22.2" customHeight="1" x14ac:dyDescent="0.3">
      <c r="A31" s="337"/>
      <c r="B31" s="357"/>
      <c r="C31" s="345"/>
      <c r="D31" s="345"/>
      <c r="E31" s="359"/>
      <c r="F31" s="359"/>
    </row>
    <row r="32" spans="1:8" ht="18" x14ac:dyDescent="0.35">
      <c r="A32" s="1" t="s">
        <v>41</v>
      </c>
      <c r="B32" s="119">
        <f>'Jan 13'!B12</f>
        <v>7994590.4740000004</v>
      </c>
      <c r="C32" s="118">
        <f>'Jan 13'!C12</f>
        <v>6298987.7089999998</v>
      </c>
      <c r="D32" s="53">
        <f t="shared" ref="D32:D44" si="8">C32/B32*100</f>
        <v>78.790623853536474</v>
      </c>
      <c r="E32" s="120">
        <f>'Jan 13'!E12</f>
        <v>5835807</v>
      </c>
      <c r="F32" s="120">
        <f>'Jan 13'!F12</f>
        <v>50269</v>
      </c>
    </row>
    <row r="33" spans="1:6" ht="18" x14ac:dyDescent="0.35">
      <c r="A33" s="1" t="s">
        <v>42</v>
      </c>
      <c r="B33" s="119">
        <f>'Fev 13'!B12</f>
        <v>6880919.1849999996</v>
      </c>
      <c r="C33" s="118">
        <f>'Fev 13'!C12</f>
        <v>4824507.5949999997</v>
      </c>
      <c r="D33" s="53">
        <f t="shared" si="8"/>
        <v>70.114289461750161</v>
      </c>
      <c r="E33" s="120">
        <f>'Fev 13'!E12</f>
        <v>4595407</v>
      </c>
      <c r="F33" s="120">
        <f>'Fev 13'!F12</f>
        <v>43528</v>
      </c>
    </row>
    <row r="34" spans="1:6" ht="18" x14ac:dyDescent="0.35">
      <c r="A34" s="1" t="s">
        <v>43</v>
      </c>
      <c r="B34" s="119">
        <f>'Mar 13'!B12</f>
        <v>7495064.6450000005</v>
      </c>
      <c r="C34" s="118">
        <f>'Mar 13'!C12</f>
        <v>5181975.2040000008</v>
      </c>
      <c r="D34" s="53">
        <f t="shared" si="8"/>
        <v>69.138499124979873</v>
      </c>
      <c r="E34" s="120">
        <f>'Mar 13'!E12</f>
        <v>5126661</v>
      </c>
      <c r="F34" s="120">
        <f>'Mar 13'!F12</f>
        <v>48604</v>
      </c>
    </row>
    <row r="35" spans="1:6" ht="18" x14ac:dyDescent="0.35">
      <c r="A35" s="1" t="s">
        <v>44</v>
      </c>
      <c r="B35" s="119">
        <f>'Abr 13'!B12</f>
        <v>7235906.2400000002</v>
      </c>
      <c r="C35" s="118">
        <f>'Abr 13'!C12</f>
        <v>5093332.5200000005</v>
      </c>
      <c r="D35" s="53">
        <f t="shared" si="8"/>
        <v>70.389697586794611</v>
      </c>
      <c r="E35" s="120">
        <f>'Abr 13'!E12</f>
        <v>5091289</v>
      </c>
      <c r="F35" s="120">
        <f>'Abr 13'!F12</f>
        <v>47205</v>
      </c>
    </row>
    <row r="36" spans="1:6" ht="18" x14ac:dyDescent="0.35">
      <c r="A36" s="1" t="s">
        <v>45</v>
      </c>
      <c r="B36" s="119">
        <f>'Mai 13'!B12</f>
        <v>7301432.703999999</v>
      </c>
      <c r="C36" s="118">
        <f>'Mai 13'!C12</f>
        <v>5302766.040000001</v>
      </c>
      <c r="D36" s="53">
        <f t="shared" si="8"/>
        <v>72.626376972494</v>
      </c>
      <c r="E36" s="120">
        <f>'Mai 13'!E12</f>
        <v>5264630</v>
      </c>
      <c r="F36" s="120">
        <f>'Mai 13'!F12</f>
        <v>47298</v>
      </c>
    </row>
    <row r="37" spans="1:6" ht="18" x14ac:dyDescent="0.35">
      <c r="A37" s="1" t="s">
        <v>46</v>
      </c>
      <c r="B37" s="119">
        <f>'Jun 13'!B12</f>
        <v>7109393.9709999999</v>
      </c>
      <c r="C37" s="118">
        <f>'Jun 13'!C12</f>
        <v>5414757.1339999996</v>
      </c>
      <c r="D37" s="53">
        <f t="shared" si="8"/>
        <v>76.163413591754647</v>
      </c>
      <c r="E37" s="120">
        <f>'Jun 13'!E12</f>
        <v>5260463</v>
      </c>
      <c r="F37" s="120">
        <f>'Jun 13'!F12</f>
        <v>45559</v>
      </c>
    </row>
    <row r="38" spans="1:6" ht="18" x14ac:dyDescent="0.35">
      <c r="A38" s="1" t="s">
        <v>47</v>
      </c>
      <c r="B38" s="119">
        <f>'Jul 13'!B12</f>
        <v>7950636.9539999999</v>
      </c>
      <c r="C38" s="118">
        <f>'Jul 13'!C12</f>
        <v>6195358.7639999995</v>
      </c>
      <c r="D38" s="53">
        <f t="shared" si="8"/>
        <v>77.922797882037457</v>
      </c>
      <c r="E38" s="120">
        <f>'Jul 13'!E12</f>
        <v>5968932</v>
      </c>
      <c r="F38" s="120">
        <f>'Jul 13'!F12</f>
        <v>50232</v>
      </c>
    </row>
    <row r="39" spans="1:6" ht="18" x14ac:dyDescent="0.35">
      <c r="A39" s="1" t="s">
        <v>48</v>
      </c>
      <c r="B39" s="119">
        <f>'Ago 13'!B12</f>
        <v>7447797.6979999999</v>
      </c>
      <c r="C39" s="118">
        <f>'Ago 13'!C12</f>
        <v>5416817.0200000005</v>
      </c>
      <c r="D39" s="53">
        <f t="shared" si="8"/>
        <v>72.730453211082917</v>
      </c>
      <c r="E39" s="120">
        <f>'Ago 13'!E12</f>
        <v>5301250</v>
      </c>
      <c r="F39" s="120">
        <f>'Ago 13'!F12</f>
        <v>48033</v>
      </c>
    </row>
    <row r="40" spans="1:6" ht="18" x14ac:dyDescent="0.35">
      <c r="A40" s="1" t="s">
        <v>49</v>
      </c>
      <c r="B40" s="119">
        <f>'Set 13'!B12</f>
        <v>7105812.3260000004</v>
      </c>
      <c r="C40" s="118">
        <f>'Set 13'!C12</f>
        <v>5454753.8239999991</v>
      </c>
      <c r="D40" s="53">
        <f t="shared" si="8"/>
        <v>76.764676207971078</v>
      </c>
      <c r="E40" s="120">
        <f>'Set 13'!E12</f>
        <v>5440154</v>
      </c>
      <c r="F40" s="120">
        <f>'Set 13'!F12</f>
        <v>46364</v>
      </c>
    </row>
    <row r="41" spans="1:6" ht="18" x14ac:dyDescent="0.35">
      <c r="A41" s="1" t="s">
        <v>50</v>
      </c>
      <c r="B41" s="119">
        <f>'Out 13'!B12</f>
        <v>7473800.0920000002</v>
      </c>
      <c r="C41" s="118">
        <f>'Out 13'!C12</f>
        <v>5776460.551</v>
      </c>
      <c r="D41" s="53">
        <f t="shared" si="8"/>
        <v>77.289470950436012</v>
      </c>
      <c r="E41" s="120">
        <f>'Out 13'!E12</f>
        <v>5800805</v>
      </c>
      <c r="F41" s="120">
        <f>'Out 13'!F12</f>
        <v>48671</v>
      </c>
    </row>
    <row r="42" spans="1:6" ht="18" x14ac:dyDescent="0.35">
      <c r="A42" s="1" t="s">
        <v>51</v>
      </c>
      <c r="B42" s="119">
        <f>'Nov 13'!B12</f>
        <v>7179961.4539999999</v>
      </c>
      <c r="C42" s="118">
        <f>'Nov 13'!C12</f>
        <v>5640843.392</v>
      </c>
      <c r="D42" s="53">
        <f t="shared" si="8"/>
        <v>78.563700211196149</v>
      </c>
      <c r="E42" s="120">
        <f>'Nov 13'!E12</f>
        <v>5663434</v>
      </c>
      <c r="F42" s="120">
        <f>'Nov 13'!F12</f>
        <v>46706</v>
      </c>
    </row>
    <row r="43" spans="1:6" ht="18" x14ac:dyDescent="0.35">
      <c r="A43" s="1" t="s">
        <v>52</v>
      </c>
      <c r="B43" s="119">
        <f>'Dez 13'!B12</f>
        <v>7957043.0140000004</v>
      </c>
      <c r="C43" s="118">
        <f>'Dez 13'!C12</f>
        <v>6238369.5950000007</v>
      </c>
      <c r="D43" s="53">
        <f t="shared" si="8"/>
        <v>78.400601630830906</v>
      </c>
      <c r="E43" s="120">
        <f>'Dez 13'!E12</f>
        <v>6073498</v>
      </c>
      <c r="F43" s="120">
        <f>'Dez 13'!F12</f>
        <v>50238</v>
      </c>
    </row>
    <row r="44" spans="1:6" ht="18.600000000000001" thickBot="1" x14ac:dyDescent="0.35">
      <c r="A44" s="2"/>
      <c r="B44" s="64">
        <f>SUM(B32:B43)</f>
        <v>89132358.756999984</v>
      </c>
      <c r="C44" s="100">
        <f>SUM(C32:C43)</f>
        <v>66838929.348000005</v>
      </c>
      <c r="D44" s="121">
        <f t="shared" si="8"/>
        <v>74.988399589224187</v>
      </c>
      <c r="E44" s="85">
        <f>SUM(E32:E43)</f>
        <v>65422330</v>
      </c>
      <c r="F44" s="85">
        <f>SUM(F32:F43)</f>
        <v>572707</v>
      </c>
    </row>
    <row r="45" spans="1:6" ht="18.600000000000001" thickBot="1" x14ac:dyDescent="0.35">
      <c r="A45" s="361" t="s">
        <v>180</v>
      </c>
      <c r="B45" s="362"/>
      <c r="C45" s="362"/>
      <c r="D45" s="362"/>
      <c r="E45" s="362"/>
      <c r="F45" s="363"/>
    </row>
    <row r="46" spans="1:6" ht="18" x14ac:dyDescent="0.3">
      <c r="A46" s="352"/>
      <c r="B46" s="354" t="s">
        <v>38</v>
      </c>
      <c r="C46" s="355"/>
      <c r="D46" s="355"/>
      <c r="E46" s="355"/>
      <c r="F46" s="356"/>
    </row>
    <row r="47" spans="1:6" x14ac:dyDescent="0.3">
      <c r="A47" s="353"/>
      <c r="B47" s="357" t="s">
        <v>5</v>
      </c>
      <c r="C47" s="345" t="s">
        <v>6</v>
      </c>
      <c r="D47" s="345" t="s">
        <v>7</v>
      </c>
      <c r="E47" s="358" t="s">
        <v>8</v>
      </c>
      <c r="F47" s="358" t="s">
        <v>197</v>
      </c>
    </row>
    <row r="48" spans="1:6" ht="20.399999999999999" customHeight="1" x14ac:dyDescent="0.3">
      <c r="A48" s="353"/>
      <c r="B48" s="357"/>
      <c r="C48" s="345"/>
      <c r="D48" s="345"/>
      <c r="E48" s="359"/>
      <c r="F48" s="359"/>
    </row>
    <row r="49" spans="1:6" ht="18" x14ac:dyDescent="0.35">
      <c r="A49" s="1" t="s">
        <v>41</v>
      </c>
      <c r="B49" s="123">
        <f>'Jan 13'!B24</f>
        <v>3392492.602</v>
      </c>
      <c r="C49" s="125">
        <f>'Jan 13'!C24</f>
        <v>2611228.7370000002</v>
      </c>
      <c r="D49" s="53">
        <f>C49/B49*100</f>
        <v>76.970801217387603</v>
      </c>
      <c r="E49" s="120">
        <f>'Jan 13'!E24</f>
        <v>575007</v>
      </c>
      <c r="F49" s="120">
        <f>'Jan 13'!F24</f>
        <v>3726</v>
      </c>
    </row>
    <row r="50" spans="1:6" ht="18" x14ac:dyDescent="0.35">
      <c r="A50" s="1" t="s">
        <v>42</v>
      </c>
      <c r="B50" s="123">
        <f>'Fev 13'!B24</f>
        <v>3005106.5320000001</v>
      </c>
      <c r="C50" s="125">
        <f>'Fev 13'!C24</f>
        <v>2118051.62</v>
      </c>
      <c r="D50" s="53">
        <f t="shared" ref="D50:D60" si="9">C50/B50*100</f>
        <v>70.481748232411746</v>
      </c>
      <c r="E50" s="120">
        <f>'Fev 13'!E24</f>
        <v>480363</v>
      </c>
      <c r="F50" s="120">
        <f>'Fev 13'!F24</f>
        <v>3344</v>
      </c>
    </row>
    <row r="51" spans="1:6" ht="18" x14ac:dyDescent="0.35">
      <c r="A51" s="1" t="s">
        <v>43</v>
      </c>
      <c r="B51" s="123">
        <f>'Mar 13'!B24</f>
        <v>3259499.764</v>
      </c>
      <c r="C51" s="125">
        <f>'Mar 13'!C24</f>
        <v>2333571.6090000002</v>
      </c>
      <c r="D51" s="53">
        <f t="shared" si="9"/>
        <v>71.592936890913677</v>
      </c>
      <c r="E51" s="120">
        <f>'Mar 13'!E24</f>
        <v>532365</v>
      </c>
      <c r="F51" s="120">
        <f>'Mar 13'!F24</f>
        <v>3644</v>
      </c>
    </row>
    <row r="52" spans="1:6" ht="18" x14ac:dyDescent="0.35">
      <c r="A52" s="1" t="s">
        <v>44</v>
      </c>
      <c r="B52" s="123">
        <f>'Abr 13'!B24</f>
        <v>2898109.9879999999</v>
      </c>
      <c r="C52" s="125">
        <f>'Abr 13'!C24</f>
        <v>2180370.7820000001</v>
      </c>
      <c r="D52" s="53">
        <f t="shared" si="9"/>
        <v>75.234231655392918</v>
      </c>
      <c r="E52" s="120">
        <f>'Abr 13'!E24</f>
        <v>482269</v>
      </c>
      <c r="F52" s="120">
        <f>'Abr 13'!F24</f>
        <v>3344</v>
      </c>
    </row>
    <row r="53" spans="1:6" ht="18" x14ac:dyDescent="0.35">
      <c r="A53" s="1" t="s">
        <v>45</v>
      </c>
      <c r="B53" s="123">
        <f>'Mai 13'!B24</f>
        <v>2947320.5980000002</v>
      </c>
      <c r="C53" s="125">
        <f>'Mai 13'!C24</f>
        <v>2285030.1540000001</v>
      </c>
      <c r="D53" s="53">
        <f t="shared" si="9"/>
        <v>77.529066758145731</v>
      </c>
      <c r="E53" s="120">
        <f>'Mai 13'!E24</f>
        <v>479766</v>
      </c>
      <c r="F53" s="120">
        <f>'Mai 13'!F24</f>
        <v>3369</v>
      </c>
    </row>
    <row r="54" spans="1:6" ht="18" x14ac:dyDescent="0.35">
      <c r="A54" s="1" t="s">
        <v>46</v>
      </c>
      <c r="B54" s="123">
        <f>'Jun 13'!B24</f>
        <v>2852300.68</v>
      </c>
      <c r="C54" s="125">
        <f>'Jun 13'!C24</f>
        <v>2163412.8939999999</v>
      </c>
      <c r="D54" s="53">
        <f t="shared" si="9"/>
        <v>75.847995590703277</v>
      </c>
      <c r="E54" s="120">
        <f>'Jun 13'!E24</f>
        <v>458272</v>
      </c>
      <c r="F54" s="120">
        <f>'Jun 13'!F24</f>
        <v>3228</v>
      </c>
    </row>
    <row r="55" spans="1:6" ht="18" x14ac:dyDescent="0.35">
      <c r="A55" s="1" t="s">
        <v>47</v>
      </c>
      <c r="B55" s="123">
        <f>'Jul 13'!B24</f>
        <v>3112690.6599999997</v>
      </c>
      <c r="C55" s="125">
        <f>'Jul 13'!C24</f>
        <v>2485439.4310000003</v>
      </c>
      <c r="D55" s="53">
        <f t="shared" si="9"/>
        <v>79.848584471930806</v>
      </c>
      <c r="E55" s="120">
        <f>'Jul 13'!E24</f>
        <v>556540</v>
      </c>
      <c r="F55" s="120">
        <f>'Jul 13'!F24</f>
        <v>3686</v>
      </c>
    </row>
    <row r="56" spans="1:6" ht="18" x14ac:dyDescent="0.35">
      <c r="A56" s="1" t="s">
        <v>48</v>
      </c>
      <c r="B56" s="123">
        <f>'Ago 13'!B24</f>
        <v>2885413.3050000002</v>
      </c>
      <c r="C56" s="125">
        <f>'Ago 13'!C24</f>
        <v>2257184.7930000001</v>
      </c>
      <c r="D56" s="53">
        <f t="shared" si="9"/>
        <v>78.227434145695113</v>
      </c>
      <c r="E56" s="120">
        <f>'Ago 13'!E24</f>
        <v>504894</v>
      </c>
      <c r="F56" s="120">
        <f>'Ago 13'!F24</f>
        <v>3354</v>
      </c>
    </row>
    <row r="57" spans="1:6" ht="18" x14ac:dyDescent="0.35">
      <c r="A57" s="1" t="s">
        <v>49</v>
      </c>
      <c r="B57" s="123">
        <f>'Set 13'!B24</f>
        <v>2802832.4020000002</v>
      </c>
      <c r="C57" s="125">
        <f>'Set 13'!C24</f>
        <v>2276846.8909999998</v>
      </c>
      <c r="D57" s="53">
        <f t="shared" si="9"/>
        <v>81.233786557316947</v>
      </c>
      <c r="E57" s="120">
        <f>'Set 13'!E24</f>
        <v>500759</v>
      </c>
      <c r="F57" s="120">
        <f>'Set 13'!F24</f>
        <v>3150</v>
      </c>
    </row>
    <row r="58" spans="1:6" ht="18" x14ac:dyDescent="0.35">
      <c r="A58" s="1" t="s">
        <v>50</v>
      </c>
      <c r="B58" s="123">
        <f>'Out 13'!B24</f>
        <v>2929432.0260000001</v>
      </c>
      <c r="C58" s="125">
        <f>'Out 13'!C24</f>
        <v>2418165.477</v>
      </c>
      <c r="D58" s="53">
        <f t="shared" si="9"/>
        <v>82.547246549423775</v>
      </c>
      <c r="E58" s="120">
        <f>'Out 13'!E24</f>
        <v>518690</v>
      </c>
      <c r="F58" s="120">
        <f>'Out 13'!F24</f>
        <v>3199</v>
      </c>
    </row>
    <row r="59" spans="1:6" ht="18" x14ac:dyDescent="0.35">
      <c r="A59" s="1" t="s">
        <v>51</v>
      </c>
      <c r="B59" s="123">
        <f>'Nov 13'!B24</f>
        <v>2811212.7459999998</v>
      </c>
      <c r="C59" s="125">
        <f>'Nov 13'!C24</f>
        <v>2240622.443</v>
      </c>
      <c r="D59" s="53">
        <f t="shared" si="9"/>
        <v>79.70305506718131</v>
      </c>
      <c r="E59" s="120">
        <f>'Nov 13'!E24</f>
        <v>487044</v>
      </c>
      <c r="F59" s="120">
        <f>'Nov 13'!F24</f>
        <v>3065</v>
      </c>
    </row>
    <row r="60" spans="1:6" ht="18" x14ac:dyDescent="0.35">
      <c r="A60" s="1" t="s">
        <v>52</v>
      </c>
      <c r="B60" s="123">
        <f>'Dez 13'!B24</f>
        <v>3025610.96</v>
      </c>
      <c r="C60" s="125">
        <f>'Dez 13'!C24</f>
        <v>2417686.4390000002</v>
      </c>
      <c r="D60" s="53">
        <f t="shared" si="9"/>
        <v>79.907379731332028</v>
      </c>
      <c r="E60" s="120">
        <f>'Dez 13'!E24</f>
        <v>520025</v>
      </c>
      <c r="F60" s="120">
        <f>'Dez 13'!F24</f>
        <v>3313</v>
      </c>
    </row>
    <row r="61" spans="1:6" ht="18.600000000000001" thickBot="1" x14ac:dyDescent="0.35">
      <c r="A61" s="2"/>
      <c r="B61" s="124">
        <f>SUM(B49:B60)</f>
        <v>35922022.262999997</v>
      </c>
      <c r="C61" s="117">
        <f>SUM(C49:C60)</f>
        <v>27787611.270000003</v>
      </c>
      <c r="D61" s="74">
        <f>C61/B61*100</f>
        <v>77.355364535313171</v>
      </c>
      <c r="E61" s="107">
        <f>SUM(E49:E60)</f>
        <v>6095994</v>
      </c>
      <c r="F61" s="107">
        <f>SUM(F49:F60)</f>
        <v>40422</v>
      </c>
    </row>
    <row r="62" spans="1:6" ht="15" thickBot="1" x14ac:dyDescent="0.35"/>
    <row r="63" spans="1:6" ht="18.600000000000001" thickBot="1" x14ac:dyDescent="0.35">
      <c r="A63" s="350" t="s">
        <v>181</v>
      </c>
      <c r="B63" s="351"/>
      <c r="C63" s="351"/>
      <c r="D63" s="351"/>
      <c r="E63" s="351"/>
      <c r="F63" s="360"/>
    </row>
    <row r="64" spans="1:6" ht="18" x14ac:dyDescent="0.3">
      <c r="A64" s="336"/>
      <c r="B64" s="354" t="s">
        <v>38</v>
      </c>
      <c r="C64" s="355"/>
      <c r="D64" s="355"/>
      <c r="E64" s="355"/>
      <c r="F64" s="356"/>
    </row>
    <row r="65" spans="1:7" x14ac:dyDescent="0.3">
      <c r="A65" s="337"/>
      <c r="B65" s="357" t="s">
        <v>5</v>
      </c>
      <c r="C65" s="345" t="s">
        <v>6</v>
      </c>
      <c r="D65" s="345" t="s">
        <v>7</v>
      </c>
      <c r="E65" s="358" t="s">
        <v>8</v>
      </c>
      <c r="F65" s="358" t="s">
        <v>197</v>
      </c>
    </row>
    <row r="66" spans="1:7" ht="21.6" customHeight="1" x14ac:dyDescent="0.3">
      <c r="A66" s="337"/>
      <c r="B66" s="357"/>
      <c r="C66" s="345"/>
      <c r="D66" s="345"/>
      <c r="E66" s="359"/>
      <c r="F66" s="359"/>
    </row>
    <row r="67" spans="1:7" ht="18" x14ac:dyDescent="0.35">
      <c r="A67" s="1" t="s">
        <v>41</v>
      </c>
      <c r="B67" s="119">
        <f>'Jan 13'!B14</f>
        <v>10282807.044000002</v>
      </c>
      <c r="C67" s="118">
        <f>'Jan 13'!C14</f>
        <v>8158934.4479999989</v>
      </c>
      <c r="D67" s="140">
        <f>C67/B67*100</f>
        <v>79.345400658477999</v>
      </c>
      <c r="E67" s="120">
        <f>'Jan 13'!E14</f>
        <v>7929308</v>
      </c>
      <c r="F67" s="120">
        <f>'Jan 13'!F14</f>
        <v>81949</v>
      </c>
    </row>
    <row r="68" spans="1:7" ht="18" x14ac:dyDescent="0.35">
      <c r="A68" s="1" t="s">
        <v>42</v>
      </c>
      <c r="B68" s="119">
        <f>'Fev 13'!B14</f>
        <v>8798615.8350000009</v>
      </c>
      <c r="C68" s="118">
        <f>'Fev 13'!C14</f>
        <v>6337497.6219999995</v>
      </c>
      <c r="D68" s="140">
        <f t="shared" ref="D68:D79" si="10">C68/B68*100</f>
        <v>72.028347877061265</v>
      </c>
      <c r="E68" s="120">
        <f>'Fev 13'!E14</f>
        <v>6390397</v>
      </c>
      <c r="F68" s="120">
        <f>'Fev 13'!F14</f>
        <v>70494</v>
      </c>
    </row>
    <row r="69" spans="1:7" ht="18" x14ac:dyDescent="0.35">
      <c r="A69" s="1" t="s">
        <v>43</v>
      </c>
      <c r="B69" s="119">
        <f>'Mar 13'!B14</f>
        <v>9573864.3010000009</v>
      </c>
      <c r="C69" s="118">
        <f>'Mar 13'!C14</f>
        <v>6830505.0250000004</v>
      </c>
      <c r="D69" s="140">
        <f t="shared" si="10"/>
        <v>71.345329432824172</v>
      </c>
      <c r="E69" s="120">
        <f>'Mar 13'!E14</f>
        <v>7120575</v>
      </c>
      <c r="F69" s="120">
        <f>'Mar 13'!F14</f>
        <v>78348</v>
      </c>
    </row>
    <row r="70" spans="1:7" ht="18" x14ac:dyDescent="0.35">
      <c r="A70" s="1" t="s">
        <v>44</v>
      </c>
      <c r="B70" s="119">
        <f>'Abr 13'!B14</f>
        <v>9376591.1549999993</v>
      </c>
      <c r="C70" s="118">
        <f>'Abr 13'!C14</f>
        <v>6783612.716</v>
      </c>
      <c r="D70" s="140">
        <f t="shared" si="10"/>
        <v>72.346256799121363</v>
      </c>
      <c r="E70" s="120">
        <f>'Abr 13'!E14</f>
        <v>7102470</v>
      </c>
      <c r="F70" s="120">
        <f>'Abr 13'!F14</f>
        <v>76921</v>
      </c>
    </row>
    <row r="71" spans="1:7" ht="18" x14ac:dyDescent="0.35">
      <c r="A71" s="1" t="s">
        <v>45</v>
      </c>
      <c r="B71" s="119">
        <f>'Mai 13'!B14</f>
        <v>9513417.591</v>
      </c>
      <c r="C71" s="118">
        <f>'Mai 13'!C14</f>
        <v>7046306.4220000003</v>
      </c>
      <c r="D71" s="140">
        <f t="shared" si="10"/>
        <v>74.067035895344617</v>
      </c>
      <c r="E71" s="120">
        <f>'Mai 13'!E14</f>
        <v>7305942</v>
      </c>
      <c r="F71" s="120">
        <f>'Mai 13'!F14</f>
        <v>77496</v>
      </c>
    </row>
    <row r="72" spans="1:7" ht="18" x14ac:dyDescent="0.35">
      <c r="A72" s="1" t="s">
        <v>46</v>
      </c>
      <c r="B72" s="119">
        <f>'Jun 13'!B14</f>
        <v>9246358.4389999993</v>
      </c>
      <c r="C72" s="118">
        <f>'Jun 13'!C14</f>
        <v>7106740.6330000013</v>
      </c>
      <c r="D72" s="140">
        <f t="shared" si="10"/>
        <v>76.85988683960862</v>
      </c>
      <c r="E72" s="120">
        <f>'Jun 13'!E14</f>
        <v>7193346</v>
      </c>
      <c r="F72" s="120">
        <f>'Jun 13'!F14</f>
        <v>74008</v>
      </c>
    </row>
    <row r="73" spans="1:7" ht="18" x14ac:dyDescent="0.35">
      <c r="A73" s="1" t="s">
        <v>47</v>
      </c>
      <c r="B73" s="119">
        <f>'Jul 13'!B14</f>
        <v>10409190.480000002</v>
      </c>
      <c r="C73" s="118">
        <f>'Jul 13'!C14</f>
        <v>8192626.6629999997</v>
      </c>
      <c r="D73" s="140">
        <f t="shared" si="10"/>
        <v>78.705704144247719</v>
      </c>
      <c r="E73" s="120">
        <f>'Jul 13'!E14</f>
        <v>8179828</v>
      </c>
      <c r="F73" s="120">
        <f>'Jul 13'!F14</f>
        <v>82188</v>
      </c>
    </row>
    <row r="74" spans="1:7" ht="18" x14ac:dyDescent="0.35">
      <c r="A74" s="1" t="s">
        <v>48</v>
      </c>
      <c r="B74" s="119">
        <f>'Ago 13'!B14</f>
        <v>9817902.5700000003</v>
      </c>
      <c r="C74" s="118">
        <f>'Ago 13'!C14</f>
        <v>7284259.7759999996</v>
      </c>
      <c r="D74" s="140">
        <f t="shared" si="10"/>
        <v>74.193644967083841</v>
      </c>
      <c r="E74" s="120">
        <f>'Ago 13'!E14</f>
        <v>7447621</v>
      </c>
      <c r="F74" s="120">
        <f>'Ago 13'!F14</f>
        <v>79189</v>
      </c>
    </row>
    <row r="75" spans="1:7" ht="18" x14ac:dyDescent="0.35">
      <c r="A75" s="1" t="s">
        <v>49</v>
      </c>
      <c r="B75" s="119">
        <f>'Set 13'!B14</f>
        <v>9304048.3990000002</v>
      </c>
      <c r="C75" s="118">
        <f>'Set 13'!C14</f>
        <v>7201732.3020000001</v>
      </c>
      <c r="D75" s="140">
        <f t="shared" si="10"/>
        <v>77.404286748702248</v>
      </c>
      <c r="E75" s="120">
        <f>'Set 13'!E14</f>
        <v>7485212</v>
      </c>
      <c r="F75" s="120">
        <f>'Set 13'!F14</f>
        <v>74995</v>
      </c>
    </row>
    <row r="76" spans="1:7" ht="18" x14ac:dyDescent="0.35">
      <c r="A76" s="1" t="s">
        <v>50</v>
      </c>
      <c r="B76" s="119">
        <f>'Out 13'!B14</f>
        <v>9752292.0989999995</v>
      </c>
      <c r="C76" s="118">
        <f>'Out 13'!C14</f>
        <v>7598910.7439999999</v>
      </c>
      <c r="D76" s="140">
        <f t="shared" si="10"/>
        <v>77.919228288693205</v>
      </c>
      <c r="E76" s="120">
        <f>'Out 13'!E14</f>
        <v>7939731</v>
      </c>
      <c r="F76" s="120">
        <f>'Out 13'!F14</f>
        <v>78354</v>
      </c>
    </row>
    <row r="77" spans="1:7" ht="18" x14ac:dyDescent="0.35">
      <c r="A77" s="1" t="s">
        <v>51</v>
      </c>
      <c r="B77" s="119">
        <f>'Nov 13'!B14</f>
        <v>9397235.3729999997</v>
      </c>
      <c r="C77" s="118">
        <f>'Nov 13'!C14</f>
        <v>7449857.4029999999</v>
      </c>
      <c r="D77" s="140">
        <f t="shared" si="10"/>
        <v>79.277118293799703</v>
      </c>
      <c r="E77" s="120">
        <f>'Nov 13'!E14</f>
        <v>7789294</v>
      </c>
      <c r="F77" s="120">
        <f>'Nov 13'!F14</f>
        <v>75392</v>
      </c>
    </row>
    <row r="78" spans="1:7" ht="18" x14ac:dyDescent="0.35">
      <c r="A78" s="1" t="s">
        <v>52</v>
      </c>
      <c r="B78" s="119">
        <f>'Dez 13'!B14</f>
        <v>10433974.884</v>
      </c>
      <c r="C78" s="118">
        <f>'Dez 13'!C14</f>
        <v>8252325.8159999996</v>
      </c>
      <c r="D78" s="140">
        <f t="shared" si="10"/>
        <v>79.090911256213062</v>
      </c>
      <c r="E78" s="120">
        <f>'Dez 13'!E14</f>
        <v>8355747</v>
      </c>
      <c r="F78" s="120">
        <f>'Dez 13'!F14</f>
        <v>80409</v>
      </c>
    </row>
    <row r="79" spans="1:7" ht="18.600000000000001" thickBot="1" x14ac:dyDescent="0.35">
      <c r="A79" s="2"/>
      <c r="B79" s="141">
        <f>SUM(B67:B78)</f>
        <v>115906298.16999999</v>
      </c>
      <c r="C79" s="143">
        <f>SUM(C67:C78)</f>
        <v>88243309.569999993</v>
      </c>
      <c r="D79" s="147">
        <f t="shared" si="10"/>
        <v>76.133317139137134</v>
      </c>
      <c r="E79" s="148">
        <f>SUM(E67:E78)</f>
        <v>90239471</v>
      </c>
      <c r="F79" s="148">
        <f>SUM(F67:F78)</f>
        <v>929743</v>
      </c>
    </row>
    <row r="80" spans="1:7" ht="18.600000000000001" thickBot="1" x14ac:dyDescent="0.35">
      <c r="A80" s="350" t="s">
        <v>182</v>
      </c>
      <c r="B80" s="351"/>
      <c r="C80" s="351"/>
      <c r="D80" s="351"/>
      <c r="E80" s="351"/>
      <c r="F80" s="351"/>
      <c r="G80" s="176"/>
    </row>
    <row r="81" spans="1:6" ht="18" x14ac:dyDescent="0.3">
      <c r="A81" s="352"/>
      <c r="B81" s="354" t="s">
        <v>38</v>
      </c>
      <c r="C81" s="355"/>
      <c r="D81" s="355"/>
      <c r="E81" s="355"/>
      <c r="F81" s="356"/>
    </row>
    <row r="82" spans="1:6" x14ac:dyDescent="0.3">
      <c r="A82" s="353"/>
      <c r="B82" s="357" t="s">
        <v>5</v>
      </c>
      <c r="C82" s="345" t="s">
        <v>6</v>
      </c>
      <c r="D82" s="345" t="s">
        <v>7</v>
      </c>
      <c r="E82" s="358" t="s">
        <v>8</v>
      </c>
      <c r="F82" s="358" t="s">
        <v>197</v>
      </c>
    </row>
    <row r="83" spans="1:6" ht="24.6" customHeight="1" x14ac:dyDescent="0.3">
      <c r="A83" s="353"/>
      <c r="B83" s="357"/>
      <c r="C83" s="345"/>
      <c r="D83" s="345"/>
      <c r="E83" s="359"/>
      <c r="F83" s="359"/>
    </row>
    <row r="84" spans="1:6" ht="18" x14ac:dyDescent="0.35">
      <c r="A84" s="1" t="s">
        <v>41</v>
      </c>
      <c r="B84" s="119">
        <f>'Jan 13'!B26</f>
        <v>3392492.602</v>
      </c>
      <c r="C84" s="118">
        <f>'Jan 13'!C26</f>
        <v>2611228.7370000002</v>
      </c>
      <c r="D84" s="140">
        <f t="shared" ref="D84:D96" si="11">C84/B84*100</f>
        <v>76.970801217387603</v>
      </c>
      <c r="E84" s="120">
        <f>'Jan 13'!E26</f>
        <v>575007</v>
      </c>
      <c r="F84" s="120">
        <f>'Jan 13'!F26</f>
        <v>3726</v>
      </c>
    </row>
    <row r="85" spans="1:6" ht="18" x14ac:dyDescent="0.35">
      <c r="A85" s="1" t="s">
        <v>42</v>
      </c>
      <c r="B85" s="119">
        <f>'Fev 13'!B26</f>
        <v>3005106.5320000001</v>
      </c>
      <c r="C85" s="118">
        <f>'Fev 13'!C26</f>
        <v>2118051.62</v>
      </c>
      <c r="D85" s="140">
        <f t="shared" si="11"/>
        <v>70.481748232411746</v>
      </c>
      <c r="E85" s="120">
        <f>'Fev 13'!E26</f>
        <v>480363</v>
      </c>
      <c r="F85" s="120">
        <f>'Fev 13'!F26</f>
        <v>3344</v>
      </c>
    </row>
    <row r="86" spans="1:6" ht="18" x14ac:dyDescent="0.35">
      <c r="A86" s="1" t="s">
        <v>43</v>
      </c>
      <c r="B86" s="119">
        <f>'Mar 13'!B26</f>
        <v>3259499.764</v>
      </c>
      <c r="C86" s="118">
        <f>'Mar 13'!C26</f>
        <v>2333571.6090000002</v>
      </c>
      <c r="D86" s="140">
        <f t="shared" si="11"/>
        <v>71.592936890913677</v>
      </c>
      <c r="E86" s="120">
        <f>'Mar 13'!E26</f>
        <v>532365</v>
      </c>
      <c r="F86" s="120">
        <f>'Mar 13'!F26</f>
        <v>3644</v>
      </c>
    </row>
    <row r="87" spans="1:6" ht="18" x14ac:dyDescent="0.35">
      <c r="A87" s="1" t="s">
        <v>44</v>
      </c>
      <c r="B87" s="119">
        <f>'Abr 13'!B26</f>
        <v>2898109.9879999999</v>
      </c>
      <c r="C87" s="118">
        <f>'Abr 13'!C26</f>
        <v>2180370.7820000001</v>
      </c>
      <c r="D87" s="140">
        <f t="shared" si="11"/>
        <v>75.234231655392918</v>
      </c>
      <c r="E87" s="120">
        <f>'Abr 13'!E26</f>
        <v>482269</v>
      </c>
      <c r="F87" s="120">
        <f>'Abr 13'!F26</f>
        <v>3344</v>
      </c>
    </row>
    <row r="88" spans="1:6" ht="18" x14ac:dyDescent="0.35">
      <c r="A88" s="1" t="s">
        <v>45</v>
      </c>
      <c r="B88" s="119">
        <f>'Mai 13'!B26</f>
        <v>2947320.5980000002</v>
      </c>
      <c r="C88" s="118">
        <f>'Mai 13'!C26</f>
        <v>2285030.1540000001</v>
      </c>
      <c r="D88" s="140">
        <f t="shared" si="11"/>
        <v>77.529066758145731</v>
      </c>
      <c r="E88" s="120">
        <f>'Mai 13'!E26</f>
        <v>479766</v>
      </c>
      <c r="F88" s="120">
        <f>'Mai 13'!F26</f>
        <v>3369</v>
      </c>
    </row>
    <row r="89" spans="1:6" ht="18" x14ac:dyDescent="0.35">
      <c r="A89" s="1" t="s">
        <v>46</v>
      </c>
      <c r="B89" s="119">
        <f>'Jun 13'!B26</f>
        <v>2852334.12</v>
      </c>
      <c r="C89" s="118">
        <f>'Jun 13'!C26</f>
        <v>2163442.8139999998</v>
      </c>
      <c r="D89" s="140">
        <f t="shared" si="11"/>
        <v>75.848155334621168</v>
      </c>
      <c r="E89" s="120">
        <f>'Jun 13'!E26</f>
        <v>458272</v>
      </c>
      <c r="F89" s="120">
        <f>'Jun 13'!F26</f>
        <v>3228</v>
      </c>
    </row>
    <row r="90" spans="1:6" ht="18" x14ac:dyDescent="0.35">
      <c r="A90" s="1" t="s">
        <v>47</v>
      </c>
      <c r="B90" s="119">
        <f>'Jul 13'!B26</f>
        <v>3112821.2859999998</v>
      </c>
      <c r="C90" s="118">
        <f>'Jul 13'!C26</f>
        <v>2485570.057</v>
      </c>
      <c r="D90" s="140">
        <f t="shared" si="11"/>
        <v>79.849430103132505</v>
      </c>
      <c r="E90" s="120">
        <f>'Jul 13'!E26</f>
        <v>556658</v>
      </c>
      <c r="F90" s="120">
        <f>'Jul 13'!F26</f>
        <v>3687</v>
      </c>
    </row>
    <row r="91" spans="1:6" ht="18" x14ac:dyDescent="0.35">
      <c r="A91" s="1" t="s">
        <v>48</v>
      </c>
      <c r="B91" s="119">
        <f>'Ago 13'!B26</f>
        <v>2885413.3050000002</v>
      </c>
      <c r="C91" s="118">
        <f>'Ago 13'!C26</f>
        <v>2257184.7930000001</v>
      </c>
      <c r="D91" s="140">
        <f t="shared" si="11"/>
        <v>78.227434145695113</v>
      </c>
      <c r="E91" s="120">
        <f>'Ago 13'!E26</f>
        <v>504894</v>
      </c>
      <c r="F91" s="120">
        <f>'Ago 13'!F26</f>
        <v>3354</v>
      </c>
    </row>
    <row r="92" spans="1:6" ht="18" x14ac:dyDescent="0.35">
      <c r="A92" s="1" t="s">
        <v>49</v>
      </c>
      <c r="B92" s="119">
        <f>'Set 13'!B26</f>
        <v>2802832.4020000002</v>
      </c>
      <c r="C92" s="118">
        <f>'Set 13'!C26</f>
        <v>2276846.8909999998</v>
      </c>
      <c r="D92" s="140">
        <f t="shared" si="11"/>
        <v>81.233786557316947</v>
      </c>
      <c r="E92" s="120">
        <f>'Set 13'!E26</f>
        <v>500759</v>
      </c>
      <c r="F92" s="120">
        <f>'Set 13'!F26</f>
        <v>3150</v>
      </c>
    </row>
    <row r="93" spans="1:6" ht="18" x14ac:dyDescent="0.35">
      <c r="A93" s="1" t="s">
        <v>50</v>
      </c>
      <c r="B93" s="119">
        <f>'Out 13'!B26</f>
        <v>2929432.0260000001</v>
      </c>
      <c r="C93" s="118">
        <f>'Out 13'!C26</f>
        <v>2418165.477</v>
      </c>
      <c r="D93" s="140">
        <f t="shared" si="11"/>
        <v>82.547246549423775</v>
      </c>
      <c r="E93" s="120">
        <f>'Out 13'!E26</f>
        <v>518690</v>
      </c>
      <c r="F93" s="120">
        <f>'Out 13'!F26</f>
        <v>3199</v>
      </c>
    </row>
    <row r="94" spans="1:6" ht="18" x14ac:dyDescent="0.35">
      <c r="A94" s="1" t="s">
        <v>51</v>
      </c>
      <c r="B94" s="119">
        <f>'Nov 13'!B26</f>
        <v>2811212.7459999998</v>
      </c>
      <c r="C94" s="118">
        <f>'Nov 13'!C26</f>
        <v>2240622.443</v>
      </c>
      <c r="D94" s="140">
        <f t="shared" si="11"/>
        <v>79.70305506718131</v>
      </c>
      <c r="E94" s="120">
        <f>'Nov 13'!E26</f>
        <v>487044</v>
      </c>
      <c r="F94" s="120">
        <f>'Nov 13'!F26</f>
        <v>3065</v>
      </c>
    </row>
    <row r="95" spans="1:6" ht="18" x14ac:dyDescent="0.35">
      <c r="A95" s="1" t="s">
        <v>52</v>
      </c>
      <c r="B95" s="119">
        <f>'Dez 13'!B26</f>
        <v>3025610.96</v>
      </c>
      <c r="C95" s="118">
        <f>'Dez 13'!C26</f>
        <v>2417686.4390000002</v>
      </c>
      <c r="D95" s="140">
        <f t="shared" si="11"/>
        <v>79.907379731332028</v>
      </c>
      <c r="E95" s="120">
        <f>'Dez 13'!E26</f>
        <v>520025</v>
      </c>
      <c r="F95" s="120">
        <f>'Dez 13'!F26</f>
        <v>3313</v>
      </c>
    </row>
    <row r="96" spans="1:6" ht="18.600000000000001" thickBot="1" x14ac:dyDescent="0.35">
      <c r="A96" s="2"/>
      <c r="B96" s="145">
        <f>SUM(B84:B95)</f>
        <v>35922186.328999996</v>
      </c>
      <c r="C96" s="146">
        <f>SUM(C84:C95)</f>
        <v>27787771.816</v>
      </c>
      <c r="D96" s="142">
        <f t="shared" si="11"/>
        <v>77.355458160315038</v>
      </c>
      <c r="E96" s="144">
        <f>SUM(E84:E95)</f>
        <v>6096112</v>
      </c>
      <c r="F96" s="144">
        <f>SUM(F84:F95)</f>
        <v>40423</v>
      </c>
    </row>
  </sheetData>
  <mergeCells count="56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A28:F28"/>
    <mergeCell ref="A46:A48"/>
    <mergeCell ref="B46:F46"/>
    <mergeCell ref="B47:B48"/>
    <mergeCell ref="C47:C48"/>
    <mergeCell ref="D47:D48"/>
    <mergeCell ref="F47:F48"/>
    <mergeCell ref="A29:A31"/>
    <mergeCell ref="B30:B31"/>
    <mergeCell ref="C30:C31"/>
    <mergeCell ref="B29:F29"/>
    <mergeCell ref="D30:D31"/>
    <mergeCell ref="F30:F31"/>
    <mergeCell ref="A45:F45"/>
    <mergeCell ref="E30:E31"/>
    <mergeCell ref="E47:E48"/>
    <mergeCell ref="A63:F63"/>
    <mergeCell ref="A64:A66"/>
    <mergeCell ref="B64:F64"/>
    <mergeCell ref="B65:B66"/>
    <mergeCell ref="C65:C66"/>
    <mergeCell ref="D65:D66"/>
    <mergeCell ref="F65:F66"/>
    <mergeCell ref="E65:E66"/>
    <mergeCell ref="A80:F80"/>
    <mergeCell ref="A81:A83"/>
    <mergeCell ref="B81:F81"/>
    <mergeCell ref="B82:B83"/>
    <mergeCell ref="C82:C83"/>
    <mergeCell ref="D82:D83"/>
    <mergeCell ref="F82:F83"/>
    <mergeCell ref="E82:E83"/>
  </mergeCell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53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54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4182024.0649999999</v>
      </c>
      <c r="C7" s="46">
        <v>3270973.5529999998</v>
      </c>
      <c r="D7" s="47">
        <f t="shared" ref="D7:D14" si="0">IFERROR(C7/B7*100, 0)</f>
        <v>78.215082031097779</v>
      </c>
      <c r="E7" s="46">
        <v>3304379</v>
      </c>
      <c r="F7" s="201">
        <v>27371</v>
      </c>
      <c r="G7" s="86">
        <f t="shared" ref="G7:G14" si="1">B7/$B$14*100</f>
        <v>38.360075833390226</v>
      </c>
      <c r="H7" s="90">
        <f t="shared" ref="H7:H14" si="2">C7/$C$14*100</f>
        <v>37.249111460869671</v>
      </c>
    </row>
    <row r="8" spans="1:8" ht="18" x14ac:dyDescent="0.35">
      <c r="A8" s="89" t="s">
        <v>12</v>
      </c>
      <c r="B8" s="87">
        <v>4000107.1189999999</v>
      </c>
      <c r="C8" s="46">
        <v>3345883.0019999999</v>
      </c>
      <c r="D8" s="47">
        <f t="shared" si="0"/>
        <v>83.644835062228239</v>
      </c>
      <c r="E8" s="46">
        <v>2967390</v>
      </c>
      <c r="F8" s="201">
        <v>22279</v>
      </c>
      <c r="G8" s="86">
        <f t="shared" si="1"/>
        <v>36.691422632099105</v>
      </c>
      <c r="H8" s="90">
        <f t="shared" si="2"/>
        <v>38.102163425387751</v>
      </c>
    </row>
    <row r="9" spans="1:8" ht="18" x14ac:dyDescent="0.35">
      <c r="A9" s="89" t="s">
        <v>115</v>
      </c>
      <c r="B9" s="61">
        <v>6624.7380000000003</v>
      </c>
      <c r="C9" s="61">
        <v>1849.184</v>
      </c>
      <c r="D9" s="47">
        <f t="shared" si="0"/>
        <v>27.913315213371455</v>
      </c>
      <c r="E9" s="206">
        <v>3150</v>
      </c>
      <c r="F9" s="108">
        <v>123</v>
      </c>
      <c r="G9" s="86">
        <f t="shared" si="1"/>
        <v>6.0766138144243774E-2</v>
      </c>
      <c r="H9" s="90">
        <f t="shared" si="2"/>
        <v>2.105809166952223E-2</v>
      </c>
    </row>
    <row r="10" spans="1:8" ht="18" x14ac:dyDescent="0.35">
      <c r="A10" s="101" t="s">
        <v>116</v>
      </c>
      <c r="B10" s="61">
        <v>63536.072</v>
      </c>
      <c r="C10" s="61">
        <v>41710.61</v>
      </c>
      <c r="D10" s="47">
        <f t="shared" ref="D10" si="3">IFERROR(C10/B10*100, 0)</f>
        <v>65.648707398845801</v>
      </c>
      <c r="E10" s="206">
        <v>68985</v>
      </c>
      <c r="F10" s="108">
        <v>1777</v>
      </c>
      <c r="G10" s="86">
        <f t="shared" si="1"/>
        <v>0.58279161052023776</v>
      </c>
      <c r="H10" s="90">
        <f t="shared" si="2"/>
        <v>0.47499104955033716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8252291.9939999999</v>
      </c>
      <c r="C12" s="269">
        <f>SUM(C7:C11)</f>
        <v>6660416.3490000004</v>
      </c>
      <c r="D12" s="270">
        <f t="shared" si="0"/>
        <v>80.709896763742663</v>
      </c>
      <c r="E12" s="269">
        <f>SUM(E7:E11)</f>
        <v>6343904</v>
      </c>
      <c r="F12" s="309">
        <f>SUM(F7:F11)</f>
        <v>51550</v>
      </c>
      <c r="G12" s="271">
        <f t="shared" si="1"/>
        <v>75.695056214153809</v>
      </c>
      <c r="H12" s="272">
        <f t="shared" si="2"/>
        <v>75.847324027477299</v>
      </c>
    </row>
    <row r="13" spans="1:8" ht="36" x14ac:dyDescent="0.3">
      <c r="A13" s="284" t="s">
        <v>124</v>
      </c>
      <c r="B13" s="83">
        <v>2649730.4190000016</v>
      </c>
      <c r="C13" s="61">
        <v>2120930.1709999996</v>
      </c>
      <c r="D13" s="47">
        <f t="shared" si="0"/>
        <v>80.043243485895104</v>
      </c>
      <c r="E13" s="206">
        <v>2350414</v>
      </c>
      <c r="F13" s="108">
        <v>31679</v>
      </c>
      <c r="G13" s="86">
        <f t="shared" si="1"/>
        <v>24.304943785846177</v>
      </c>
      <c r="H13" s="90">
        <f t="shared" si="2"/>
        <v>24.152675972522715</v>
      </c>
    </row>
    <row r="14" spans="1:8" ht="57" customHeight="1" thickBot="1" x14ac:dyDescent="0.35">
      <c r="A14" s="155" t="s">
        <v>125</v>
      </c>
      <c r="B14" s="273">
        <f>B12+B13</f>
        <v>10902022.413000003</v>
      </c>
      <c r="C14" s="273">
        <f t="shared" ref="C14" si="4">C12+C13</f>
        <v>8781346.5199999996</v>
      </c>
      <c r="D14" s="274">
        <f t="shared" si="0"/>
        <v>80.547867059315294</v>
      </c>
      <c r="E14" s="310">
        <f>E12+E13</f>
        <v>8694318</v>
      </c>
      <c r="F14" s="275">
        <f>F12+F13</f>
        <v>83229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54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507454.52600000001</v>
      </c>
      <c r="C19" s="46">
        <v>378723.15</v>
      </c>
      <c r="D19" s="47">
        <f t="shared" ref="D19:D26" si="5">IFERROR(C19/B19*100, 0)</f>
        <v>74.631938547336958</v>
      </c>
      <c r="E19" s="46">
        <v>169867</v>
      </c>
      <c r="F19" s="87">
        <v>1404</v>
      </c>
      <c r="G19" s="79">
        <f t="shared" ref="G19:H26" si="6">B19/B$26*100</f>
        <v>16.185407362728611</v>
      </c>
      <c r="H19" s="48">
        <f t="shared" si="6"/>
        <v>14.960463233997414</v>
      </c>
    </row>
    <row r="20" spans="1:8" ht="18" x14ac:dyDescent="0.35">
      <c r="A20" s="78" t="s">
        <v>12</v>
      </c>
      <c r="B20" s="45">
        <v>2627804.9989999998</v>
      </c>
      <c r="C20" s="46">
        <v>2152770.321</v>
      </c>
      <c r="D20" s="47">
        <f t="shared" si="5"/>
        <v>81.922757655884965</v>
      </c>
      <c r="E20" s="46">
        <v>381664</v>
      </c>
      <c r="F20" s="87">
        <v>2006</v>
      </c>
      <c r="G20" s="79">
        <f t="shared" si="6"/>
        <v>83.814592637271389</v>
      </c>
      <c r="H20" s="48">
        <f t="shared" si="6"/>
        <v>85.039536766002584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3135259.5249999999</v>
      </c>
      <c r="C24" s="280">
        <f>SUM(C19:C23)</f>
        <v>2531493.4709999999</v>
      </c>
      <c r="D24" s="264">
        <f t="shared" si="5"/>
        <v>80.742708883086806</v>
      </c>
      <c r="E24" s="280">
        <f>SUM(E19:E23)</f>
        <v>551531</v>
      </c>
      <c r="F24" s="311">
        <f>SUM(F19:F23)</f>
        <v>3410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3135259.5249999999</v>
      </c>
      <c r="C26" s="157">
        <f t="shared" ref="C26" si="8">C24+C25</f>
        <v>2531493.4709999999</v>
      </c>
      <c r="D26" s="278">
        <f t="shared" si="5"/>
        <v>80.742708883086806</v>
      </c>
      <c r="E26" s="163">
        <f>E24+E25</f>
        <v>551531</v>
      </c>
      <c r="F26" s="159">
        <f>F24+F25</f>
        <v>3410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F5:F6"/>
    <mergeCell ref="G5:G6"/>
    <mergeCell ref="H5:H6"/>
    <mergeCell ref="B5:B6"/>
    <mergeCell ref="C5:C6"/>
    <mergeCell ref="D5:D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55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56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3326619.2930000001</v>
      </c>
      <c r="C7" s="46">
        <v>2578152.202</v>
      </c>
      <c r="D7" s="47">
        <f t="shared" ref="D7:D14" si="0">IFERROR(C7/B7*100, 0)</f>
        <v>77.500668844945579</v>
      </c>
      <c r="E7" s="46">
        <v>2696441</v>
      </c>
      <c r="F7" s="201">
        <v>23031</v>
      </c>
      <c r="G7" s="86">
        <f t="shared" ref="G7:G14" si="1">B7/$B$14*100</f>
        <v>37.970874971671584</v>
      </c>
      <c r="H7" s="90">
        <f t="shared" ref="H7:H14" si="2">C7/$C$14*100</f>
        <v>36.59929405029694</v>
      </c>
    </row>
    <row r="8" spans="1:8" ht="18" x14ac:dyDescent="0.35">
      <c r="A8" s="89" t="s">
        <v>12</v>
      </c>
      <c r="B8" s="87">
        <v>3238244.0440000002</v>
      </c>
      <c r="C8" s="46">
        <v>2648971.6979999999</v>
      </c>
      <c r="D8" s="47">
        <f t="shared" si="0"/>
        <v>81.802719684088132</v>
      </c>
      <c r="E8" s="46">
        <v>2388471</v>
      </c>
      <c r="F8" s="201">
        <v>18716</v>
      </c>
      <c r="G8" s="86">
        <f t="shared" si="1"/>
        <v>36.962137501342326</v>
      </c>
      <c r="H8" s="90">
        <f t="shared" si="2"/>
        <v>37.60464336853623</v>
      </c>
    </row>
    <row r="9" spans="1:8" ht="18" x14ac:dyDescent="0.35">
      <c r="A9" s="89" t="s">
        <v>115</v>
      </c>
      <c r="B9" s="61">
        <v>3371.7150000000001</v>
      </c>
      <c r="C9" s="61">
        <v>1540.5</v>
      </c>
      <c r="D9" s="47">
        <f t="shared" si="0"/>
        <v>45.688914988366456</v>
      </c>
      <c r="E9" s="206">
        <v>2792</v>
      </c>
      <c r="F9" s="108">
        <v>127</v>
      </c>
      <c r="G9" s="86">
        <f t="shared" si="1"/>
        <v>3.8485608790434452E-2</v>
      </c>
      <c r="H9" s="90">
        <f t="shared" si="2"/>
        <v>2.1868845617704313E-2</v>
      </c>
    </row>
    <row r="10" spans="1:8" ht="18" x14ac:dyDescent="0.35">
      <c r="A10" s="101" t="s">
        <v>116</v>
      </c>
      <c r="B10" s="61">
        <v>58066.353999999999</v>
      </c>
      <c r="C10" s="61">
        <v>37969.186000000002</v>
      </c>
      <c r="D10" s="47">
        <f t="shared" ref="D10" si="3">IFERROR(C10/B10*100, 0)</f>
        <v>65.389306172038971</v>
      </c>
      <c r="E10" s="206">
        <v>64423</v>
      </c>
      <c r="F10" s="108">
        <v>1624</v>
      </c>
      <c r="G10" s="86">
        <f t="shared" si="1"/>
        <v>0.66278406802795575</v>
      </c>
      <c r="H10" s="90">
        <f t="shared" si="2"/>
        <v>0.53900828748062324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6626301.4060000004</v>
      </c>
      <c r="C12" s="269">
        <f>SUM(C7:C11)</f>
        <v>5266633.5860000001</v>
      </c>
      <c r="D12" s="270">
        <f t="shared" si="0"/>
        <v>79.4807429259278</v>
      </c>
      <c r="E12" s="269">
        <f>SUM(E7:E11)</f>
        <v>5152127</v>
      </c>
      <c r="F12" s="309">
        <f>SUM(F7:F11)</f>
        <v>43498</v>
      </c>
      <c r="G12" s="271">
        <f t="shared" si="1"/>
        <v>75.634282149832302</v>
      </c>
      <c r="H12" s="272">
        <f t="shared" si="2"/>
        <v>74.764814551931494</v>
      </c>
    </row>
    <row r="13" spans="1:8" ht="36" x14ac:dyDescent="0.3">
      <c r="A13" s="284" t="s">
        <v>124</v>
      </c>
      <c r="B13" s="83">
        <v>2134674.7249999992</v>
      </c>
      <c r="C13" s="61">
        <v>1777633.9850000013</v>
      </c>
      <c r="D13" s="47">
        <f t="shared" si="0"/>
        <v>83.274232096414693</v>
      </c>
      <c r="E13" s="206">
        <v>2093944</v>
      </c>
      <c r="F13" s="108">
        <v>27246</v>
      </c>
      <c r="G13" s="86">
        <f t="shared" si="1"/>
        <v>24.365717850167709</v>
      </c>
      <c r="H13" s="90">
        <f t="shared" si="2"/>
        <v>25.23518544806851</v>
      </c>
    </row>
    <row r="14" spans="1:8" ht="57" customHeight="1" thickBot="1" x14ac:dyDescent="0.35">
      <c r="A14" s="155" t="s">
        <v>125</v>
      </c>
      <c r="B14" s="273">
        <f>B12+B13</f>
        <v>8760976.1309999991</v>
      </c>
      <c r="C14" s="273">
        <f t="shared" ref="C14" si="4">C12+C13</f>
        <v>7044267.5710000014</v>
      </c>
      <c r="D14" s="274">
        <f t="shared" si="0"/>
        <v>80.405053793885315</v>
      </c>
      <c r="E14" s="310">
        <f>E12+E13</f>
        <v>7246071</v>
      </c>
      <c r="F14" s="275">
        <f>F12+F13</f>
        <v>70744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56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462219.48</v>
      </c>
      <c r="C19" s="46">
        <v>327196.18199999997</v>
      </c>
      <c r="D19" s="47">
        <f t="shared" ref="D19:D26" si="5">IFERROR(C19/B19*100, 0)</f>
        <v>70.788055492598446</v>
      </c>
      <c r="E19" s="46">
        <v>150938</v>
      </c>
      <c r="F19" s="87">
        <v>1272</v>
      </c>
      <c r="G19" s="79">
        <f t="shared" ref="G19:H26" si="6">B19/B$26*100</f>
        <v>16.984905951065027</v>
      </c>
      <c r="H19" s="48">
        <f t="shared" si="6"/>
        <v>15.524176262804406</v>
      </c>
    </row>
    <row r="20" spans="1:8" ht="18" x14ac:dyDescent="0.35">
      <c r="A20" s="78" t="s">
        <v>12</v>
      </c>
      <c r="B20" s="45">
        <v>2259134.8879999998</v>
      </c>
      <c r="C20" s="46">
        <v>1780459.493</v>
      </c>
      <c r="D20" s="47">
        <f t="shared" si="5"/>
        <v>78.811562003552226</v>
      </c>
      <c r="E20" s="46">
        <v>324170</v>
      </c>
      <c r="F20" s="87">
        <v>1796</v>
      </c>
      <c r="G20" s="79">
        <f t="shared" si="6"/>
        <v>83.015094048934984</v>
      </c>
      <c r="H20" s="48">
        <f t="shared" si="6"/>
        <v>84.475823737195597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2721354.3679999998</v>
      </c>
      <c r="C24" s="280">
        <f>SUM(C19:C23)</f>
        <v>2107655.6749999998</v>
      </c>
      <c r="D24" s="264">
        <f t="shared" si="5"/>
        <v>77.448776968689145</v>
      </c>
      <c r="E24" s="280">
        <f>SUM(E19:E23)</f>
        <v>475108</v>
      </c>
      <c r="F24" s="311">
        <f>SUM(F19:F23)</f>
        <v>3068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2721354.3679999998</v>
      </c>
      <c r="C26" s="157">
        <f t="shared" ref="C26" si="8">C24+C25</f>
        <v>2107655.6749999998</v>
      </c>
      <c r="D26" s="278">
        <f t="shared" si="5"/>
        <v>77.448776968689145</v>
      </c>
      <c r="E26" s="163">
        <f>E24+E25</f>
        <v>475108</v>
      </c>
      <c r="F26" s="159">
        <f>F24+F25</f>
        <v>3068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H5:H6"/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57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58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3566793.923</v>
      </c>
      <c r="C7" s="46">
        <v>2652663.11</v>
      </c>
      <c r="D7" s="47">
        <f t="shared" ref="D7:D14" si="0">IFERROR(C7/B7*100, 0)</f>
        <v>74.371078544646267</v>
      </c>
      <c r="E7" s="46">
        <v>2811926</v>
      </c>
      <c r="F7" s="201">
        <v>24483</v>
      </c>
      <c r="G7" s="86">
        <f t="shared" ref="G7:G14" si="1">B7/$B$14*100</f>
        <v>37.405949588677643</v>
      </c>
      <c r="H7" s="90">
        <f t="shared" ref="H7:H14" si="2">C7/$C$14*100</f>
        <v>35.897670328059874</v>
      </c>
    </row>
    <row r="8" spans="1:8" ht="18" x14ac:dyDescent="0.35">
      <c r="A8" s="89" t="s">
        <v>12</v>
      </c>
      <c r="B8" s="87">
        <v>3635184.1949999998</v>
      </c>
      <c r="C8" s="46">
        <v>2857382.7880000002</v>
      </c>
      <c r="D8" s="47">
        <f t="shared" si="0"/>
        <v>78.603521437240403</v>
      </c>
      <c r="E8" s="46">
        <v>2586474</v>
      </c>
      <c r="F8" s="201">
        <v>20762</v>
      </c>
      <c r="G8" s="86">
        <f t="shared" si="1"/>
        <v>38.12317719476156</v>
      </c>
      <c r="H8" s="90">
        <f t="shared" si="2"/>
        <v>38.668078482343205</v>
      </c>
    </row>
    <row r="9" spans="1:8" ht="18" x14ac:dyDescent="0.35">
      <c r="A9" s="89" t="s">
        <v>115</v>
      </c>
      <c r="B9" s="61">
        <v>4132.7219999999998</v>
      </c>
      <c r="C9" s="61">
        <v>1734.95</v>
      </c>
      <c r="D9" s="47">
        <f t="shared" si="0"/>
        <v>41.980805870803799</v>
      </c>
      <c r="E9" s="206">
        <v>3173</v>
      </c>
      <c r="F9" s="108">
        <v>153</v>
      </c>
      <c r="G9" s="86">
        <f t="shared" si="1"/>
        <v>4.3340993097239572E-2</v>
      </c>
      <c r="H9" s="90">
        <f t="shared" si="2"/>
        <v>2.347854233765383E-2</v>
      </c>
    </row>
    <row r="10" spans="1:8" ht="18" x14ac:dyDescent="0.35">
      <c r="A10" s="101" t="s">
        <v>116</v>
      </c>
      <c r="B10" s="61">
        <v>60905.063999999998</v>
      </c>
      <c r="C10" s="61">
        <v>40159.446000000004</v>
      </c>
      <c r="D10" s="47">
        <f t="shared" ref="D10" si="3">IFERROR(C10/B10*100, 0)</f>
        <v>65.937778178839125</v>
      </c>
      <c r="E10" s="206">
        <v>67987</v>
      </c>
      <c r="F10" s="108">
        <v>1722</v>
      </c>
      <c r="G10" s="86">
        <f t="shared" si="1"/>
        <v>0.63872816957224177</v>
      </c>
      <c r="H10" s="90">
        <f t="shared" si="2"/>
        <v>0.54346537546772111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7267015.9040000001</v>
      </c>
      <c r="C12" s="269">
        <f>SUM(C7:C11)</f>
        <v>5551940.2940000007</v>
      </c>
      <c r="D12" s="270">
        <f t="shared" si="0"/>
        <v>76.399176324136477</v>
      </c>
      <c r="E12" s="269">
        <f>SUM(E7:E11)</f>
        <v>5469560</v>
      </c>
      <c r="F12" s="309">
        <f>SUM(F7:F11)</f>
        <v>47120</v>
      </c>
      <c r="G12" s="271">
        <f t="shared" si="1"/>
        <v>76.211195946108688</v>
      </c>
      <c r="H12" s="272">
        <f t="shared" si="2"/>
        <v>75.132692728208468</v>
      </c>
    </row>
    <row r="13" spans="1:8" ht="36" x14ac:dyDescent="0.3">
      <c r="A13" s="284" t="s">
        <v>124</v>
      </c>
      <c r="B13" s="83">
        <v>2268349.3579999995</v>
      </c>
      <c r="C13" s="61">
        <v>1837572.9689999996</v>
      </c>
      <c r="D13" s="47">
        <f t="shared" si="0"/>
        <v>81.009257349149479</v>
      </c>
      <c r="E13" s="206">
        <v>2139245</v>
      </c>
      <c r="F13" s="108">
        <v>28180</v>
      </c>
      <c r="G13" s="86">
        <f t="shared" si="1"/>
        <v>23.788804053891308</v>
      </c>
      <c r="H13" s="90">
        <f t="shared" si="2"/>
        <v>24.867307271791542</v>
      </c>
    </row>
    <row r="14" spans="1:8" ht="57" customHeight="1" thickBot="1" x14ac:dyDescent="0.35">
      <c r="A14" s="155" t="s">
        <v>125</v>
      </c>
      <c r="B14" s="273">
        <f>B12+B13</f>
        <v>9535365.2620000001</v>
      </c>
      <c r="C14" s="273">
        <f t="shared" ref="C14" si="4">C12+C13</f>
        <v>7389513.2630000003</v>
      </c>
      <c r="D14" s="274">
        <f t="shared" si="0"/>
        <v>77.495859465902441</v>
      </c>
      <c r="E14" s="310">
        <f>E12+E13</f>
        <v>7608805</v>
      </c>
      <c r="F14" s="275">
        <f>F12+F13</f>
        <v>75300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58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483619.28700000001</v>
      </c>
      <c r="C19" s="46">
        <v>331563.68300000002</v>
      </c>
      <c r="D19" s="47">
        <f t="shared" ref="D19:D26" si="5">IFERROR(C19/B19*100, 0)</f>
        <v>68.558821352383319</v>
      </c>
      <c r="E19" s="46">
        <v>154641</v>
      </c>
      <c r="F19" s="87">
        <v>1345</v>
      </c>
      <c r="G19" s="79">
        <f t="shared" ref="G19:H26" si="6">B19/B$26*100</f>
        <v>16.313101610176542</v>
      </c>
      <c r="H19" s="48">
        <f t="shared" si="6"/>
        <v>13.962238579199518</v>
      </c>
    </row>
    <row r="20" spans="1:8" ht="18" x14ac:dyDescent="0.35">
      <c r="A20" s="78" t="s">
        <v>12</v>
      </c>
      <c r="B20" s="45">
        <v>2480987.3130000001</v>
      </c>
      <c r="C20" s="46">
        <v>2043153.531</v>
      </c>
      <c r="D20" s="47">
        <f t="shared" si="5"/>
        <v>82.352437688584018</v>
      </c>
      <c r="E20" s="46">
        <v>369591</v>
      </c>
      <c r="F20" s="87">
        <v>1998</v>
      </c>
      <c r="G20" s="79">
        <f t="shared" si="6"/>
        <v>83.686898389823455</v>
      </c>
      <c r="H20" s="48">
        <f t="shared" si="6"/>
        <v>86.037761420800479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2964606.6</v>
      </c>
      <c r="C24" s="280">
        <f>SUM(C19:C23)</f>
        <v>2374717.2140000002</v>
      </c>
      <c r="D24" s="264">
        <f t="shared" si="5"/>
        <v>80.102271039941698</v>
      </c>
      <c r="E24" s="280">
        <f>SUM(E19:E23)</f>
        <v>524232</v>
      </c>
      <c r="F24" s="311">
        <f>SUM(F19:F23)</f>
        <v>3343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2964606.6</v>
      </c>
      <c r="C26" s="157">
        <f t="shared" ref="C26" si="8">C24+C25</f>
        <v>2374717.2140000002</v>
      </c>
      <c r="D26" s="278">
        <f t="shared" si="5"/>
        <v>80.102271039941698</v>
      </c>
      <c r="E26" s="163">
        <f>E24+E25</f>
        <v>524232</v>
      </c>
      <c r="F26" s="159">
        <f>F24+F25</f>
        <v>3343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H5:H6"/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59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60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3446444.51</v>
      </c>
      <c r="C7" s="46">
        <v>2648202.6490000002</v>
      </c>
      <c r="D7" s="47">
        <f t="shared" ref="D7:D14" si="0">IFERROR(C7/B7*100, 0)</f>
        <v>76.8386852397052</v>
      </c>
      <c r="E7" s="46">
        <v>2857648</v>
      </c>
      <c r="F7" s="201">
        <v>23796</v>
      </c>
      <c r="G7" s="86">
        <f t="shared" ref="G7:G14" si="1">B7/$B$14*100</f>
        <v>37.299841120757357</v>
      </c>
      <c r="H7" s="90">
        <f t="shared" ref="H7:H14" si="2">C7/$C$14*100</f>
        <v>36.114951634425651</v>
      </c>
    </row>
    <row r="8" spans="1:8" ht="18" x14ac:dyDescent="0.35">
      <c r="A8" s="89" t="s">
        <v>12</v>
      </c>
      <c r="B8" s="87">
        <v>3493216.9649999999</v>
      </c>
      <c r="C8" s="46">
        <v>2818835.4890000001</v>
      </c>
      <c r="D8" s="47">
        <f t="shared" si="0"/>
        <v>80.694543661132144</v>
      </c>
      <c r="E8" s="46">
        <v>2609853</v>
      </c>
      <c r="F8" s="201">
        <v>20310</v>
      </c>
      <c r="G8" s="86">
        <f t="shared" si="1"/>
        <v>37.806045452574033</v>
      </c>
      <c r="H8" s="90">
        <f t="shared" si="2"/>
        <v>38.441962660629294</v>
      </c>
    </row>
    <row r="9" spans="1:8" ht="18" x14ac:dyDescent="0.35">
      <c r="A9" s="89" t="s">
        <v>115</v>
      </c>
      <c r="B9" s="61">
        <v>5234.3670000000002</v>
      </c>
      <c r="C9" s="61">
        <v>2337.8679999999999</v>
      </c>
      <c r="D9" s="47">
        <f t="shared" si="0"/>
        <v>44.663815127980136</v>
      </c>
      <c r="E9" s="206">
        <v>4586</v>
      </c>
      <c r="F9" s="108">
        <v>188</v>
      </c>
      <c r="G9" s="86">
        <f t="shared" si="1"/>
        <v>5.664999302940623E-2</v>
      </c>
      <c r="H9" s="90">
        <f t="shared" si="2"/>
        <v>3.1882752545223145E-2</v>
      </c>
    </row>
    <row r="10" spans="1:8" ht="18" x14ac:dyDescent="0.35">
      <c r="A10" s="101" t="s">
        <v>116</v>
      </c>
      <c r="B10" s="61">
        <v>68005.323999999993</v>
      </c>
      <c r="C10" s="61">
        <v>45034.688000000002</v>
      </c>
      <c r="D10" s="47">
        <f t="shared" ref="D10" si="3">IFERROR(C10/B10*100, 0)</f>
        <v>66.222297536586993</v>
      </c>
      <c r="E10" s="206">
        <v>76254</v>
      </c>
      <c r="F10" s="108">
        <v>1904</v>
      </c>
      <c r="G10" s="86">
        <f t="shared" si="1"/>
        <v>0.73600134086175306</v>
      </c>
      <c r="H10" s="90">
        <f t="shared" si="2"/>
        <v>0.61416205425427373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7012901.1659999993</v>
      </c>
      <c r="C12" s="269">
        <f>SUM(C7:C11)</f>
        <v>5514410.6940000001</v>
      </c>
      <c r="D12" s="270">
        <f t="shared" si="0"/>
        <v>78.632374298029589</v>
      </c>
      <c r="E12" s="269">
        <f>SUM(E7:E11)</f>
        <v>5548341</v>
      </c>
      <c r="F12" s="309">
        <f>SUM(F7:F11)</f>
        <v>46198</v>
      </c>
      <c r="G12" s="271">
        <f t="shared" si="1"/>
        <v>75.898537907222547</v>
      </c>
      <c r="H12" s="272">
        <f t="shared" si="2"/>
        <v>75.202959101854432</v>
      </c>
    </row>
    <row r="13" spans="1:8" ht="36" x14ac:dyDescent="0.3">
      <c r="A13" s="284" t="s">
        <v>124</v>
      </c>
      <c r="B13" s="83">
        <v>2226935.805000002</v>
      </c>
      <c r="C13" s="61">
        <v>1818293.7100000004</v>
      </c>
      <c r="D13" s="47">
        <f t="shared" si="0"/>
        <v>81.650028075236719</v>
      </c>
      <c r="E13" s="206">
        <v>2138309</v>
      </c>
      <c r="F13" s="108">
        <v>27915</v>
      </c>
      <c r="G13" s="86">
        <f t="shared" si="1"/>
        <v>24.101462092777457</v>
      </c>
      <c r="H13" s="90">
        <f t="shared" si="2"/>
        <v>24.797040898145553</v>
      </c>
    </row>
    <row r="14" spans="1:8" ht="57" customHeight="1" thickBot="1" x14ac:dyDescent="0.35">
      <c r="A14" s="155" t="s">
        <v>125</v>
      </c>
      <c r="B14" s="273">
        <f>B12+B13</f>
        <v>9239836.9710000008</v>
      </c>
      <c r="C14" s="273">
        <f t="shared" ref="C14" si="4">C12+C13</f>
        <v>7332704.404000001</v>
      </c>
      <c r="D14" s="274">
        <f t="shared" si="0"/>
        <v>79.359672979234432</v>
      </c>
      <c r="E14" s="310">
        <f>E12+E13</f>
        <v>7686650</v>
      </c>
      <c r="F14" s="275">
        <f>F12+F13</f>
        <v>74113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60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471838.65399999998</v>
      </c>
      <c r="C19" s="46">
        <v>332179.62400000001</v>
      </c>
      <c r="D19" s="47">
        <f t="shared" ref="D19:D26" si="5">IFERROR(C19/B19*100, 0)</f>
        <v>70.401104526718157</v>
      </c>
      <c r="E19" s="46">
        <v>154129</v>
      </c>
      <c r="F19" s="87">
        <v>1302</v>
      </c>
      <c r="G19" s="79">
        <f t="shared" ref="G19:H26" si="6">B19/B$26*100</f>
        <v>16.928704522361677</v>
      </c>
      <c r="H19" s="48">
        <f t="shared" si="6"/>
        <v>14.397648816297012</v>
      </c>
    </row>
    <row r="20" spans="1:8" ht="18" x14ac:dyDescent="0.35">
      <c r="A20" s="78" t="s">
        <v>12</v>
      </c>
      <c r="B20" s="45">
        <v>2315371.9879999999</v>
      </c>
      <c r="C20" s="46">
        <v>1975000.0290000001</v>
      </c>
      <c r="D20" s="47">
        <f t="shared" si="5"/>
        <v>85.299469771420604</v>
      </c>
      <c r="E20" s="46">
        <v>353428</v>
      </c>
      <c r="F20" s="87">
        <v>1850</v>
      </c>
      <c r="G20" s="79">
        <f t="shared" si="6"/>
        <v>83.071295477638316</v>
      </c>
      <c r="H20" s="48">
        <f t="shared" si="6"/>
        <v>85.602351183702993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2787210.642</v>
      </c>
      <c r="C24" s="280">
        <f>SUM(C19:C23)</f>
        <v>2307179.6529999999</v>
      </c>
      <c r="D24" s="264">
        <f t="shared" si="5"/>
        <v>82.777369540482681</v>
      </c>
      <c r="E24" s="280">
        <f>SUM(E19:E23)</f>
        <v>507557</v>
      </c>
      <c r="F24" s="311">
        <f>SUM(F19:F23)</f>
        <v>3152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2787210.642</v>
      </c>
      <c r="C26" s="157">
        <f t="shared" ref="C26" si="8">C24+C25</f>
        <v>2307179.6529999999</v>
      </c>
      <c r="D26" s="278">
        <f t="shared" si="5"/>
        <v>82.777369540482681</v>
      </c>
      <c r="E26" s="163">
        <f>E24+E25</f>
        <v>507557</v>
      </c>
      <c r="F26" s="159">
        <f>F24+F25</f>
        <v>3152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H5:H6"/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61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62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3450532.45</v>
      </c>
      <c r="C7" s="46">
        <v>2601708.3489999999</v>
      </c>
      <c r="D7" s="47">
        <f t="shared" ref="D7:D14" si="0">IFERROR(C7/B7*100, 0)</f>
        <v>75.400199438785151</v>
      </c>
      <c r="E7" s="46">
        <v>2802549</v>
      </c>
      <c r="F7" s="201">
        <v>24316</v>
      </c>
      <c r="G7" s="86">
        <f t="shared" ref="G7:G14" si="1">B7/$B$14*100</f>
        <v>36.860264942475979</v>
      </c>
      <c r="H7" s="90">
        <f t="shared" ref="H7:H14" si="2">C7/$C$14*100</f>
        <v>35.447589173706476</v>
      </c>
    </row>
    <row r="8" spans="1:8" ht="18" x14ac:dyDescent="0.35">
      <c r="A8" s="89" t="s">
        <v>12</v>
      </c>
      <c r="B8" s="87">
        <v>3494372.0249999999</v>
      </c>
      <c r="C8" s="46">
        <v>2797033.9</v>
      </c>
      <c r="D8" s="47">
        <f t="shared" si="0"/>
        <v>80.043964408740948</v>
      </c>
      <c r="E8" s="46">
        <v>2613460</v>
      </c>
      <c r="F8" s="201">
        <v>20370</v>
      </c>
      <c r="G8" s="86">
        <f t="shared" si="1"/>
        <v>37.328580593141872</v>
      </c>
      <c r="H8" s="90">
        <f t="shared" si="2"/>
        <v>38.108848222837445</v>
      </c>
    </row>
    <row r="9" spans="1:8" ht="18" x14ac:dyDescent="0.35">
      <c r="A9" s="89" t="s">
        <v>115</v>
      </c>
      <c r="B9" s="61">
        <v>3204.9450000000002</v>
      </c>
      <c r="C9" s="61">
        <v>1645.0619999999999</v>
      </c>
      <c r="D9" s="47">
        <f t="shared" si="0"/>
        <v>51.328868358115344</v>
      </c>
      <c r="E9" s="206">
        <v>3046</v>
      </c>
      <c r="F9" s="108">
        <v>129</v>
      </c>
      <c r="G9" s="86">
        <f t="shared" si="1"/>
        <v>3.4236780420964792E-2</v>
      </c>
      <c r="H9" s="90">
        <f t="shared" si="2"/>
        <v>2.241353530794082E-2</v>
      </c>
    </row>
    <row r="10" spans="1:8" ht="18" x14ac:dyDescent="0.35">
      <c r="A10" s="101" t="s">
        <v>116</v>
      </c>
      <c r="B10" s="61">
        <v>68944.122000000003</v>
      </c>
      <c r="C10" s="61">
        <v>44838.061999999998</v>
      </c>
      <c r="D10" s="47">
        <f t="shared" ref="D10" si="3">IFERROR(C10/B10*100, 0)</f>
        <v>65.035365886594349</v>
      </c>
      <c r="E10" s="206">
        <v>76319</v>
      </c>
      <c r="F10" s="108">
        <v>1972</v>
      </c>
      <c r="G10" s="86">
        <f t="shared" si="1"/>
        <v>0.73649462509659536</v>
      </c>
      <c r="H10" s="90">
        <f t="shared" si="2"/>
        <v>0.61090675353065083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7017053.5420000004</v>
      </c>
      <c r="C12" s="269">
        <f>SUM(C7:C11)</f>
        <v>5445225.3729999997</v>
      </c>
      <c r="D12" s="270">
        <f t="shared" si="0"/>
        <v>77.599883489673388</v>
      </c>
      <c r="E12" s="269">
        <f>SUM(E7:E11)</f>
        <v>5495374</v>
      </c>
      <c r="F12" s="309">
        <f>SUM(F7:F11)</f>
        <v>46787</v>
      </c>
      <c r="G12" s="271">
        <f t="shared" si="1"/>
        <v>74.95957694113541</v>
      </c>
      <c r="H12" s="272">
        <f t="shared" si="2"/>
        <v>74.189757685382503</v>
      </c>
    </row>
    <row r="13" spans="1:8" ht="36" x14ac:dyDescent="0.3">
      <c r="A13" s="284" t="s">
        <v>124</v>
      </c>
      <c r="B13" s="83">
        <v>2344063.2470000004</v>
      </c>
      <c r="C13" s="61">
        <v>1894366.4290000002</v>
      </c>
      <c r="D13" s="47">
        <f t="shared" si="0"/>
        <v>80.815499813175478</v>
      </c>
      <c r="E13" s="206">
        <v>2214985</v>
      </c>
      <c r="F13" s="108">
        <v>28665</v>
      </c>
      <c r="G13" s="86">
        <f t="shared" si="1"/>
        <v>25.040423058864587</v>
      </c>
      <c r="H13" s="90">
        <f t="shared" si="2"/>
        <v>25.810242314617486</v>
      </c>
    </row>
    <row r="14" spans="1:8" ht="57" customHeight="1" thickBot="1" x14ac:dyDescent="0.35">
      <c r="A14" s="155" t="s">
        <v>125</v>
      </c>
      <c r="B14" s="273">
        <f>B12+B13</f>
        <v>9361116.7890000008</v>
      </c>
      <c r="C14" s="273">
        <f t="shared" ref="C14" si="4">C12+C13</f>
        <v>7339591.8020000001</v>
      </c>
      <c r="D14" s="274">
        <f t="shared" si="0"/>
        <v>78.405087421028213</v>
      </c>
      <c r="E14" s="310">
        <f>E12+E13</f>
        <v>7710359</v>
      </c>
      <c r="F14" s="275">
        <f>F12+F13</f>
        <v>75452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62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458449.50400000002</v>
      </c>
      <c r="C19" s="46">
        <v>311940.12400000001</v>
      </c>
      <c r="D19" s="47">
        <f t="shared" ref="D19:D26" si="5">IFERROR(C19/B19*100, 0)</f>
        <v>68.042417164443052</v>
      </c>
      <c r="E19" s="46">
        <v>140976</v>
      </c>
      <c r="F19" s="87">
        <v>1301</v>
      </c>
      <c r="G19" s="79">
        <f t="shared" ref="G19:H26" si="6">B19/B$26*100</f>
        <v>16.260246147876042</v>
      </c>
      <c r="H19" s="48">
        <f t="shared" si="6"/>
        <v>13.324806719118557</v>
      </c>
    </row>
    <row r="20" spans="1:8" ht="18" x14ac:dyDescent="0.35">
      <c r="A20" s="78" t="s">
        <v>12</v>
      </c>
      <c r="B20" s="45">
        <v>2361000.4589999998</v>
      </c>
      <c r="C20" s="46">
        <v>2029107.8970000001</v>
      </c>
      <c r="D20" s="47">
        <f t="shared" si="5"/>
        <v>85.942715058150711</v>
      </c>
      <c r="E20" s="46">
        <v>355279</v>
      </c>
      <c r="F20" s="87">
        <v>1850</v>
      </c>
      <c r="G20" s="79">
        <f t="shared" si="6"/>
        <v>83.739753852123954</v>
      </c>
      <c r="H20" s="48">
        <f t="shared" si="6"/>
        <v>86.675193280881444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2819449.963</v>
      </c>
      <c r="C24" s="280">
        <f>SUM(C19:C23)</f>
        <v>2341048.0210000002</v>
      </c>
      <c r="D24" s="264">
        <f t="shared" si="5"/>
        <v>83.032082559430762</v>
      </c>
      <c r="E24" s="280">
        <f>SUM(E19:E23)</f>
        <v>496255</v>
      </c>
      <c r="F24" s="311">
        <f>SUM(F19:F23)</f>
        <v>3151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2819449.963</v>
      </c>
      <c r="C26" s="157">
        <f t="shared" ref="C26" si="8">C24+C25</f>
        <v>2341048.0210000002</v>
      </c>
      <c r="D26" s="278">
        <f t="shared" si="5"/>
        <v>83.032082559430762</v>
      </c>
      <c r="E26" s="163">
        <f>E24+E25</f>
        <v>496255</v>
      </c>
      <c r="F26" s="159">
        <f>F24+F25</f>
        <v>3151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F5:F6"/>
    <mergeCell ref="G5:G6"/>
    <mergeCell ref="H5:H6"/>
    <mergeCell ref="B5:B6"/>
    <mergeCell ref="C5:C6"/>
    <mergeCell ref="D5:D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63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64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3316261.5049999999</v>
      </c>
      <c r="C7" s="46">
        <v>2509087.7689999999</v>
      </c>
      <c r="D7" s="47">
        <f t="shared" ref="D7:D14" si="0">IFERROR(C7/B7*100, 0)</f>
        <v>75.660130095801961</v>
      </c>
      <c r="E7" s="46">
        <v>2654479</v>
      </c>
      <c r="F7" s="201">
        <v>23050</v>
      </c>
      <c r="G7" s="86">
        <f t="shared" ref="G7:G14" si="1">B7/$B$14*100</f>
        <v>36.377648259651075</v>
      </c>
      <c r="H7" s="90">
        <f t="shared" ref="H7:H14" si="2">C7/$C$14*100</f>
        <v>35.15077867835592</v>
      </c>
    </row>
    <row r="8" spans="1:8" ht="18" x14ac:dyDescent="0.35">
      <c r="A8" s="89" t="s">
        <v>12</v>
      </c>
      <c r="B8" s="87">
        <v>3323224.3829999999</v>
      </c>
      <c r="C8" s="46">
        <v>2676168.733</v>
      </c>
      <c r="D8" s="47">
        <f t="shared" si="0"/>
        <v>80.529281943463644</v>
      </c>
      <c r="E8" s="46">
        <v>2366095</v>
      </c>
      <c r="F8" s="201">
        <v>17952</v>
      </c>
      <c r="G8" s="86">
        <f t="shared" si="1"/>
        <v>36.454027377032794</v>
      </c>
      <c r="H8" s="90">
        <f t="shared" si="2"/>
        <v>37.49148037061719</v>
      </c>
    </row>
    <row r="9" spans="1:8" ht="18" x14ac:dyDescent="0.35">
      <c r="A9" s="89" t="s">
        <v>115</v>
      </c>
      <c r="B9" s="61">
        <v>7863.585</v>
      </c>
      <c r="C9" s="61">
        <v>4850.1819999999998</v>
      </c>
      <c r="D9" s="47">
        <f t="shared" si="0"/>
        <v>61.67901790341174</v>
      </c>
      <c r="E9" s="206">
        <v>8560</v>
      </c>
      <c r="F9" s="108">
        <v>248</v>
      </c>
      <c r="G9" s="86">
        <f t="shared" si="1"/>
        <v>8.625940045999729E-2</v>
      </c>
      <c r="H9" s="90">
        <f t="shared" si="2"/>
        <v>6.7948071063171203E-2</v>
      </c>
    </row>
    <row r="10" spans="1:8" ht="18" x14ac:dyDescent="0.35">
      <c r="A10" s="101" t="s">
        <v>116</v>
      </c>
      <c r="B10" s="61">
        <v>62154.243999999999</v>
      </c>
      <c r="C10" s="61">
        <v>38696.951999999997</v>
      </c>
      <c r="D10" s="47">
        <f t="shared" ref="D10" si="3">IFERROR(C10/B10*100, 0)</f>
        <v>62.259549001995737</v>
      </c>
      <c r="E10" s="206">
        <v>66561</v>
      </c>
      <c r="F10" s="108">
        <v>1823</v>
      </c>
      <c r="G10" s="86">
        <f t="shared" si="1"/>
        <v>0.6817994367053174</v>
      </c>
      <c r="H10" s="90">
        <f t="shared" si="2"/>
        <v>0.54212053164687934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6709503.7170000002</v>
      </c>
      <c r="C12" s="269">
        <f>SUM(C7:C11)</f>
        <v>5228803.6359999999</v>
      </c>
      <c r="D12" s="270">
        <f t="shared" si="0"/>
        <v>77.931302471025958</v>
      </c>
      <c r="E12" s="269">
        <f>SUM(E7:E11)</f>
        <v>5095695</v>
      </c>
      <c r="F12" s="309">
        <f>SUM(F7:F11)</f>
        <v>43073</v>
      </c>
      <c r="G12" s="271">
        <f t="shared" si="1"/>
        <v>73.599734473849182</v>
      </c>
      <c r="H12" s="272">
        <f t="shared" si="2"/>
        <v>73.252327651683174</v>
      </c>
    </row>
    <row r="13" spans="1:8" ht="36" x14ac:dyDescent="0.3">
      <c r="A13" s="284" t="s">
        <v>124</v>
      </c>
      <c r="B13" s="83">
        <v>2406702.6999999997</v>
      </c>
      <c r="C13" s="61">
        <v>1909268.0180000002</v>
      </c>
      <c r="D13" s="47">
        <f t="shared" si="0"/>
        <v>79.331278350250756</v>
      </c>
      <c r="E13" s="206">
        <v>2153520</v>
      </c>
      <c r="F13" s="108">
        <v>28426</v>
      </c>
      <c r="G13" s="86">
        <f t="shared" si="1"/>
        <v>26.400265526150818</v>
      </c>
      <c r="H13" s="90">
        <f t="shared" si="2"/>
        <v>26.747672348316836</v>
      </c>
    </row>
    <row r="14" spans="1:8" ht="57" customHeight="1" thickBot="1" x14ac:dyDescent="0.35">
      <c r="A14" s="155" t="s">
        <v>125</v>
      </c>
      <c r="B14" s="273">
        <f>B12+B13</f>
        <v>9116206.4169999994</v>
      </c>
      <c r="C14" s="273">
        <f t="shared" ref="C14" si="4">C12+C13</f>
        <v>7138071.6540000001</v>
      </c>
      <c r="D14" s="274">
        <f t="shared" si="0"/>
        <v>78.300899820443377</v>
      </c>
      <c r="E14" s="310">
        <f>E12+E13</f>
        <v>7249215</v>
      </c>
      <c r="F14" s="275">
        <f>F12+F13</f>
        <v>71499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64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475153.80599999998</v>
      </c>
      <c r="C19" s="46">
        <v>331065.98200000002</v>
      </c>
      <c r="D19" s="47">
        <f t="shared" ref="D19:D26" si="5">IFERROR(C19/B19*100, 0)</f>
        <v>69.675540387021556</v>
      </c>
      <c r="E19" s="46">
        <v>151794</v>
      </c>
      <c r="F19" s="87">
        <v>1320</v>
      </c>
      <c r="G19" s="79">
        <f t="shared" ref="G19:H26" si="6">B19/B$26*100</f>
        <v>16.650147299482711</v>
      </c>
      <c r="H19" s="48">
        <f t="shared" si="6"/>
        <v>14.241969903977312</v>
      </c>
    </row>
    <row r="20" spans="1:8" ht="18" x14ac:dyDescent="0.35">
      <c r="A20" s="78" t="s">
        <v>12</v>
      </c>
      <c r="B20" s="45">
        <v>2378597.56</v>
      </c>
      <c r="C20" s="46">
        <v>1993514.004</v>
      </c>
      <c r="D20" s="47">
        <f t="shared" si="5"/>
        <v>83.810478810042994</v>
      </c>
      <c r="E20" s="46">
        <v>341745</v>
      </c>
      <c r="F20" s="87">
        <v>1867</v>
      </c>
      <c r="G20" s="79">
        <f t="shared" si="6"/>
        <v>83.349852700517289</v>
      </c>
      <c r="H20" s="48">
        <f t="shared" si="6"/>
        <v>85.758030096022679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2853751.3659999999</v>
      </c>
      <c r="C24" s="280">
        <f>SUM(C19:C23)</f>
        <v>2324579.986</v>
      </c>
      <c r="D24" s="264">
        <f t="shared" si="5"/>
        <v>81.456990741918759</v>
      </c>
      <c r="E24" s="280">
        <f>SUM(E19:E23)</f>
        <v>493539</v>
      </c>
      <c r="F24" s="311">
        <f>SUM(F19:F23)</f>
        <v>3187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2853751.3659999999</v>
      </c>
      <c r="C26" s="157">
        <f t="shared" ref="C26" si="8">C24+C25</f>
        <v>2324579.986</v>
      </c>
      <c r="D26" s="278">
        <f t="shared" si="5"/>
        <v>81.456990741918759</v>
      </c>
      <c r="E26" s="163">
        <f>E24+E25</f>
        <v>493539</v>
      </c>
      <c r="F26" s="159">
        <f>F24+F25</f>
        <v>3187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F5:F6"/>
    <mergeCell ref="G5:G6"/>
    <mergeCell ref="H5:H6"/>
    <mergeCell ref="B5:B6"/>
    <mergeCell ref="C5:C6"/>
    <mergeCell ref="D5:D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3" tint="0.59999389629810485"/>
    <pageSetUpPr fitToPage="1"/>
  </sheetPr>
  <dimension ref="A1:H55"/>
  <sheetViews>
    <sheetView showGridLines="0" topLeftCell="A4" zoomScale="60" zoomScaleNormal="60" workbookViewId="0">
      <selection activeCell="E24" sqref="E24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14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3321328.2140000002</v>
      </c>
      <c r="C7" s="46">
        <v>2156909.8280000002</v>
      </c>
      <c r="D7" s="47">
        <f t="shared" ref="D7:D14" si="0">IFERROR(C7/B7*100, 0)</f>
        <v>64.941182834874141</v>
      </c>
      <c r="E7" s="46">
        <v>2229050</v>
      </c>
      <c r="F7" s="201">
        <v>22471</v>
      </c>
      <c r="G7" s="86">
        <f>B7/$B$14*100</f>
        <v>37.748303554612463</v>
      </c>
      <c r="H7" s="90">
        <f>C7/$C$14*100</f>
        <v>34.034092896737349</v>
      </c>
    </row>
    <row r="8" spans="1:8" ht="18" x14ac:dyDescent="0.35">
      <c r="A8" s="89" t="s">
        <v>12</v>
      </c>
      <c r="B8" s="87">
        <v>3509680.9780000001</v>
      </c>
      <c r="C8" s="46">
        <v>2636948.429</v>
      </c>
      <c r="D8" s="47">
        <f t="shared" si="0"/>
        <v>75.13356471797249</v>
      </c>
      <c r="E8" s="46">
        <v>2317158</v>
      </c>
      <c r="F8" s="201">
        <v>19606</v>
      </c>
      <c r="G8" s="86">
        <f>B8/$B$14*100</f>
        <v>39.889012588080561</v>
      </c>
      <c r="H8" s="90">
        <f>C8/$C$14*100</f>
        <v>41.608669324720424</v>
      </c>
    </row>
    <row r="9" spans="1:8" ht="18" x14ac:dyDescent="0.35">
      <c r="A9" s="89" t="s">
        <v>115</v>
      </c>
      <c r="B9" s="61">
        <v>3197.2049999999999</v>
      </c>
      <c r="C9" s="61">
        <v>1935.742</v>
      </c>
      <c r="D9" s="47">
        <f t="shared" si="0"/>
        <v>60.544819615883249</v>
      </c>
      <c r="E9" s="206">
        <v>3192</v>
      </c>
      <c r="F9" s="108">
        <v>94</v>
      </c>
      <c r="G9" s="86">
        <f>B9/$B$14*100</f>
        <v>3.633759059330495E-2</v>
      </c>
      <c r="H9" s="90">
        <f>C9/$C$14*100</f>
        <v>3.0544263926510398E-2</v>
      </c>
    </row>
    <row r="10" spans="1:8" ht="18" x14ac:dyDescent="0.35">
      <c r="A10" s="101" t="s">
        <v>116</v>
      </c>
      <c r="B10" s="61">
        <v>46712.788</v>
      </c>
      <c r="C10" s="61">
        <v>28713.596000000001</v>
      </c>
      <c r="D10" s="47">
        <f t="shared" ref="D10" si="1">IFERROR(C10/B10*100, 0)</f>
        <v>61.468384203486202</v>
      </c>
      <c r="E10" s="206">
        <v>46007</v>
      </c>
      <c r="F10" s="108">
        <v>1357</v>
      </c>
      <c r="G10" s="86">
        <f>B10/$B$14*100</f>
        <v>0.53091064408314403</v>
      </c>
      <c r="H10" s="90">
        <f>C10/$C$14*100</f>
        <v>0.45307466310241407</v>
      </c>
    </row>
    <row r="11" spans="1:8" ht="18.600000000000001" thickBot="1" x14ac:dyDescent="0.4">
      <c r="A11" s="101"/>
      <c r="B11" s="93"/>
      <c r="C11" s="94"/>
      <c r="D11" s="95"/>
      <c r="E11" s="219"/>
      <c r="F11" s="109"/>
      <c r="G11" s="97"/>
      <c r="H11" s="98"/>
    </row>
    <row r="12" spans="1:8" ht="57" customHeight="1" x14ac:dyDescent="0.3">
      <c r="A12" s="283" t="s">
        <v>123</v>
      </c>
      <c r="B12" s="268">
        <f>SUM(B7:B11)</f>
        <v>6880919.1849999996</v>
      </c>
      <c r="C12" s="269">
        <f>SUM(C7:C11)</f>
        <v>4824507.5949999997</v>
      </c>
      <c r="D12" s="270">
        <f t="shared" si="0"/>
        <v>70.114289461750161</v>
      </c>
      <c r="E12" s="269">
        <f>SUM(E7:E11)</f>
        <v>4595407</v>
      </c>
      <c r="F12" s="309">
        <f>SUM(F7:F11)</f>
        <v>43528</v>
      </c>
      <c r="G12" s="271">
        <f>B12/$B$14*100</f>
        <v>78.204564377369465</v>
      </c>
      <c r="H12" s="272">
        <f>C12/$C$14*100</f>
        <v>76.126381148486686</v>
      </c>
    </row>
    <row r="13" spans="1:8" ht="36" x14ac:dyDescent="0.3">
      <c r="A13" s="284" t="s">
        <v>124</v>
      </c>
      <c r="B13" s="83">
        <v>1917696.6500000004</v>
      </c>
      <c r="C13" s="61">
        <v>1512990.0270000002</v>
      </c>
      <c r="D13" s="47">
        <f t="shared" si="0"/>
        <v>78.896212651776807</v>
      </c>
      <c r="E13" s="206">
        <v>1794990</v>
      </c>
      <c r="F13" s="108">
        <v>26966</v>
      </c>
      <c r="G13" s="86">
        <f>B13/$B$14*100</f>
        <v>21.795435622630524</v>
      </c>
      <c r="H13" s="90">
        <f>C13/$C$14*100</f>
        <v>23.873618851513321</v>
      </c>
    </row>
    <row r="14" spans="1:8" ht="57" customHeight="1" thickBot="1" x14ac:dyDescent="0.35">
      <c r="A14" s="155" t="s">
        <v>125</v>
      </c>
      <c r="B14" s="273">
        <f>B12+B13</f>
        <v>8798615.8350000009</v>
      </c>
      <c r="C14" s="273">
        <f t="shared" ref="C14" si="2">C12+C13</f>
        <v>6337497.6219999995</v>
      </c>
      <c r="D14" s="274">
        <f t="shared" si="0"/>
        <v>72.028347877061265</v>
      </c>
      <c r="E14" s="310">
        <f>E12+E13</f>
        <v>6390397</v>
      </c>
      <c r="F14" s="275">
        <f>F12+F13</f>
        <v>70494</v>
      </c>
      <c r="G14" s="276">
        <f>B14/$B$14*100</f>
        <v>100</v>
      </c>
      <c r="H14" s="277">
        <f>C14/$C$14*100</f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455288.90600000002</v>
      </c>
      <c r="C19" s="46">
        <v>260871.633</v>
      </c>
      <c r="D19" s="47">
        <f t="shared" ref="D19:D26" si="3">IFERROR(C19/B19*100, 0)</f>
        <v>57.298042970544074</v>
      </c>
      <c r="E19" s="46">
        <v>127787</v>
      </c>
      <c r="F19" s="87">
        <v>1241</v>
      </c>
      <c r="G19" s="79">
        <f t="shared" ref="G19:H22" si="4">B19/B$26*100</f>
        <v>15.150508015334479</v>
      </c>
      <c r="H19" s="48">
        <f t="shared" si="4"/>
        <v>12.316585230344858</v>
      </c>
    </row>
    <row r="20" spans="1:8" ht="18" x14ac:dyDescent="0.35">
      <c r="A20" s="78" t="s">
        <v>12</v>
      </c>
      <c r="B20" s="45">
        <v>2549817.6260000002</v>
      </c>
      <c r="C20" s="46">
        <v>1857179.987</v>
      </c>
      <c r="D20" s="47">
        <f t="shared" si="3"/>
        <v>72.835796884557254</v>
      </c>
      <c r="E20" s="46">
        <v>352576</v>
      </c>
      <c r="F20" s="87">
        <v>2103</v>
      </c>
      <c r="G20" s="79">
        <f t="shared" si="4"/>
        <v>84.849491984665519</v>
      </c>
      <c r="H20" s="48">
        <f t="shared" si="4"/>
        <v>87.68341476965513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3"/>
        <v>0</v>
      </c>
      <c r="E21" s="206">
        <v>0</v>
      </c>
      <c r="F21" s="61">
        <v>0</v>
      </c>
      <c r="G21" s="79">
        <f t="shared" si="4"/>
        <v>0</v>
      </c>
      <c r="H21" s="48">
        <f t="shared" si="4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5">IFERROR(C22/B22*100, 0)</f>
        <v>0</v>
      </c>
      <c r="E22" s="206">
        <v>0</v>
      </c>
      <c r="F22" s="61">
        <v>0</v>
      </c>
      <c r="G22" s="79">
        <f t="shared" si="4"/>
        <v>0</v>
      </c>
      <c r="H22" s="48">
        <f t="shared" si="4"/>
        <v>0</v>
      </c>
    </row>
    <row r="23" spans="1:8" ht="18.600000000000001" thickBot="1" x14ac:dyDescent="0.4">
      <c r="A23" s="101"/>
      <c r="B23" s="67"/>
      <c r="C23" s="61"/>
      <c r="D23" s="77"/>
      <c r="E23" s="206"/>
      <c r="F23" s="61"/>
      <c r="G23" s="91"/>
      <c r="H23" s="99"/>
    </row>
    <row r="24" spans="1:8" ht="57" customHeight="1" x14ac:dyDescent="0.3">
      <c r="A24" s="283" t="s">
        <v>123</v>
      </c>
      <c r="B24" s="268">
        <f>SUM(B19:B23)</f>
        <v>3005106.5320000001</v>
      </c>
      <c r="C24" s="280">
        <f>SUM(C19:C23)</f>
        <v>2118051.62</v>
      </c>
      <c r="D24" s="264">
        <f t="shared" si="3"/>
        <v>70.481748232411746</v>
      </c>
      <c r="E24" s="280">
        <f>SUM(E19:E23)</f>
        <v>480363</v>
      </c>
      <c r="F24" s="311">
        <f>SUM(F19:F23)</f>
        <v>3344</v>
      </c>
      <c r="G24" s="281">
        <f t="shared" ref="G24:H26" si="6">B24/B$26*100</f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3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3005106.5320000001</v>
      </c>
      <c r="C26" s="157">
        <f t="shared" ref="C26" si="7">C24+C25</f>
        <v>2118051.62</v>
      </c>
      <c r="D26" s="278">
        <f t="shared" si="3"/>
        <v>70.481748232411746</v>
      </c>
      <c r="E26" s="163">
        <f>E24+E25</f>
        <v>480363</v>
      </c>
      <c r="F26" s="159">
        <f>F24+F25</f>
        <v>3344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65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66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3710179.01</v>
      </c>
      <c r="C7" s="46">
        <v>2963132.7179999999</v>
      </c>
      <c r="D7" s="47">
        <f t="shared" ref="D7:D14" si="0">IFERROR(C7/B7*100, 0)</f>
        <v>79.864952877300652</v>
      </c>
      <c r="E7" s="46">
        <v>3114550</v>
      </c>
      <c r="F7" s="201">
        <v>25923</v>
      </c>
      <c r="G7" s="86">
        <f t="shared" ref="G7:G14" si="1">B7/$B$14*100</f>
        <v>36.702623411594878</v>
      </c>
      <c r="H7" s="90">
        <f t="shared" ref="H7:H14" si="2">C7/$C$14*100</f>
        <v>35.956545390375148</v>
      </c>
    </row>
    <row r="8" spans="1:8" ht="18" x14ac:dyDescent="0.35">
      <c r="A8" s="89" t="s">
        <v>12</v>
      </c>
      <c r="B8" s="87">
        <v>3769989.173</v>
      </c>
      <c r="C8" s="46">
        <v>3153279.997</v>
      </c>
      <c r="D8" s="47">
        <f t="shared" si="0"/>
        <v>83.641619439738378</v>
      </c>
      <c r="E8" s="46">
        <v>2781464</v>
      </c>
      <c r="F8" s="201">
        <v>20622</v>
      </c>
      <c r="G8" s="86">
        <f t="shared" si="1"/>
        <v>37.294290251081172</v>
      </c>
      <c r="H8" s="90">
        <f t="shared" si="2"/>
        <v>38.263913948889986</v>
      </c>
    </row>
    <row r="9" spans="1:8" ht="18" x14ac:dyDescent="0.35">
      <c r="A9" s="89" t="s">
        <v>115</v>
      </c>
      <c r="B9" s="61">
        <v>7005.027</v>
      </c>
      <c r="C9" s="61">
        <v>4566.3919999999998</v>
      </c>
      <c r="D9" s="47">
        <f t="shared" si="0"/>
        <v>65.187357593339755</v>
      </c>
      <c r="E9" s="206">
        <v>7744</v>
      </c>
      <c r="F9" s="108">
        <v>230</v>
      </c>
      <c r="G9" s="86">
        <f t="shared" si="1"/>
        <v>6.9296620803494385E-2</v>
      </c>
      <c r="H9" s="90">
        <f t="shared" si="2"/>
        <v>5.541151775647396E-2</v>
      </c>
    </row>
    <row r="10" spans="1:8" ht="18" x14ac:dyDescent="0.35">
      <c r="A10" s="101" t="s">
        <v>116</v>
      </c>
      <c r="B10" s="61">
        <v>67189.95</v>
      </c>
      <c r="C10" s="61">
        <v>45389.264999999999</v>
      </c>
      <c r="D10" s="47">
        <f t="shared" ref="D10" si="3">IFERROR(C10/B10*100, 0)</f>
        <v>67.553651997062062</v>
      </c>
      <c r="E10" s="206">
        <v>76456</v>
      </c>
      <c r="F10" s="108">
        <v>1901</v>
      </c>
      <c r="G10" s="86">
        <f t="shared" si="1"/>
        <v>0.66467074102009138</v>
      </c>
      <c r="H10" s="90">
        <f t="shared" si="2"/>
        <v>0.55078233833205781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7554363.1600000001</v>
      </c>
      <c r="C12" s="269">
        <f>SUM(C7:C11)</f>
        <v>6166368.3719999995</v>
      </c>
      <c r="D12" s="270">
        <f t="shared" si="0"/>
        <v>81.626581108128775</v>
      </c>
      <c r="E12" s="269">
        <f>SUM(E7:E11)</f>
        <v>5980214</v>
      </c>
      <c r="F12" s="309">
        <f>SUM(F7:F11)</f>
        <v>48676</v>
      </c>
      <c r="G12" s="271">
        <f t="shared" si="1"/>
        <v>74.730881024499638</v>
      </c>
      <c r="H12" s="272">
        <f t="shared" si="2"/>
        <v>74.826653195353657</v>
      </c>
    </row>
    <row r="13" spans="1:8" ht="36" x14ac:dyDescent="0.3">
      <c r="A13" s="284" t="s">
        <v>124</v>
      </c>
      <c r="B13" s="83">
        <v>2554393.8310000012</v>
      </c>
      <c r="C13" s="61">
        <v>2074503.174000001</v>
      </c>
      <c r="D13" s="47">
        <f t="shared" si="0"/>
        <v>81.21312966011466</v>
      </c>
      <c r="E13" s="206">
        <v>2343533</v>
      </c>
      <c r="F13" s="108">
        <v>30478</v>
      </c>
      <c r="G13" s="86">
        <f t="shared" si="1"/>
        <v>25.269118975500369</v>
      </c>
      <c r="H13" s="90">
        <f t="shared" si="2"/>
        <v>25.173346804646346</v>
      </c>
    </row>
    <row r="14" spans="1:8" ht="57" customHeight="1" thickBot="1" x14ac:dyDescent="0.35">
      <c r="A14" s="155" t="s">
        <v>125</v>
      </c>
      <c r="B14" s="273">
        <f>B12+B13</f>
        <v>10108756.991</v>
      </c>
      <c r="C14" s="273">
        <f t="shared" ref="C14" si="4">C12+C13</f>
        <v>8240871.5460000001</v>
      </c>
      <c r="D14" s="274">
        <f t="shared" si="0"/>
        <v>81.522105569824149</v>
      </c>
      <c r="E14" s="310">
        <f>E12+E13</f>
        <v>8323747</v>
      </c>
      <c r="F14" s="275">
        <f>F12+F13</f>
        <v>79154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66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555863.19499999995</v>
      </c>
      <c r="C19" s="46">
        <v>411883.81599999999</v>
      </c>
      <c r="D19" s="47">
        <f t="shared" ref="D19:D26" si="5">IFERROR(C19/B19*100, 0)</f>
        <v>74.098055007941298</v>
      </c>
      <c r="E19" s="46">
        <v>184838</v>
      </c>
      <c r="F19" s="87">
        <v>1489</v>
      </c>
      <c r="G19" s="79">
        <f t="shared" ref="G19:H26" si="6">B19/B$26*100</f>
        <v>18.441364070034318</v>
      </c>
      <c r="H19" s="48">
        <f t="shared" si="6"/>
        <v>16.046400668127472</v>
      </c>
    </row>
    <row r="20" spans="1:8" ht="18" x14ac:dyDescent="0.35">
      <c r="A20" s="78" t="s">
        <v>12</v>
      </c>
      <c r="B20" s="45">
        <v>2458356.3220000002</v>
      </c>
      <c r="C20" s="46">
        <v>2154946.12</v>
      </c>
      <c r="D20" s="47">
        <f t="shared" si="5"/>
        <v>87.658005502100679</v>
      </c>
      <c r="E20" s="46">
        <v>388116</v>
      </c>
      <c r="F20" s="87">
        <v>2086</v>
      </c>
      <c r="G20" s="79">
        <f t="shared" si="6"/>
        <v>81.558635929965689</v>
      </c>
      <c r="H20" s="48">
        <f t="shared" si="6"/>
        <v>83.953599331872525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3014219.517</v>
      </c>
      <c r="C24" s="280">
        <f>SUM(C19:C23)</f>
        <v>2566829.9360000002</v>
      </c>
      <c r="D24" s="264">
        <f t="shared" si="5"/>
        <v>85.157365663756352</v>
      </c>
      <c r="E24" s="280">
        <f>SUM(E19:E23)</f>
        <v>572954</v>
      </c>
      <c r="F24" s="311">
        <f>SUM(F19:F23)</f>
        <v>3575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3014219.517</v>
      </c>
      <c r="C26" s="157">
        <f t="shared" ref="C26" si="8">C24+C25</f>
        <v>2566829.9360000002</v>
      </c>
      <c r="D26" s="278">
        <f t="shared" si="5"/>
        <v>85.157365663756352</v>
      </c>
      <c r="E26" s="163">
        <f>E24+E25</f>
        <v>572954</v>
      </c>
      <c r="F26" s="159">
        <f>F24+F25</f>
        <v>3575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F5:F6"/>
    <mergeCell ref="G5:G6"/>
    <mergeCell ref="H5:H6"/>
    <mergeCell ref="B5:B6"/>
    <mergeCell ref="C5:C6"/>
    <mergeCell ref="D5:D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67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68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3500958.8820000002</v>
      </c>
      <c r="C7" s="46">
        <v>2724988.6260000002</v>
      </c>
      <c r="D7" s="47">
        <f t="shared" ref="D7:D14" si="0">IFERROR(C7/B7*100, 0)</f>
        <v>77.835493584640162</v>
      </c>
      <c r="E7" s="46">
        <v>2953646</v>
      </c>
      <c r="F7" s="201">
        <v>25051</v>
      </c>
      <c r="G7" s="86">
        <f t="shared" ref="G7:G14" si="1">B7/$B$14*100</f>
        <v>35.877907740621708</v>
      </c>
      <c r="H7" s="90">
        <f t="shared" ref="H7:H14" si="2">C7/$C$14*100</f>
        <v>35.267509135618191</v>
      </c>
    </row>
    <row r="8" spans="1:8" ht="18" x14ac:dyDescent="0.35">
      <c r="A8" s="89" t="s">
        <v>12</v>
      </c>
      <c r="B8" s="87">
        <v>3725187.6030000001</v>
      </c>
      <c r="C8" s="46">
        <v>2999628.102</v>
      </c>
      <c r="D8" s="47">
        <f t="shared" si="0"/>
        <v>80.522873521438584</v>
      </c>
      <c r="E8" s="46">
        <v>2740336</v>
      </c>
      <c r="F8" s="201">
        <v>21064</v>
      </c>
      <c r="G8" s="86">
        <f t="shared" si="1"/>
        <v>38.175808868851981</v>
      </c>
      <c r="H8" s="90">
        <f t="shared" si="2"/>
        <v>38.821964422666198</v>
      </c>
    </row>
    <row r="9" spans="1:8" ht="18" x14ac:dyDescent="0.35">
      <c r="A9" s="89" t="s">
        <v>115</v>
      </c>
      <c r="B9" s="61">
        <v>7895.1239999999998</v>
      </c>
      <c r="C9" s="61">
        <v>3325.7669999999998</v>
      </c>
      <c r="D9" s="47">
        <f t="shared" si="0"/>
        <v>42.124316223532396</v>
      </c>
      <c r="E9" s="206">
        <v>5927</v>
      </c>
      <c r="F9" s="108">
        <v>324</v>
      </c>
      <c r="G9" s="86">
        <f t="shared" si="1"/>
        <v>8.0909413683530426E-2</v>
      </c>
      <c r="H9" s="90">
        <f t="shared" si="2"/>
        <v>4.3042938578282897E-2</v>
      </c>
    </row>
    <row r="10" spans="1:8" ht="18" x14ac:dyDescent="0.35">
      <c r="A10" s="101" t="s">
        <v>116</v>
      </c>
      <c r="B10" s="61">
        <v>67196.013999999996</v>
      </c>
      <c r="C10" s="61">
        <v>48627.883999999998</v>
      </c>
      <c r="D10" s="47">
        <f t="shared" ref="D10" si="3">IFERROR(C10/B10*100, 0)</f>
        <v>72.367215114872735</v>
      </c>
      <c r="E10" s="206">
        <v>84267</v>
      </c>
      <c r="F10" s="108">
        <v>1930</v>
      </c>
      <c r="G10" s="86">
        <f t="shared" si="1"/>
        <v>0.68862630841647354</v>
      </c>
      <c r="H10" s="90">
        <f t="shared" si="2"/>
        <v>0.62935467944803869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7301237.6230000006</v>
      </c>
      <c r="C12" s="269">
        <f>SUM(C7:C11)</f>
        <v>5776570.3789999997</v>
      </c>
      <c r="D12" s="270">
        <f t="shared" si="0"/>
        <v>79.117687675346033</v>
      </c>
      <c r="E12" s="269">
        <f>SUM(E7:E11)</f>
        <v>5784176</v>
      </c>
      <c r="F12" s="309">
        <f>SUM(F7:F11)</f>
        <v>48369</v>
      </c>
      <c r="G12" s="271">
        <f t="shared" si="1"/>
        <v>74.823252331573698</v>
      </c>
      <c r="H12" s="272">
        <f t="shared" si="2"/>
        <v>74.761871176310706</v>
      </c>
    </row>
    <row r="13" spans="1:8" ht="36" x14ac:dyDescent="0.3">
      <c r="A13" s="284" t="s">
        <v>124</v>
      </c>
      <c r="B13" s="83">
        <v>2456741.8759999997</v>
      </c>
      <c r="C13" s="61">
        <v>1950055.892</v>
      </c>
      <c r="D13" s="47">
        <f t="shared" si="0"/>
        <v>79.375693110056318</v>
      </c>
      <c r="E13" s="206">
        <v>2248214</v>
      </c>
      <c r="F13" s="108">
        <v>29894</v>
      </c>
      <c r="G13" s="86">
        <f t="shared" si="1"/>
        <v>25.176747668426309</v>
      </c>
      <c r="H13" s="90">
        <f t="shared" si="2"/>
        <v>25.238128823689294</v>
      </c>
    </row>
    <row r="14" spans="1:8" ht="57" customHeight="1" thickBot="1" x14ac:dyDescent="0.35">
      <c r="A14" s="155" t="s">
        <v>125</v>
      </c>
      <c r="B14" s="273">
        <f>B12+B13</f>
        <v>9757979.4989999998</v>
      </c>
      <c r="C14" s="273">
        <f t="shared" ref="C14" si="4">C12+C13</f>
        <v>7726626.2709999997</v>
      </c>
      <c r="D14" s="274">
        <f t="shared" si="0"/>
        <v>79.182645052613879</v>
      </c>
      <c r="E14" s="310">
        <f>E12+E13</f>
        <v>8032390</v>
      </c>
      <c r="F14" s="275">
        <f>F12+F13</f>
        <v>78263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68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552707.94799999997</v>
      </c>
      <c r="C19" s="46">
        <v>397567.88099999999</v>
      </c>
      <c r="D19" s="47">
        <f t="shared" ref="D19:D26" si="5">IFERROR(C19/B19*100, 0)</f>
        <v>71.930914407621287</v>
      </c>
      <c r="E19" s="46">
        <v>176868</v>
      </c>
      <c r="F19" s="87">
        <v>1479</v>
      </c>
      <c r="G19" s="79">
        <f t="shared" ref="G19:H26" si="6">B19/B$26*100</f>
        <v>18.228751722821485</v>
      </c>
      <c r="H19" s="48">
        <f t="shared" si="6"/>
        <v>15.375446058494763</v>
      </c>
    </row>
    <row r="20" spans="1:8" ht="18" x14ac:dyDescent="0.35">
      <c r="A20" s="78" t="s">
        <v>12</v>
      </c>
      <c r="B20" s="45">
        <v>2479358.9559999998</v>
      </c>
      <c r="C20" s="46">
        <v>2188164.4580000001</v>
      </c>
      <c r="D20" s="47">
        <f t="shared" si="5"/>
        <v>88.255250523716427</v>
      </c>
      <c r="E20" s="46">
        <v>396545</v>
      </c>
      <c r="F20" s="87">
        <v>2081</v>
      </c>
      <c r="G20" s="79">
        <f t="shared" si="6"/>
        <v>81.771248277178515</v>
      </c>
      <c r="H20" s="48">
        <f t="shared" si="6"/>
        <v>84.624553941505226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3032066.9039999996</v>
      </c>
      <c r="C24" s="280">
        <f>SUM(C19:C23)</f>
        <v>2585732.3390000002</v>
      </c>
      <c r="D24" s="264">
        <f t="shared" si="5"/>
        <v>85.27952782271457</v>
      </c>
      <c r="E24" s="280">
        <f>SUM(E19:E23)</f>
        <v>573413</v>
      </c>
      <c r="F24" s="311">
        <f>SUM(F19:F23)</f>
        <v>3560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3032066.9039999996</v>
      </c>
      <c r="C26" s="157">
        <f t="shared" ref="C26" si="8">C24+C25</f>
        <v>2585732.3390000002</v>
      </c>
      <c r="D26" s="278">
        <f t="shared" si="5"/>
        <v>85.27952782271457</v>
      </c>
      <c r="E26" s="163">
        <f>E24+E25</f>
        <v>573413</v>
      </c>
      <c r="F26" s="159">
        <f>F24+F25</f>
        <v>3560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H5:H6"/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69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70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3375989.8309999998</v>
      </c>
      <c r="C7" s="46">
        <v>2600868.3259999999</v>
      </c>
      <c r="D7" s="47">
        <f t="shared" ref="D7:D14" si="0">IFERROR(C7/B7*100, 0)</f>
        <v>77.040170622480758</v>
      </c>
      <c r="E7" s="46">
        <v>2855597</v>
      </c>
      <c r="F7" s="201">
        <v>24383</v>
      </c>
      <c r="G7" s="86">
        <f t="shared" ref="G7:G14" si="1">B7/$B$14*100</f>
        <v>35.678376565651362</v>
      </c>
      <c r="H7" s="90">
        <f t="shared" ref="H7:H14" si="2">C7/$C$14*100</f>
        <v>34.999771521066705</v>
      </c>
    </row>
    <row r="8" spans="1:8" ht="18" x14ac:dyDescent="0.35">
      <c r="A8" s="89" t="s">
        <v>12</v>
      </c>
      <c r="B8" s="87">
        <v>3567591.7889999999</v>
      </c>
      <c r="C8" s="46">
        <v>2832362.111</v>
      </c>
      <c r="D8" s="47">
        <f t="shared" si="0"/>
        <v>79.391429247400367</v>
      </c>
      <c r="E8" s="46">
        <v>2583781</v>
      </c>
      <c r="F8" s="201">
        <v>20315</v>
      </c>
      <c r="G8" s="86">
        <f t="shared" si="1"/>
        <v>37.703278046535033</v>
      </c>
      <c r="H8" s="90">
        <f t="shared" si="2"/>
        <v>38.114973279860756</v>
      </c>
    </row>
    <row r="9" spans="1:8" ht="18" x14ac:dyDescent="0.35">
      <c r="A9" s="89" t="s">
        <v>115</v>
      </c>
      <c r="B9" s="61">
        <v>9559.5419999999995</v>
      </c>
      <c r="C9" s="61">
        <v>3070.297</v>
      </c>
      <c r="D9" s="47">
        <f t="shared" si="0"/>
        <v>32.117616094997018</v>
      </c>
      <c r="E9" s="206">
        <v>5961</v>
      </c>
      <c r="F9" s="108">
        <v>428</v>
      </c>
      <c r="G9" s="86">
        <f t="shared" si="1"/>
        <v>0.10102783371540314</v>
      </c>
      <c r="H9" s="90">
        <f t="shared" si="2"/>
        <v>4.1316852693993912E-2</v>
      </c>
    </row>
    <row r="10" spans="1:8" ht="18" x14ac:dyDescent="0.35">
      <c r="A10" s="101" t="s">
        <v>116</v>
      </c>
      <c r="B10" s="61">
        <v>65093.237999999998</v>
      </c>
      <c r="C10" s="61">
        <v>45393.974000000002</v>
      </c>
      <c r="D10" s="47">
        <f t="shared" ref="D10" si="3">IFERROR(C10/B10*100, 0)</f>
        <v>69.736850392970169</v>
      </c>
      <c r="E10" s="206">
        <v>77946</v>
      </c>
      <c r="F10" s="108">
        <v>1877</v>
      </c>
      <c r="G10" s="86">
        <f t="shared" si="1"/>
        <v>0.68792300140123464</v>
      </c>
      <c r="H10" s="90">
        <f t="shared" si="2"/>
        <v>0.61086472642646283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7018234.3999999994</v>
      </c>
      <c r="C12" s="269">
        <f>SUM(C7:C11)</f>
        <v>5481694.7080000006</v>
      </c>
      <c r="D12" s="270">
        <f t="shared" si="0"/>
        <v>78.106463756753413</v>
      </c>
      <c r="E12" s="269">
        <f>SUM(E7:E11)</f>
        <v>5523285</v>
      </c>
      <c r="F12" s="309">
        <f>SUM(F7:F11)</f>
        <v>47003</v>
      </c>
      <c r="G12" s="271">
        <f t="shared" si="1"/>
        <v>74.170605447303032</v>
      </c>
      <c r="H12" s="272">
        <f t="shared" si="2"/>
        <v>73.76692638004792</v>
      </c>
    </row>
    <row r="13" spans="1:8" ht="36" x14ac:dyDescent="0.3">
      <c r="A13" s="284" t="s">
        <v>124</v>
      </c>
      <c r="B13" s="83">
        <v>2444051.0399999991</v>
      </c>
      <c r="C13" s="61">
        <v>1949406.1619999995</v>
      </c>
      <c r="D13" s="47">
        <f t="shared" si="0"/>
        <v>79.761270533859246</v>
      </c>
      <c r="E13" s="206">
        <v>2278783</v>
      </c>
      <c r="F13" s="108">
        <v>30024</v>
      </c>
      <c r="G13" s="86">
        <f t="shared" si="1"/>
        <v>25.829394552696982</v>
      </c>
      <c r="H13" s="90">
        <f t="shared" si="2"/>
        <v>26.23307361995208</v>
      </c>
    </row>
    <row r="14" spans="1:8" ht="57" customHeight="1" thickBot="1" x14ac:dyDescent="0.35">
      <c r="A14" s="155" t="s">
        <v>125</v>
      </c>
      <c r="B14" s="273">
        <f>B12+B13</f>
        <v>9462285.4399999976</v>
      </c>
      <c r="C14" s="273">
        <f t="shared" ref="C14" si="4">C12+C13</f>
        <v>7431100.8700000001</v>
      </c>
      <c r="D14" s="274">
        <f t="shared" si="0"/>
        <v>78.533890328296863</v>
      </c>
      <c r="E14" s="310">
        <f>E12+E13</f>
        <v>7802068</v>
      </c>
      <c r="F14" s="275">
        <f>F12+F13</f>
        <v>77027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70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505050.58100000001</v>
      </c>
      <c r="C19" s="46">
        <v>360177.59299999999</v>
      </c>
      <c r="D19" s="47">
        <f t="shared" ref="D19:D26" si="5">IFERROR(C19/B19*100, 0)</f>
        <v>71.31515268962734</v>
      </c>
      <c r="E19" s="46">
        <v>158838</v>
      </c>
      <c r="F19" s="87">
        <v>1382</v>
      </c>
      <c r="G19" s="79">
        <f t="shared" ref="G19:H26" si="6">B19/B$26*100</f>
        <v>17.66338252611942</v>
      </c>
      <c r="H19" s="48">
        <f t="shared" si="6"/>
        <v>14.530612859855669</v>
      </c>
    </row>
    <row r="20" spans="1:8" ht="18" x14ac:dyDescent="0.35">
      <c r="A20" s="78" t="s">
        <v>12</v>
      </c>
      <c r="B20" s="45">
        <v>2352112.031</v>
      </c>
      <c r="C20" s="46">
        <v>2118446.6069999998</v>
      </c>
      <c r="D20" s="47">
        <f t="shared" si="5"/>
        <v>90.065718770178762</v>
      </c>
      <c r="E20" s="46">
        <v>385212</v>
      </c>
      <c r="F20" s="87">
        <v>2011</v>
      </c>
      <c r="G20" s="79">
        <f t="shared" si="6"/>
        <v>82.261571634229355</v>
      </c>
      <c r="H20" s="48">
        <f t="shared" si="6"/>
        <v>85.464304578746535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2857162.6119999997</v>
      </c>
      <c r="C24" s="280">
        <f>SUM(C19:C23)</f>
        <v>2478624.1999999997</v>
      </c>
      <c r="D24" s="264">
        <f t="shared" si="5"/>
        <v>86.751247184526719</v>
      </c>
      <c r="E24" s="280">
        <f>SUM(E19:E23)</f>
        <v>544050</v>
      </c>
      <c r="F24" s="311">
        <f>SUM(F19:F23)</f>
        <v>3393</v>
      </c>
      <c r="G24" s="281">
        <f t="shared" si="6"/>
        <v>99.924954160348776</v>
      </c>
      <c r="H24" s="282">
        <f t="shared" si="6"/>
        <v>99.994917438602187</v>
      </c>
    </row>
    <row r="25" spans="1:8" ht="36" x14ac:dyDescent="0.3">
      <c r="A25" s="284" t="s">
        <v>124</v>
      </c>
      <c r="B25" s="83">
        <v>2145.7919999999999</v>
      </c>
      <c r="C25" s="61">
        <v>125.98399999999999</v>
      </c>
      <c r="D25" s="77">
        <f t="shared" si="5"/>
        <v>5.8712121212121211</v>
      </c>
      <c r="E25" s="206">
        <v>31</v>
      </c>
      <c r="F25" s="108">
        <v>4</v>
      </c>
      <c r="G25" s="86">
        <f t="shared" si="6"/>
        <v>7.5045839651230586E-2</v>
      </c>
      <c r="H25" s="90">
        <f t="shared" si="6"/>
        <v>5.0825613978048223E-3</v>
      </c>
    </row>
    <row r="26" spans="1:8" ht="57" customHeight="1" thickBot="1" x14ac:dyDescent="0.35">
      <c r="A26" s="162" t="s">
        <v>178</v>
      </c>
      <c r="B26" s="156">
        <f>B24+B25</f>
        <v>2859308.4039999996</v>
      </c>
      <c r="C26" s="157">
        <f t="shared" ref="C26" si="8">C24+C25</f>
        <v>2478750.1839999999</v>
      </c>
      <c r="D26" s="278">
        <f t="shared" si="5"/>
        <v>86.690550083103247</v>
      </c>
      <c r="E26" s="163">
        <f>E24+E25</f>
        <v>544081</v>
      </c>
      <c r="F26" s="159">
        <f>F24+F25</f>
        <v>3397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H5:H6"/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71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72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3680084.9730000002</v>
      </c>
      <c r="C7" s="46">
        <v>2923425.0079999999</v>
      </c>
      <c r="D7" s="47">
        <f t="shared" ref="D7:D14" si="0">IFERROR(C7/B7*100, 0)</f>
        <v>79.439062669708633</v>
      </c>
      <c r="E7" s="46">
        <v>3166664</v>
      </c>
      <c r="F7" s="201">
        <v>26177</v>
      </c>
      <c r="G7" s="86">
        <f t="shared" ref="G7:G14" si="1">B7/$B$14*100</f>
        <v>36.680326167189655</v>
      </c>
      <c r="H7" s="90">
        <f t="shared" ref="H7:H14" si="2">C7/$C$14*100</f>
        <v>36.127926585711279</v>
      </c>
    </row>
    <row r="8" spans="1:8" ht="18" x14ac:dyDescent="0.35">
      <c r="A8" s="89" t="s">
        <v>12</v>
      </c>
      <c r="B8" s="87">
        <v>3779337.324</v>
      </c>
      <c r="C8" s="46">
        <v>3143479.2119999998</v>
      </c>
      <c r="D8" s="47">
        <f t="shared" si="0"/>
        <v>83.175407287354375</v>
      </c>
      <c r="E8" s="46">
        <v>2857363</v>
      </c>
      <c r="F8" s="201">
        <v>21356</v>
      </c>
      <c r="G8" s="86">
        <f t="shared" si="1"/>
        <v>37.669599141659198</v>
      </c>
      <c r="H8" s="90">
        <f t="shared" si="2"/>
        <v>38.847374529555758</v>
      </c>
    </row>
    <row r="9" spans="1:8" ht="18" x14ac:dyDescent="0.35">
      <c r="A9" s="89" t="s">
        <v>115</v>
      </c>
      <c r="B9" s="61">
        <v>9737.2950000000001</v>
      </c>
      <c r="C9" s="61">
        <v>4192.9290000000001</v>
      </c>
      <c r="D9" s="47">
        <f t="shared" si="0"/>
        <v>43.06051115838639</v>
      </c>
      <c r="E9" s="206">
        <v>8841</v>
      </c>
      <c r="F9" s="108">
        <v>438</v>
      </c>
      <c r="G9" s="86">
        <f t="shared" si="1"/>
        <v>9.7054051525061066E-2</v>
      </c>
      <c r="H9" s="90">
        <f t="shared" si="2"/>
        <v>5.1816561285672566E-2</v>
      </c>
    </row>
    <row r="10" spans="1:8" ht="18" x14ac:dyDescent="0.35">
      <c r="A10" s="101" t="s">
        <v>116</v>
      </c>
      <c r="B10" s="61">
        <v>68137.61</v>
      </c>
      <c r="C10" s="61">
        <v>45417.561999999998</v>
      </c>
      <c r="D10" s="47">
        <f t="shared" ref="D10" si="3">IFERROR(C10/B10*100, 0)</f>
        <v>66.655642896779028</v>
      </c>
      <c r="E10" s="206">
        <v>78393</v>
      </c>
      <c r="F10" s="108">
        <v>1957</v>
      </c>
      <c r="G10" s="86">
        <f t="shared" si="1"/>
        <v>0.67914457883164847</v>
      </c>
      <c r="H10" s="90">
        <f t="shared" si="2"/>
        <v>0.56127396500604543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7537297.2020000005</v>
      </c>
      <c r="C12" s="269">
        <f>SUM(C7:C11)</f>
        <v>6116514.7109999992</v>
      </c>
      <c r="D12" s="270">
        <f t="shared" si="0"/>
        <v>81.149973884232665</v>
      </c>
      <c r="E12" s="269">
        <f>SUM(E7:E11)</f>
        <v>6111261</v>
      </c>
      <c r="F12" s="309">
        <f>SUM(F7:F11)</f>
        <v>49928</v>
      </c>
      <c r="G12" s="271">
        <f t="shared" si="1"/>
        <v>75.12612393920557</v>
      </c>
      <c r="H12" s="272">
        <f t="shared" si="2"/>
        <v>75.588391641558744</v>
      </c>
    </row>
    <row r="13" spans="1:8" ht="36" x14ac:dyDescent="0.3">
      <c r="A13" s="284" t="s">
        <v>124</v>
      </c>
      <c r="B13" s="83">
        <v>2495560.6200000006</v>
      </c>
      <c r="C13" s="61">
        <v>1975355.7179999999</v>
      </c>
      <c r="D13" s="47">
        <f t="shared" si="0"/>
        <v>79.154787993088277</v>
      </c>
      <c r="E13" s="206">
        <v>2350461</v>
      </c>
      <c r="F13" s="108">
        <v>31084</v>
      </c>
      <c r="G13" s="86">
        <f t="shared" si="1"/>
        <v>24.873876060794441</v>
      </c>
      <c r="H13" s="90">
        <f t="shared" si="2"/>
        <v>24.411608358441253</v>
      </c>
    </row>
    <row r="14" spans="1:8" ht="57" customHeight="1" thickBot="1" x14ac:dyDescent="0.35">
      <c r="A14" s="155" t="s">
        <v>125</v>
      </c>
      <c r="B14" s="273">
        <f>B12+B13</f>
        <v>10032857.822000001</v>
      </c>
      <c r="C14" s="273">
        <f t="shared" ref="C14" si="4">C12+C13</f>
        <v>8091870.4289999995</v>
      </c>
      <c r="D14" s="274">
        <f t="shared" si="0"/>
        <v>80.653693818486957</v>
      </c>
      <c r="E14" s="310">
        <f>E12+E13</f>
        <v>8461722</v>
      </c>
      <c r="F14" s="275">
        <f>F12+F13</f>
        <v>81012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72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516072.82799999998</v>
      </c>
      <c r="C19" s="46">
        <v>376852.62</v>
      </c>
      <c r="D19" s="47">
        <f t="shared" ref="D19:D26" si="5">IFERROR(C19/B19*100, 0)</f>
        <v>73.023147035363777</v>
      </c>
      <c r="E19" s="46">
        <v>167193</v>
      </c>
      <c r="F19" s="87">
        <v>1416</v>
      </c>
      <c r="G19" s="79">
        <f t="shared" ref="G19:H26" si="6">B19/B$26*100</f>
        <v>17.608637532065611</v>
      </c>
      <c r="H19" s="48">
        <f t="shared" si="6"/>
        <v>15.133999406624445</v>
      </c>
    </row>
    <row r="20" spans="1:8" ht="18" x14ac:dyDescent="0.35">
      <c r="A20" s="78" t="s">
        <v>12</v>
      </c>
      <c r="B20" s="45">
        <v>2410429.2230000002</v>
      </c>
      <c r="C20" s="46">
        <v>2112070.7080000001</v>
      </c>
      <c r="D20" s="47">
        <f t="shared" si="5"/>
        <v>87.622183130161957</v>
      </c>
      <c r="E20" s="46">
        <v>391076</v>
      </c>
      <c r="F20" s="87">
        <v>2126</v>
      </c>
      <c r="G20" s="79">
        <f t="shared" si="6"/>
        <v>82.244931687249291</v>
      </c>
      <c r="H20" s="48">
        <f t="shared" si="6"/>
        <v>84.818507674487904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2926502.051</v>
      </c>
      <c r="C24" s="280">
        <f>SUM(C19:C23)</f>
        <v>2488923.3280000002</v>
      </c>
      <c r="D24" s="264">
        <f t="shared" si="5"/>
        <v>85.047721977489232</v>
      </c>
      <c r="E24" s="280">
        <f>SUM(E19:E23)</f>
        <v>558269</v>
      </c>
      <c r="F24" s="311">
        <f>SUM(F19:F23)</f>
        <v>3542</v>
      </c>
      <c r="G24" s="281">
        <f t="shared" si="6"/>
        <v>99.853569219314892</v>
      </c>
      <c r="H24" s="282">
        <f t="shared" si="6"/>
        <v>99.952507081112358</v>
      </c>
    </row>
    <row r="25" spans="1:8" ht="36" x14ac:dyDescent="0.3">
      <c r="A25" s="284" t="s">
        <v>124</v>
      </c>
      <c r="B25" s="83">
        <v>4291.5839999999998</v>
      </c>
      <c r="C25" s="61">
        <v>1182.624</v>
      </c>
      <c r="D25" s="77">
        <f t="shared" si="5"/>
        <v>27.556818181818183</v>
      </c>
      <c r="E25" s="206">
        <v>291</v>
      </c>
      <c r="F25" s="108">
        <v>8</v>
      </c>
      <c r="G25" s="86">
        <f t="shared" si="6"/>
        <v>0.14643078068510954</v>
      </c>
      <c r="H25" s="90">
        <f t="shared" si="6"/>
        <v>4.7492918887653821E-2</v>
      </c>
    </row>
    <row r="26" spans="1:8" ht="57" customHeight="1" thickBot="1" x14ac:dyDescent="0.35">
      <c r="A26" s="162" t="s">
        <v>178</v>
      </c>
      <c r="B26" s="156">
        <f>B24+B25</f>
        <v>2930793.6349999998</v>
      </c>
      <c r="C26" s="157">
        <f t="shared" ref="C26" si="8">C24+C25</f>
        <v>2490105.952</v>
      </c>
      <c r="D26" s="278">
        <f t="shared" si="5"/>
        <v>84.963537598238318</v>
      </c>
      <c r="E26" s="163">
        <f>E24+E25</f>
        <v>558560</v>
      </c>
      <c r="F26" s="159">
        <f>F24+F25</f>
        <v>3550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H5:H6"/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73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74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3597643.9</v>
      </c>
      <c r="C7" s="46">
        <v>2874441.963</v>
      </c>
      <c r="D7" s="47">
        <f t="shared" ref="D7:D14" si="0">IFERROR(C7/B7*100, 0)</f>
        <v>79.897901040177985</v>
      </c>
      <c r="E7" s="46">
        <v>3074274</v>
      </c>
      <c r="F7" s="201">
        <v>25010</v>
      </c>
      <c r="G7" s="86">
        <f t="shared" ref="G7:G14" si="1">B7/$B$14*100</f>
        <v>36.689327975024881</v>
      </c>
      <c r="H7" s="90">
        <f t="shared" ref="H7:H14" si="2">C7/$C$14*100</f>
        <v>36.137683628210297</v>
      </c>
    </row>
    <row r="8" spans="1:8" ht="18" x14ac:dyDescent="0.35">
      <c r="A8" s="89" t="s">
        <v>12</v>
      </c>
      <c r="B8" s="87">
        <v>3681217.2149999999</v>
      </c>
      <c r="C8" s="46">
        <v>3064638.2239999999</v>
      </c>
      <c r="D8" s="47">
        <f t="shared" si="0"/>
        <v>83.250676203305758</v>
      </c>
      <c r="E8" s="46">
        <v>2775598</v>
      </c>
      <c r="F8" s="201">
        <v>20574</v>
      </c>
      <c r="G8" s="86">
        <f t="shared" si="1"/>
        <v>37.541621545268193</v>
      </c>
      <c r="H8" s="90">
        <f t="shared" si="2"/>
        <v>38.528844206771097</v>
      </c>
    </row>
    <row r="9" spans="1:8" ht="18" x14ac:dyDescent="0.35">
      <c r="A9" s="89" t="s">
        <v>115</v>
      </c>
      <c r="B9" s="61">
        <v>8258.1659999999993</v>
      </c>
      <c r="C9" s="61">
        <v>3501.4929999999999</v>
      </c>
      <c r="D9" s="47">
        <f t="shared" si="0"/>
        <v>42.400370736069007</v>
      </c>
      <c r="E9" s="206">
        <v>7467</v>
      </c>
      <c r="F9" s="108">
        <v>379</v>
      </c>
      <c r="G9" s="86">
        <f t="shared" si="1"/>
        <v>8.4218051943995717E-2</v>
      </c>
      <c r="H9" s="90">
        <f t="shared" si="2"/>
        <v>4.4021012735400621E-2</v>
      </c>
    </row>
    <row r="10" spans="1:8" ht="18" x14ac:dyDescent="0.35">
      <c r="A10" s="101" t="s">
        <v>116</v>
      </c>
      <c r="B10" s="61">
        <v>63906.317999999999</v>
      </c>
      <c r="C10" s="61">
        <v>41375.218000000001</v>
      </c>
      <c r="D10" s="47">
        <f t="shared" ref="D10" si="3">IFERROR(C10/B10*100, 0)</f>
        <v>64.743548517378201</v>
      </c>
      <c r="E10" s="206">
        <v>71848</v>
      </c>
      <c r="F10" s="108">
        <v>1818</v>
      </c>
      <c r="G10" s="86">
        <f t="shared" si="1"/>
        <v>0.65172649821685691</v>
      </c>
      <c r="H10" s="90">
        <f t="shared" si="2"/>
        <v>0.52017210901406263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7351025.5990000004</v>
      </c>
      <c r="C12" s="269">
        <f>SUM(C7:C11)</f>
        <v>5983956.898</v>
      </c>
      <c r="D12" s="270">
        <f t="shared" si="0"/>
        <v>81.403020808607025</v>
      </c>
      <c r="E12" s="269">
        <f>SUM(E7:E11)</f>
        <v>5929187</v>
      </c>
      <c r="F12" s="309">
        <f>SUM(F7:F11)</f>
        <v>47781</v>
      </c>
      <c r="G12" s="271">
        <f t="shared" si="1"/>
        <v>74.966894070453932</v>
      </c>
      <c r="H12" s="272">
        <f t="shared" si="2"/>
        <v>75.230720956730863</v>
      </c>
    </row>
    <row r="13" spans="1:8" ht="36" x14ac:dyDescent="0.3">
      <c r="A13" s="284" t="s">
        <v>124</v>
      </c>
      <c r="B13" s="83">
        <v>2454670.222000001</v>
      </c>
      <c r="C13" s="61">
        <v>1970183.1419999998</v>
      </c>
      <c r="D13" s="47">
        <f t="shared" si="0"/>
        <v>80.262640754844298</v>
      </c>
      <c r="E13" s="206">
        <v>2296834</v>
      </c>
      <c r="F13" s="108">
        <v>29659</v>
      </c>
      <c r="G13" s="86">
        <f t="shared" si="1"/>
        <v>25.03310592954605</v>
      </c>
      <c r="H13" s="90">
        <f t="shared" si="2"/>
        <v>24.76927904326914</v>
      </c>
    </row>
    <row r="14" spans="1:8" ht="57" customHeight="1" thickBot="1" x14ac:dyDescent="0.35">
      <c r="A14" s="155" t="s">
        <v>125</v>
      </c>
      <c r="B14" s="273">
        <f>B12+B13</f>
        <v>9805695.8210000023</v>
      </c>
      <c r="C14" s="273">
        <f t="shared" ref="C14" si="4">C12+C13</f>
        <v>7954140.04</v>
      </c>
      <c r="D14" s="274">
        <f t="shared" si="0"/>
        <v>81.117548261749178</v>
      </c>
      <c r="E14" s="310">
        <f>E12+E13</f>
        <v>8226021</v>
      </c>
      <c r="F14" s="275">
        <f>F12+F13</f>
        <v>77440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74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539516.23300000001</v>
      </c>
      <c r="C19" s="46">
        <v>373375.24400000001</v>
      </c>
      <c r="D19" s="47">
        <f t="shared" ref="D19:D26" si="5">IFERROR(C19/B19*100, 0)</f>
        <v>69.205562532165743</v>
      </c>
      <c r="E19" s="46">
        <v>161746</v>
      </c>
      <c r="F19" s="87">
        <v>1443</v>
      </c>
      <c r="G19" s="79">
        <f t="shared" ref="G19:H26" si="6">B19/B$26*100</f>
        <v>18.421347699426168</v>
      </c>
      <c r="H19" s="48">
        <f t="shared" si="6"/>
        <v>15.798315296768378</v>
      </c>
    </row>
    <row r="20" spans="1:8" ht="18" x14ac:dyDescent="0.35">
      <c r="A20" s="78" t="s">
        <v>12</v>
      </c>
      <c r="B20" s="45">
        <v>2383874.7820000001</v>
      </c>
      <c r="C20" s="46">
        <v>1987926.38</v>
      </c>
      <c r="D20" s="47">
        <f t="shared" si="5"/>
        <v>83.390553690583886</v>
      </c>
      <c r="E20" s="46">
        <v>365548</v>
      </c>
      <c r="F20" s="87">
        <v>1991</v>
      </c>
      <c r="G20" s="79">
        <f t="shared" si="6"/>
        <v>81.395486447051468</v>
      </c>
      <c r="H20" s="48">
        <f t="shared" si="6"/>
        <v>84.113470945608228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2923391.0150000001</v>
      </c>
      <c r="C24" s="280">
        <f>SUM(C19:C23)</f>
        <v>2361301.6239999998</v>
      </c>
      <c r="D24" s="264">
        <f t="shared" si="5"/>
        <v>80.77269211966842</v>
      </c>
      <c r="E24" s="280">
        <f>SUM(E19:E23)</f>
        <v>527294</v>
      </c>
      <c r="F24" s="311">
        <f>SUM(F19:F23)</f>
        <v>3434</v>
      </c>
      <c r="G24" s="281">
        <f t="shared" si="6"/>
        <v>99.816834146477632</v>
      </c>
      <c r="H24" s="282">
        <f t="shared" si="6"/>
        <v>99.911786242376607</v>
      </c>
    </row>
    <row r="25" spans="1:8" ht="36" x14ac:dyDescent="0.3">
      <c r="A25" s="284" t="s">
        <v>124</v>
      </c>
      <c r="B25" s="83">
        <v>5364.48</v>
      </c>
      <c r="C25" s="61">
        <v>2084.8319999999999</v>
      </c>
      <c r="D25" s="77">
        <f t="shared" si="5"/>
        <v>38.863636363636367</v>
      </c>
      <c r="E25" s="206">
        <v>513</v>
      </c>
      <c r="F25" s="108">
        <v>10</v>
      </c>
      <c r="G25" s="86">
        <f t="shared" si="6"/>
        <v>0.18316585352236783</v>
      </c>
      <c r="H25" s="90">
        <f t="shared" si="6"/>
        <v>8.8213757623395644E-2</v>
      </c>
    </row>
    <row r="26" spans="1:8" ht="57" customHeight="1" thickBot="1" x14ac:dyDescent="0.35">
      <c r="A26" s="162" t="s">
        <v>178</v>
      </c>
      <c r="B26" s="156">
        <f>B24+B25</f>
        <v>2928755.4950000001</v>
      </c>
      <c r="C26" s="157">
        <f t="shared" ref="C26" si="8">C24+C25</f>
        <v>2363386.4559999998</v>
      </c>
      <c r="D26" s="278">
        <f t="shared" si="5"/>
        <v>80.695929039989721</v>
      </c>
      <c r="E26" s="163">
        <f>E24+E25</f>
        <v>527807</v>
      </c>
      <c r="F26" s="159">
        <f>F24+F25</f>
        <v>3444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H5:H6"/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6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75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76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4219650.3459999999</v>
      </c>
      <c r="C7" s="46">
        <v>3383120.1039999998</v>
      </c>
      <c r="D7" s="47">
        <f t="shared" ref="D7:D14" si="0">IFERROR(C7/B7*100, 0)</f>
        <v>80.17536588563587</v>
      </c>
      <c r="E7" s="46">
        <v>3427797</v>
      </c>
      <c r="F7" s="201">
        <v>27527</v>
      </c>
      <c r="G7" s="86">
        <f t="shared" ref="G7:G14" si="1">B7/$B$14*100</f>
        <v>38.444262317365116</v>
      </c>
      <c r="H7" s="90">
        <f t="shared" ref="H7:H14" si="2">C7/$C$14*100</f>
        <v>38.150006713311427</v>
      </c>
    </row>
    <row r="8" spans="1:8" ht="18" x14ac:dyDescent="0.35">
      <c r="A8" s="89" t="s">
        <v>12</v>
      </c>
      <c r="B8" s="87">
        <v>3967486.8089999999</v>
      </c>
      <c r="C8" s="46">
        <v>3256091.3509999998</v>
      </c>
      <c r="D8" s="47">
        <f t="shared" si="0"/>
        <v>82.069368034539053</v>
      </c>
      <c r="E8" s="46">
        <v>2910467</v>
      </c>
      <c r="F8" s="201">
        <v>21721</v>
      </c>
      <c r="G8" s="86">
        <f t="shared" si="1"/>
        <v>36.146858416946628</v>
      </c>
      <c r="H8" s="90">
        <f t="shared" si="2"/>
        <v>36.717557485746674</v>
      </c>
    </row>
    <row r="9" spans="1:8" ht="18" x14ac:dyDescent="0.35">
      <c r="A9" s="89" t="s">
        <v>115</v>
      </c>
      <c r="B9" s="61">
        <v>8634.1859999999997</v>
      </c>
      <c r="C9" s="61">
        <v>4711.8069999999998</v>
      </c>
      <c r="D9" s="47">
        <f t="shared" si="0"/>
        <v>54.571525329660489</v>
      </c>
      <c r="E9" s="206">
        <v>9000</v>
      </c>
      <c r="F9" s="108">
        <v>376</v>
      </c>
      <c r="G9" s="86">
        <f t="shared" si="1"/>
        <v>7.8664079784614802E-2</v>
      </c>
      <c r="H9" s="90">
        <f t="shared" si="2"/>
        <v>5.3133043804532876E-2</v>
      </c>
    </row>
    <row r="10" spans="1:8" ht="18" x14ac:dyDescent="0.35">
      <c r="A10" s="101" t="s">
        <v>116</v>
      </c>
      <c r="B10" s="61">
        <v>65292.017999999996</v>
      </c>
      <c r="C10" s="61">
        <v>46234.55</v>
      </c>
      <c r="D10" s="47">
        <f t="shared" ref="D10" si="3">IFERROR(C10/B10*100, 0)</f>
        <v>70.811948253766644</v>
      </c>
      <c r="E10" s="206">
        <v>77103</v>
      </c>
      <c r="F10" s="108">
        <v>1851</v>
      </c>
      <c r="G10" s="86">
        <f t="shared" si="1"/>
        <v>0.59486053615830203</v>
      </c>
      <c r="H10" s="90">
        <f t="shared" si="2"/>
        <v>0.52136735872943551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8261063.3589999992</v>
      </c>
      <c r="C12" s="269">
        <f>SUM(C7:C11)</f>
        <v>6690157.8119999999</v>
      </c>
      <c r="D12" s="270">
        <f t="shared" si="0"/>
        <v>80.984221053230641</v>
      </c>
      <c r="E12" s="269">
        <f>SUM(E7:E11)</f>
        <v>6424367</v>
      </c>
      <c r="F12" s="309">
        <f>SUM(F7:F11)</f>
        <v>51475</v>
      </c>
      <c r="G12" s="271">
        <f t="shared" si="1"/>
        <v>75.264645350254654</v>
      </c>
      <c r="H12" s="272">
        <f t="shared" si="2"/>
        <v>75.442064601592079</v>
      </c>
    </row>
    <row r="13" spans="1:8" ht="36" x14ac:dyDescent="0.3">
      <c r="A13" s="284" t="s">
        <v>124</v>
      </c>
      <c r="B13" s="83">
        <v>2714957.7470000009</v>
      </c>
      <c r="C13" s="61">
        <v>2177783.2330000005</v>
      </c>
      <c r="D13" s="47">
        <f t="shared" si="0"/>
        <v>80.21425878198022</v>
      </c>
      <c r="E13" s="206">
        <v>2447529</v>
      </c>
      <c r="F13" s="108">
        <v>31231</v>
      </c>
      <c r="G13" s="86">
        <f t="shared" si="1"/>
        <v>24.735354649745339</v>
      </c>
      <c r="H13" s="90">
        <f t="shared" si="2"/>
        <v>24.557935398407924</v>
      </c>
    </row>
    <row r="14" spans="1:8" ht="57" customHeight="1" thickBot="1" x14ac:dyDescent="0.35">
      <c r="A14" s="155" t="s">
        <v>125</v>
      </c>
      <c r="B14" s="273">
        <f>B12+B13</f>
        <v>10976021.106000001</v>
      </c>
      <c r="C14" s="273">
        <f t="shared" ref="C14" si="4">C12+C13</f>
        <v>8867941.0449999999</v>
      </c>
      <c r="D14" s="274">
        <f t="shared" si="0"/>
        <v>80.793768154767605</v>
      </c>
      <c r="E14" s="310">
        <f>E12+E13</f>
        <v>8871896</v>
      </c>
      <c r="F14" s="275">
        <f>F12+F13</f>
        <v>82706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76</v>
      </c>
      <c r="C16" s="318"/>
      <c r="D16" s="318"/>
      <c r="E16" s="318"/>
      <c r="F16" s="319"/>
      <c r="G16" s="320" t="s">
        <v>4</v>
      </c>
      <c r="H16" s="321"/>
    </row>
    <row r="17" spans="1:8" ht="18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601567.10600000003</v>
      </c>
      <c r="C19" s="46">
        <v>420976.571</v>
      </c>
      <c r="D19" s="47">
        <f t="shared" ref="D19:D26" si="5">IFERROR(C19/B19*100, 0)</f>
        <v>69.979985075846216</v>
      </c>
      <c r="E19" s="46">
        <v>176696</v>
      </c>
      <c r="F19" s="87">
        <v>1529</v>
      </c>
      <c r="G19" s="79">
        <f t="shared" ref="G19:H26" si="6">B19/B$26*100</f>
        <v>18.249632506143453</v>
      </c>
      <c r="H19" s="48">
        <f t="shared" si="6"/>
        <v>15.761845379569239</v>
      </c>
    </row>
    <row r="20" spans="1:8" ht="18" x14ac:dyDescent="0.35">
      <c r="A20" s="78" t="s">
        <v>12</v>
      </c>
      <c r="B20" s="45">
        <v>2524461.4879999999</v>
      </c>
      <c r="C20" s="46">
        <v>2107801.66</v>
      </c>
      <c r="D20" s="47">
        <f t="shared" si="5"/>
        <v>83.495100639063509</v>
      </c>
      <c r="E20" s="46">
        <v>387108</v>
      </c>
      <c r="F20" s="87">
        <v>2137</v>
      </c>
      <c r="G20" s="79">
        <f t="shared" si="6"/>
        <v>76.584131632875668</v>
      </c>
      <c r="H20" s="48">
        <f t="shared" si="6"/>
        <v>78.918510302843842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3126028.594</v>
      </c>
      <c r="C24" s="280">
        <f>SUM(C19:C23)</f>
        <v>2528778.2310000001</v>
      </c>
      <c r="D24" s="264">
        <f t="shared" si="5"/>
        <v>80.894277034242648</v>
      </c>
      <c r="E24" s="280">
        <f>SUM(E19:E23)</f>
        <v>563804</v>
      </c>
      <c r="F24" s="311">
        <f>SUM(F19:F23)</f>
        <v>3666</v>
      </c>
      <c r="G24" s="281">
        <f t="shared" si="6"/>
        <v>94.83376413901911</v>
      </c>
      <c r="H24" s="282">
        <f t="shared" si="6"/>
        <v>94.680355682413079</v>
      </c>
    </row>
    <row r="25" spans="1:8" ht="36" x14ac:dyDescent="0.3">
      <c r="A25" s="284" t="s">
        <v>124</v>
      </c>
      <c r="B25" s="83">
        <v>170295.89800000025</v>
      </c>
      <c r="C25" s="61">
        <v>142080.16699999987</v>
      </c>
      <c r="D25" s="77">
        <f t="shared" si="5"/>
        <v>83.431350178499102</v>
      </c>
      <c r="E25" s="206">
        <v>21685</v>
      </c>
      <c r="F25" s="108">
        <v>102</v>
      </c>
      <c r="G25" s="86">
        <f t="shared" si="6"/>
        <v>5.1662358609808932</v>
      </c>
      <c r="H25" s="90">
        <f t="shared" si="6"/>
        <v>5.3196443175869135</v>
      </c>
    </row>
    <row r="26" spans="1:8" ht="57" customHeight="1" thickBot="1" x14ac:dyDescent="0.35">
      <c r="A26" s="162" t="s">
        <v>178</v>
      </c>
      <c r="B26" s="156">
        <f>B24+B25</f>
        <v>3296324.4920000001</v>
      </c>
      <c r="C26" s="157">
        <f t="shared" ref="C26" si="8">C24+C25</f>
        <v>2670858.398</v>
      </c>
      <c r="D26" s="278">
        <f t="shared" si="5"/>
        <v>81.025348216840541</v>
      </c>
      <c r="E26" s="163">
        <f>E24+E25</f>
        <v>585489</v>
      </c>
      <c r="F26" s="159">
        <f>F24+F25</f>
        <v>3768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F5:F6"/>
    <mergeCell ref="B5:B6"/>
    <mergeCell ref="C5:C6"/>
    <mergeCell ref="D5:D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7">
    <tabColor theme="6" tint="-0.499984740745262"/>
    <pageSetUpPr fitToPage="1"/>
  </sheetPr>
  <dimension ref="A1:R96"/>
  <sheetViews>
    <sheetView showGridLines="0" topLeftCell="A61" zoomScale="60" zoomScaleNormal="60" zoomScalePageLayoutView="80" workbookViewId="0">
      <selection activeCell="K49" sqref="K49"/>
    </sheetView>
  </sheetViews>
  <sheetFormatPr defaultColWidth="8.88671875" defaultRowHeight="14.4" x14ac:dyDescent="0.3"/>
  <cols>
    <col min="1" max="11" width="18.77734375" style="58" customWidth="1"/>
    <col min="12" max="15" width="18.6640625" style="58" customWidth="1"/>
    <col min="16" max="16" width="21.6640625" style="58" customWidth="1"/>
    <col min="17" max="20" width="18.6640625" style="58" customWidth="1"/>
    <col min="21" max="16384" width="8.88671875" style="58"/>
  </cols>
  <sheetData>
    <row r="1" spans="1:8" x14ac:dyDescent="0.3">
      <c r="A1" s="332" t="s">
        <v>87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5"/>
      <c r="C3" s="335"/>
      <c r="D3" s="335"/>
      <c r="E3" s="335"/>
      <c r="F3" s="335"/>
      <c r="G3" s="335"/>
      <c r="H3" s="372"/>
    </row>
    <row r="4" spans="1:8" ht="18.600000000000001" thickBot="1" x14ac:dyDescent="0.35">
      <c r="A4" s="336"/>
      <c r="B4" s="373" t="s">
        <v>88</v>
      </c>
      <c r="C4" s="339"/>
      <c r="D4" s="339"/>
      <c r="E4" s="339"/>
      <c r="F4" s="374"/>
      <c r="G4" s="340" t="s">
        <v>4</v>
      </c>
      <c r="H4" s="341"/>
    </row>
    <row r="5" spans="1:8" ht="18" customHeight="1" x14ac:dyDescent="0.3">
      <c r="A5" s="337"/>
      <c r="B5" s="375" t="s">
        <v>5</v>
      </c>
      <c r="C5" s="344" t="s">
        <v>6</v>
      </c>
      <c r="D5" s="344" t="s">
        <v>7</v>
      </c>
      <c r="E5" s="376" t="s">
        <v>8</v>
      </c>
      <c r="F5" s="376" t="s">
        <v>197</v>
      </c>
      <c r="G5" s="371" t="s">
        <v>9</v>
      </c>
      <c r="H5" s="369" t="s">
        <v>10</v>
      </c>
    </row>
    <row r="6" spans="1:8" ht="18" customHeight="1" x14ac:dyDescent="0.3">
      <c r="A6" s="337"/>
      <c r="B6" s="357"/>
      <c r="C6" s="345"/>
      <c r="D6" s="345"/>
      <c r="E6" s="359"/>
      <c r="F6" s="359"/>
      <c r="G6" s="329"/>
      <c r="H6" s="331"/>
    </row>
    <row r="7" spans="1:8" ht="18" x14ac:dyDescent="0.35">
      <c r="A7" s="1" t="s">
        <v>11</v>
      </c>
      <c r="B7" s="83">
        <f>SUM('Jan 14'!B7+'Fev 14'!B7+'Mar 14'!B7+'Abr 14'!B7+'Mai 14'!B7+'Jun 14'!B7+'Jul 14'!B7+'Ago 14'!B7+'Set 14'!B7+'Out 14'!B7+'Nov 14'!B7+'Dez 14'!B7)</f>
        <v>43373182.687999994</v>
      </c>
      <c r="C7" s="87">
        <f>SUM('Jan 14'!C7+'Fev 14'!C7+'Mar 14'!C7+'Abr 14'!C7+'Mai 14'!C7+'Jun 14'!C7+'Jul 14'!C7+'Ago 14'!C7+'Set 14'!C7+'Out 14'!C7+'Nov 14'!C7+'Dez 14'!C7)</f>
        <v>33730764.376999997</v>
      </c>
      <c r="D7" s="53">
        <f t="shared" ref="D7:D14" si="0">IFERROR(C7/B7*100, 0)</f>
        <v>77.768709341987602</v>
      </c>
      <c r="E7" s="84">
        <f>SUM('Jan 14'!E7+'Fev 14'!E7+'Mar 14'!E7+'Abr 14'!E7+'Mai 14'!E7+'Jun 14'!E7+'Jul 14'!E7+'Ago 14'!E7+'Set 14'!E7+'Out 14'!E7+'Nov 14'!E7+'Dez 14'!E7)</f>
        <v>35719950</v>
      </c>
      <c r="F7" s="84">
        <f>SUM('Jan 14'!F7+'Fev 14'!F7+'Mar 14'!F7+'Abr 14'!F7+'Mai 14'!F7+'Jun 14'!F7+'Jul 14'!F7+'Ago 14'!F7+'Set 14'!F7+'Out 14'!F7+'Nov 14'!F7+'Dez 14'!F7)</f>
        <v>300118</v>
      </c>
      <c r="G7" s="111">
        <f t="shared" ref="G7:H11" si="1">B7/B$14*100</f>
        <v>37.052373572185815</v>
      </c>
      <c r="H7" s="66">
        <f t="shared" si="1"/>
        <v>36.138280191133354</v>
      </c>
    </row>
    <row r="8" spans="1:8" ht="18" x14ac:dyDescent="0.35">
      <c r="A8" s="1" t="s">
        <v>12</v>
      </c>
      <c r="B8" s="83">
        <f>SUM('Jan 14'!B8+'Fev 14'!B8+'Mar 14'!B8+'Abr 14'!B8+'Mai 14'!B8+'Jun 14'!B8+'Jul 14'!B8+'Ago 14'!B8+'Set 14'!B8+'Out 14'!B8+'Nov 14'!B8+'Dez 14'!B8)</f>
        <v>43675158.644000009</v>
      </c>
      <c r="C8" s="87">
        <f>SUM('Jan 14'!C8+'Fev 14'!C8+'Mar 14'!C8+'Abr 14'!C8+'Mai 14'!C8+'Jun 14'!C8+'Jul 14'!C8+'Ago 14'!C8+'Set 14'!C8+'Out 14'!C8+'Nov 14'!C8+'Dez 14'!C8)</f>
        <v>35593754.607000001</v>
      </c>
      <c r="D8" s="53">
        <f t="shared" si="0"/>
        <v>81.496566268087932</v>
      </c>
      <c r="E8" s="84">
        <f>SUM('Jan 14'!E8+'Fev 14'!E8+'Mar 14'!E8+'Abr 14'!E8+'Mai 14'!E8+'Jun 14'!E8+'Jul 14'!E8+'Ago 14'!E8+'Set 14'!E8+'Out 14'!E8+'Nov 14'!E8+'Dez 14'!E8)</f>
        <v>32180752</v>
      </c>
      <c r="F8" s="84">
        <f>SUM('Jan 14'!F8+'Fev 14'!F8+'Mar 14'!F8+'Abr 14'!F8+'Mai 14'!F8+'Jun 14'!F8+'Jul 14'!F8+'Ago 14'!F8+'Set 14'!F8+'Out 14'!F8+'Nov 14'!F8+'Dez 14'!F8)</f>
        <v>246041</v>
      </c>
      <c r="G8" s="111">
        <f t="shared" si="1"/>
        <v>37.310342327027186</v>
      </c>
      <c r="H8" s="66">
        <f t="shared" si="1"/>
        <v>38.134240382625229</v>
      </c>
    </row>
    <row r="9" spans="1:8" ht="18" x14ac:dyDescent="0.35">
      <c r="A9" s="60" t="s">
        <v>115</v>
      </c>
      <c r="B9" s="83">
        <f>SUM('Jan 14'!B9+'Fev 14'!B9+'Mar 14'!B9+'Abr 14'!B9+'Mai 14'!B9+'Jun 14'!B9+'Jul 14'!B9+'Ago 14'!B9+'Set 14'!B9+'Out 14'!B9+'Nov 14'!B9+'Dez 14'!B9)</f>
        <v>81521.411999999997</v>
      </c>
      <c r="C9" s="87">
        <f>SUM('Jan 14'!C9+'Fev 14'!C9+'Mar 14'!C9+'Abr 14'!C9+'Mai 14'!C9+'Jun 14'!C9+'Jul 14'!C9+'Ago 14'!C9+'Set 14'!C9+'Out 14'!C9+'Nov 14'!C9+'Dez 14'!C9)</f>
        <v>37326.430999999997</v>
      </c>
      <c r="D9" s="53">
        <f t="shared" si="0"/>
        <v>45.787272428500131</v>
      </c>
      <c r="E9" s="84">
        <f>SUM('Jan 14'!E9+'Fev 14'!E9+'Mar 14'!E9+'Abr 14'!E9+'Mai 14'!E9+'Jun 14'!E9+'Jul 14'!E9+'Ago 14'!E9+'Set 14'!E9+'Out 14'!E9+'Nov 14'!E9+'Dez 14'!E9)</f>
        <v>70247</v>
      </c>
      <c r="F9" s="84">
        <f>SUM('Jan 14'!F9+'Fev 14'!F9+'Mar 14'!F9+'Abr 14'!F9+'Mai 14'!F9+'Jun 14'!F9+'Jul 14'!F9+'Ago 14'!F9+'Set 14'!F9+'Out 14'!F9+'Nov 14'!F9+'Dez 14'!F9)</f>
        <v>3143</v>
      </c>
      <c r="G9" s="111">
        <f t="shared" si="1"/>
        <v>6.9641230464550785E-2</v>
      </c>
      <c r="H9" s="66">
        <f t="shared" si="1"/>
        <v>3.999058565458391E-2</v>
      </c>
    </row>
    <row r="10" spans="1:8" ht="18" x14ac:dyDescent="0.35">
      <c r="A10" s="60" t="s">
        <v>116</v>
      </c>
      <c r="B10" s="83">
        <f>SUM('Jan 14'!B10+'Fev 14'!B10+'Mar 14'!B10+'Abr 14'!B10+'Mai 14'!B10+'Jun 14'!B10+'Jul 14'!B10+'Ago 14'!B10+'Set 14'!B10+'Out 14'!B10+'Nov 14'!B10+'Dez 14'!B10)</f>
        <v>778426.32799999998</v>
      </c>
      <c r="C10" s="87">
        <f>SUM('Jan 14'!C10+'Fev 14'!C10+'Mar 14'!C10+'Abr 14'!C10+'Mai 14'!C10+'Jun 14'!C10+'Jul 14'!C10+'Ago 14'!C10+'Set 14'!C10+'Out 14'!C10+'Nov 14'!C10+'Dez 14'!C10)</f>
        <v>520847.39699999994</v>
      </c>
      <c r="D10" s="53">
        <f t="shared" ref="D10" si="2">IFERROR(C10/B10*100, 0)</f>
        <v>66.91030072662187</v>
      </c>
      <c r="E10" s="84">
        <f>SUM('Jan 14'!E10+'Fev 14'!E10+'Mar 14'!E10+'Abr 14'!E10+'Mai 14'!E10+'Jun 14'!E10+'Jul 14'!E10+'Ago 14'!E10+'Set 14'!E10+'Out 14'!E10+'Nov 14'!E10+'Dez 14'!E10)</f>
        <v>886542</v>
      </c>
      <c r="F10" s="84">
        <f>SUM('Jan 14'!F10+'Fev 14'!F10+'Mar 14'!F10+'Abr 14'!F10+'Mai 14'!F10+'Jun 14'!F10+'Jul 14'!F10+'Ago 14'!F10+'Set 14'!F10+'Out 14'!F10+'Nov 14'!F10+'Dez 14'!F10)</f>
        <v>22156</v>
      </c>
      <c r="G10" s="111">
        <f t="shared" si="1"/>
        <v>0.66498562743150225</v>
      </c>
      <c r="H10" s="66">
        <f t="shared" si="1"/>
        <v>0.55802260984168472</v>
      </c>
    </row>
    <row r="11" spans="1:8" ht="18.600000000000001" thickBot="1" x14ac:dyDescent="0.4">
      <c r="A11" s="60" t="s">
        <v>189</v>
      </c>
      <c r="B11" s="83">
        <f>SUM('Jan 14'!B11+'Fev 14'!B11+'Mar 14'!B11+'Abr 14'!B11+'Mai 14'!B11+'Jun 14'!B11+'Jul 14'!B11+'Ago 14'!B11+'Set 14'!B11+'Out 14'!B11+'Nov 14'!B11+'Dez 14'!B11)</f>
        <v>0</v>
      </c>
      <c r="C11" s="87">
        <f>SUM('Jan 14'!C11+'Fev 14'!C11+'Mar 14'!C11+'Abr 14'!C11+'Mai 14'!C11+'Jun 14'!C11+'Jul 14'!C11+'Ago 14'!C11+'Set 14'!C11+'Out 14'!C11+'Nov 14'!C11+'Dez 14'!C11)</f>
        <v>0</v>
      </c>
      <c r="D11" s="53">
        <f t="shared" ref="D11" si="3">IFERROR(C11/B11*100, 0)</f>
        <v>0</v>
      </c>
      <c r="E11" s="84">
        <f>SUM('Jan 14'!E11+'Fev 14'!E11+'Mar 14'!E11+'Abr 14'!E11+'Mai 14'!E11+'Jun 14'!E11+'Jul 14'!E11+'Ago 14'!E11+'Set 14'!E11+'Out 14'!E11+'Nov 14'!E11+'Dez 14'!E11)</f>
        <v>0</v>
      </c>
      <c r="F11" s="84">
        <f>SUM('Jan 14'!F11+'Fev 14'!F11+'Mar 14'!F11+'Abr 14'!F11+'Mai 14'!F11+'Jun 14'!F11+'Jul 14'!F11+'Ago 14'!F11+'Set 14'!F11+'Out 14'!F11+'Nov 14'!F11+'Dez 14'!F11)</f>
        <v>0</v>
      </c>
      <c r="G11" s="111">
        <f t="shared" si="1"/>
        <v>0</v>
      </c>
      <c r="H11" s="66">
        <f t="shared" si="1"/>
        <v>0</v>
      </c>
    </row>
    <row r="12" spans="1:8" ht="57" customHeight="1" x14ac:dyDescent="0.3">
      <c r="A12" s="290" t="s">
        <v>123</v>
      </c>
      <c r="B12" s="286">
        <f>SUM(B7:B11)</f>
        <v>87908289.071999997</v>
      </c>
      <c r="C12" s="287">
        <f>SUM(C7:C11)</f>
        <v>69882692.811999992</v>
      </c>
      <c r="D12" s="288">
        <f t="shared" si="0"/>
        <v>79.494998196090023</v>
      </c>
      <c r="E12" s="289">
        <f>SUM(E7:E11)</f>
        <v>68857491</v>
      </c>
      <c r="F12" s="289">
        <f>SUM(F7:F11)</f>
        <v>571458</v>
      </c>
      <c r="G12" s="294">
        <f>B12/$B$14*100</f>
        <v>75.097342757109047</v>
      </c>
      <c r="H12" s="294">
        <f>C12/$C$14*100</f>
        <v>74.870533769254848</v>
      </c>
    </row>
    <row r="13" spans="1:8" ht="36" x14ac:dyDescent="0.3">
      <c r="A13" s="284" t="s">
        <v>124</v>
      </c>
      <c r="B13" s="105">
        <f>SUM('Jan 14'!B13+'Fev 14'!B13+'Mar 14'!B13+'Abr 14'!B13+'Mai 14'!B13+'Jun 14'!B13+'Jul 14'!B13+'Ago 14'!B13+'Set 14'!B13+'Out 14'!B13+'Nov 14'!B13+'Dez 14'!B13)</f>
        <v>29150831.590000004</v>
      </c>
      <c r="C13" s="46">
        <f>SUM('Jan 14'!C13+'Fev 14'!C13+'Mar 14'!C13+'Abr 14'!C13+'Mai 14'!C13+'Jun 14'!C13+'Jul 14'!C13+'Ago 14'!C13+'Set 14'!C13+'Out 14'!C13+'Nov 14'!C13+'Dez 14'!C13)</f>
        <v>23455352.603</v>
      </c>
      <c r="D13" s="115">
        <f t="shared" si="0"/>
        <v>80.462035982006768</v>
      </c>
      <c r="E13" s="84">
        <f>SUM('Jan 14'!E13+'Fev 14'!E13+'Mar 14'!E13+'Abr 14'!E13+'Mai 14'!E13+'Jun 14'!E13+'Jul 14'!E13+'Ago 14'!E13+'Set 14'!E13+'Out 14'!E13+'Nov 14'!E13+'Dez 14'!E13)</f>
        <v>27055771</v>
      </c>
      <c r="F13" s="84">
        <f>SUM('Jan 14'!F13+'Fev 14'!F13+'Mar 14'!F13+'Abr 14'!F13+'Mai 14'!F13+'Jun 14'!F13+'Jul 14'!F13+'Ago 14'!F13+'Set 14'!F13+'Out 14'!F13+'Nov 14'!F13+'Dez 14'!F13)</f>
        <v>354481</v>
      </c>
      <c r="G13" s="116">
        <f>B13/B$14*100</f>
        <v>24.902657242890953</v>
      </c>
      <c r="H13" s="48">
        <f>C13/C$14*100</f>
        <v>25.129466230745155</v>
      </c>
    </row>
    <row r="14" spans="1:8" ht="57" customHeight="1" thickBot="1" x14ac:dyDescent="0.35">
      <c r="A14" s="155" t="s">
        <v>125</v>
      </c>
      <c r="B14" s="156">
        <f>B12+B13</f>
        <v>117059120.662</v>
      </c>
      <c r="C14" s="157">
        <f t="shared" ref="C14" si="4">C12+C13</f>
        <v>93338045.414999992</v>
      </c>
      <c r="D14" s="158">
        <f t="shared" si="0"/>
        <v>79.735816301326096</v>
      </c>
      <c r="E14" s="159">
        <f>E12+E13</f>
        <v>95913262</v>
      </c>
      <c r="F14" s="159">
        <f>F12+F13</f>
        <v>925939</v>
      </c>
      <c r="G14" s="160">
        <f>SUM(G7+G8+G9+G10+G11+G13)</f>
        <v>100.00000000000001</v>
      </c>
      <c r="H14" s="160">
        <f>SUM(H7+H8+H9+H10+H11+H13)</f>
        <v>100</v>
      </c>
    </row>
    <row r="15" spans="1:8" ht="18.600000000000001" thickBot="1" x14ac:dyDescent="0.35">
      <c r="A15" s="312" t="s">
        <v>13</v>
      </c>
      <c r="B15" s="367"/>
      <c r="C15" s="367"/>
      <c r="D15" s="367"/>
      <c r="E15" s="367"/>
      <c r="F15" s="367"/>
      <c r="G15" s="313"/>
      <c r="H15" s="313"/>
    </row>
    <row r="16" spans="1:8" ht="18.600000000000001" thickBot="1" x14ac:dyDescent="0.35">
      <c r="A16" s="368"/>
      <c r="B16" s="317" t="s">
        <v>88</v>
      </c>
      <c r="C16" s="318"/>
      <c r="D16" s="318"/>
      <c r="E16" s="318"/>
      <c r="F16" s="319"/>
      <c r="G16" s="347" t="s">
        <v>4</v>
      </c>
      <c r="H16" s="369"/>
    </row>
    <row r="17" spans="1:18" ht="18" customHeight="1" x14ac:dyDescent="0.3">
      <c r="A17" s="315"/>
      <c r="B17" s="323" t="s">
        <v>5</v>
      </c>
      <c r="C17" s="325" t="s">
        <v>6</v>
      </c>
      <c r="D17" s="325" t="s">
        <v>7</v>
      </c>
      <c r="E17" s="370" t="s">
        <v>8</v>
      </c>
      <c r="F17" s="376" t="s">
        <v>197</v>
      </c>
      <c r="G17" s="371" t="s">
        <v>9</v>
      </c>
      <c r="H17" s="369" t="s">
        <v>10</v>
      </c>
    </row>
    <row r="18" spans="1:18" ht="18" customHeight="1" x14ac:dyDescent="0.3">
      <c r="A18" s="316"/>
      <c r="B18" s="357"/>
      <c r="C18" s="345"/>
      <c r="D18" s="345"/>
      <c r="E18" s="359"/>
      <c r="F18" s="359"/>
      <c r="G18" s="329"/>
      <c r="H18" s="331"/>
    </row>
    <row r="19" spans="1:18" ht="18" x14ac:dyDescent="0.35">
      <c r="A19" s="78" t="s">
        <v>11</v>
      </c>
      <c r="B19" s="83">
        <f>SUM('Jan 14'!B19+'Fev 14'!B19+'Mar 14'!B19+'Abr 14'!B19+'Mai 14'!B19+'Jun 14'!B19+'Jul 14'!B19+'Ago 14'!B19+'Set 14'!B19+'Out 14'!B19+'Nov 14'!B19+'Dez 14'!B19)</f>
        <v>6129513.1479999991</v>
      </c>
      <c r="C19" s="87">
        <f>SUM('Jan 14'!C19+'Fev 14'!C19+'Mar 14'!C19+'Abr 14'!C19+'Mai 14'!C19+'Jun 14'!C19+'Jul 14'!C19+'Ago 14'!C19+'Set 14'!C19+'Out 14'!C19+'Nov 14'!C19+'Dez 14'!C19)</f>
        <v>4353502.4700000007</v>
      </c>
      <c r="D19" s="53">
        <f t="shared" ref="D19:D26" si="5">IFERROR(C19/B19*100, 0)</f>
        <v>71.025257061737548</v>
      </c>
      <c r="E19" s="84">
        <f>SUM('Jan 14'!E19+'Fev 14'!E19+'Mar 14'!E19+'Abr 14'!E19+'Mai 14'!E19+'Jun 14'!E19+'Jul 14'!E19+'Ago 14'!E19+'Set 14'!E19+'Out 14'!E19+'Nov 14'!E19+'Dez 14'!E19)</f>
        <v>1948524</v>
      </c>
      <c r="F19" s="84">
        <f>SUM('Jan 14'!F19+'Fev 14'!F19+'Mar 14'!F19+'Abr 14'!F19+'Mai 14'!F19+'Jun 14'!F19+'Jul 14'!F19+'Ago 14'!F19+'Set 14'!F19+'Out 14'!F19+'Nov 14'!F19+'Dez 14'!F19)</f>
        <v>16682</v>
      </c>
      <c r="G19" s="111">
        <f t="shared" ref="G19:H25" si="6">B19/B$26*100</f>
        <v>17.342884438564589</v>
      </c>
      <c r="H19" s="66">
        <f t="shared" si="6"/>
        <v>14.938755349046124</v>
      </c>
    </row>
    <row r="20" spans="1:18" ht="18" x14ac:dyDescent="0.35">
      <c r="A20" s="78" t="s">
        <v>12</v>
      </c>
      <c r="B20" s="83">
        <f>SUM('Jan 14'!B20+'Fev 14'!B20+'Mar 14'!B20+'Abr 14'!B20+'Mai 14'!B20+'Jun 14'!B20+'Jul 14'!B20+'Ago 14'!B20+'Set 14'!B20+'Out 14'!B20+'Nov 14'!B20+'Dez 14'!B20)</f>
        <v>29031490.009000003</v>
      </c>
      <c r="C20" s="87">
        <f>SUM('Jan 14'!C20+'Fev 14'!C20+'Mar 14'!C20+'Abr 14'!C20+'Mai 14'!C20+'Jun 14'!C20+'Jul 14'!C20+'Ago 14'!C20+'Set 14'!C20+'Out 14'!C20+'Nov 14'!C20+'Dez 14'!C20)</f>
        <v>24643361.208000004</v>
      </c>
      <c r="D20" s="53">
        <f t="shared" si="5"/>
        <v>84.884934257113073</v>
      </c>
      <c r="E20" s="84">
        <f>SUM('Jan 14'!E20+'Fev 14'!E20+'Mar 14'!E20+'Abr 14'!E20+'Mai 14'!E20+'Jun 14'!E20+'Jul 14'!E20+'Ago 14'!E20+'Set 14'!E20+'Out 14'!E20+'Nov 14'!E20+'Dez 14'!E20)</f>
        <v>4439482</v>
      </c>
      <c r="F20" s="84">
        <f>SUM('Jan 14'!F20+'Fev 14'!F20+'Mar 14'!F20+'Abr 14'!F20+'Mai 14'!F20+'Jun 14'!F20+'Jul 14'!F20+'Ago 14'!F20+'Set 14'!F20+'Out 14'!F20+'Nov 14'!F20+'Dez 14'!F20)</f>
        <v>23799</v>
      </c>
      <c r="G20" s="111">
        <f t="shared" si="6"/>
        <v>82.141886989786997</v>
      </c>
      <c r="H20" s="66">
        <f t="shared" si="6"/>
        <v>84.562061604730346</v>
      </c>
    </row>
    <row r="21" spans="1:18" ht="18" x14ac:dyDescent="0.35">
      <c r="A21" s="78" t="s">
        <v>115</v>
      </c>
      <c r="B21" s="83">
        <f>SUM('Jan 14'!B21+'Fev 14'!B21+'Mar 14'!B21+'Abr 14'!B21+'Mai 14'!B21+'Jun 14'!B21+'Jul 14'!B21+'Ago 14'!B21+'Set 14'!B21+'Out 14'!B21+'Nov 14'!B21+'Dez 14'!B21)</f>
        <v>0</v>
      </c>
      <c r="C21" s="87">
        <f>SUM('Jan 14'!C21+'Fev 14'!C21+'Mar 14'!C21+'Abr 14'!C21+'Mai 14'!C21+'Jun 14'!C21+'Jul 14'!C21+'Ago 14'!C21+'Set 14'!C21+'Out 14'!C21+'Nov 14'!C21+'Dez 14'!C21)</f>
        <v>0</v>
      </c>
      <c r="D21" s="53">
        <f t="shared" si="5"/>
        <v>0</v>
      </c>
      <c r="E21" s="108">
        <f>SUM('Jan 14'!E21+'Fev 14'!E21+'Mar 14'!E21+'Abr 14'!E21+'Mai 14'!E21+'Jun 14'!E21+'Jul 14'!E21+'Ago 14'!E21+'Set 14'!E21+'Out 14'!E21+'Nov 14'!E21+'Dez 14'!E21)</f>
        <v>0</v>
      </c>
      <c r="F21" s="108">
        <f>SUM('Jan 14'!F21+'Fev 14'!F21+'Mar 14'!F21+'Abr 14'!F21+'Mai 14'!F21+'Jun 14'!F21+'Jul 14'!F21+'Ago 14'!F21+'Set 14'!F21+'Out 14'!F21+'Nov 14'!F21+'Dez 14'!F21)</f>
        <v>0</v>
      </c>
      <c r="G21" s="111">
        <f t="shared" si="6"/>
        <v>0</v>
      </c>
      <c r="H21" s="66">
        <f t="shared" si="6"/>
        <v>0</v>
      </c>
    </row>
    <row r="22" spans="1:18" ht="18" x14ac:dyDescent="0.35">
      <c r="A22" s="60" t="s">
        <v>116</v>
      </c>
      <c r="B22" s="83">
        <f>SUM('Jan 14'!B22+'Fev 14'!B22+'Mar 14'!B22+'Abr 14'!B22+'Mai 14'!B22+'Jun 14'!B22+'Jul 14'!B22+'Ago 14'!B22+'Set 14'!B22+'Out 14'!B22+'Nov 14'!B22+'Dez 14'!B22)</f>
        <v>0</v>
      </c>
      <c r="C22" s="87">
        <f>SUM('Jan 14'!C22+'Fev 14'!C22+'Mar 14'!C22+'Abr 14'!C22+'Mai 14'!C22+'Jun 14'!C22+'Jul 14'!C22+'Ago 14'!C22+'Set 14'!C22+'Out 14'!C22+'Nov 14'!C22+'Dez 14'!C22)</f>
        <v>0</v>
      </c>
      <c r="D22" s="53">
        <f t="shared" ref="D22" si="7">IFERROR(C22/B22*100, 0)</f>
        <v>0</v>
      </c>
      <c r="E22" s="108">
        <f>SUM('Jan 14'!E22+'Fev 14'!E22+'Mar 14'!E22+'Abr 14'!E22+'Mai 14'!E22+'Jun 14'!E22+'Jul 14'!E22+'Ago 14'!E22+'Set 14'!E22+'Out 14'!E22+'Nov 14'!E22+'Dez 14'!E22)</f>
        <v>0</v>
      </c>
      <c r="F22" s="108">
        <f>SUM('Jan 14'!F22+'Fev 14'!F22+'Mar 14'!F22+'Abr 14'!F22+'Mai 14'!F22+'Jun 14'!F22+'Jul 14'!F22+'Ago 14'!F22+'Set 14'!F22+'Out 14'!F22+'Nov 14'!F22+'Dez 14'!F22)</f>
        <v>0</v>
      </c>
      <c r="G22" s="111">
        <f t="shared" si="6"/>
        <v>0</v>
      </c>
      <c r="H22" s="66">
        <f t="shared" si="6"/>
        <v>0</v>
      </c>
    </row>
    <row r="23" spans="1:18" ht="18.600000000000001" thickBot="1" x14ac:dyDescent="0.4">
      <c r="A23" s="60" t="s">
        <v>189</v>
      </c>
      <c r="B23" s="93">
        <f>SUM('Jan 14'!B23+'Fev 14'!B23+'Mar 14'!B23+'Abr 14'!B23+'Mai 14'!B23+'Jun 14'!B23+'Jul 14'!B23+'Ago 14'!B23+'Set 14'!B23+'Out 14'!B23+'Nov 14'!B23+'Dez 14'!B23)</f>
        <v>0</v>
      </c>
      <c r="C23" s="94">
        <f>SUM('Jan 14'!C23+'Fev 14'!C23+'Mar 14'!C23+'Abr 14'!C23+'Mai 14'!C23+'Jun 14'!C23+'Jul 14'!C23+'Ago 14'!C23+'Set 14'!C23+'Out 14'!C23+'Nov 14'!C23+'Dez 14'!C23)</f>
        <v>0</v>
      </c>
      <c r="D23" s="106">
        <f t="shared" si="5"/>
        <v>0</v>
      </c>
      <c r="E23" s="109">
        <f>SUM('Jan 14'!E23+'Fev 14'!E23+'Mar 14'!E23+'Abr 14'!E23+'Mai 14'!E23+'Jun 14'!E23+'Jul 14'!E23+'Ago 14'!E23+'Set 14'!E23+'Out 14'!E23+'Nov 14'!E23+'Dez 14'!E23)</f>
        <v>0</v>
      </c>
      <c r="F23" s="109">
        <f>SUM('Jan 14'!F23+'Fev 14'!F23+'Mar 14'!F23+'Abr 14'!F23+'Mai 14'!F23+'Jun 14'!F23+'Jul 14'!F23+'Ago 14'!F23+'Set 14'!F23+'Out 14'!F23+'Nov 14'!F23+'Dez 14'!F23)</f>
        <v>0</v>
      </c>
      <c r="G23" s="112">
        <f t="shared" si="6"/>
        <v>0</v>
      </c>
      <c r="H23" s="113">
        <f t="shared" si="6"/>
        <v>0</v>
      </c>
    </row>
    <row r="24" spans="1:18" ht="57" customHeight="1" x14ac:dyDescent="0.3">
      <c r="A24" s="285" t="s">
        <v>123</v>
      </c>
      <c r="B24" s="286">
        <f>SUM(B19:B23)</f>
        <v>35161003.157000005</v>
      </c>
      <c r="C24" s="291">
        <f>SUM(C19:C23)</f>
        <v>28996863.678000003</v>
      </c>
      <c r="D24" s="292">
        <f t="shared" si="5"/>
        <v>82.468817935950099</v>
      </c>
      <c r="E24" s="293">
        <f>SUM(E19:E23)</f>
        <v>6388006</v>
      </c>
      <c r="F24" s="293">
        <f>SUM(F19:F23)</f>
        <v>40481</v>
      </c>
      <c r="G24" s="294">
        <f t="shared" si="6"/>
        <v>99.484771428351593</v>
      </c>
      <c r="H24" s="294">
        <f t="shared" si="6"/>
        <v>99.500816953776464</v>
      </c>
    </row>
    <row r="25" spans="1:18" ht="36" x14ac:dyDescent="0.3">
      <c r="A25" s="284" t="s">
        <v>124</v>
      </c>
      <c r="B25" s="114">
        <f>SUM('Jan 14'!B25+'Fev 14'!B25+'Mar 14'!B25+'Abr 14'!B25+'Mai 14'!B25+'Jun 14'!B25+'Jul 14'!B25+'Ago 14'!B25+'Set 14'!B25+'Out 14'!B25+'Nov 14'!B25+'Dez 14'!B25)</f>
        <v>182097.75400000025</v>
      </c>
      <c r="C25" s="46">
        <f>SUM('Jan 14'!C25+'Fev 14'!C25+'Mar 14'!C25+'Abr 14'!C25+'Mai 14'!C25+'Jun 14'!C25+'Jul 14'!C25+'Ago 14'!C25+'Set 14'!C25+'Out 14'!C25+'Nov 14'!C25+'Dez 14'!C25)</f>
        <v>145473.60699999987</v>
      </c>
      <c r="D25" s="115">
        <f t="shared" si="5"/>
        <v>79.887644852555226</v>
      </c>
      <c r="E25" s="84">
        <f>SUM('Jan 14'!E25+'Fev 14'!E25+'Mar 14'!E25+'Abr 14'!E25+'Mai 14'!E25+'Jun 14'!E25+'Jul 14'!E25+'Ago 14'!E25+'Set 14'!E25+'Out 14'!E25+'Nov 14'!E25+'Dez 14'!E25)</f>
        <v>22520</v>
      </c>
      <c r="F25" s="84">
        <f>SUM('Jan 14'!F25+'Fev 14'!F25+'Mar 14'!F25+'Abr 14'!F25+'Mai 14'!F25+'Jun 14'!F25+'Jul 14'!F25+'Ago 14'!F25+'Set 14'!F25+'Out 14'!F25+'Nov 14'!F25+'Dez 14'!F25)</f>
        <v>124</v>
      </c>
      <c r="G25" s="116">
        <f t="shared" si="6"/>
        <v>0.51522857164840641</v>
      </c>
      <c r="H25" s="48">
        <f t="shared" si="6"/>
        <v>0.49918304622353438</v>
      </c>
    </row>
    <row r="26" spans="1:18" ht="57" customHeight="1" thickBot="1" x14ac:dyDescent="0.35">
      <c r="A26" s="162" t="s">
        <v>178</v>
      </c>
      <c r="B26" s="156">
        <f>B24+B25</f>
        <v>35343100.911000006</v>
      </c>
      <c r="C26" s="163">
        <f t="shared" ref="C26" si="8">C24+C25</f>
        <v>29142337.285000004</v>
      </c>
      <c r="D26" s="164">
        <f t="shared" si="5"/>
        <v>82.455518994740757</v>
      </c>
      <c r="E26" s="165">
        <f>E24+E25</f>
        <v>6410526</v>
      </c>
      <c r="F26" s="165">
        <f>F24+F25</f>
        <v>40605</v>
      </c>
      <c r="G26" s="160">
        <f>SUM(G19+G20+G21+G22+G23+G25)</f>
        <v>100</v>
      </c>
      <c r="H26" s="160">
        <f>SUM(H19+H20+H21+H22+H23+H25)</f>
        <v>100</v>
      </c>
      <c r="N26"/>
      <c r="O26"/>
      <c r="P26"/>
      <c r="Q26"/>
      <c r="R26"/>
    </row>
    <row r="27" spans="1:18" ht="15" thickBot="1" x14ac:dyDescent="0.35">
      <c r="E27" s="43"/>
      <c r="F27" s="43"/>
      <c r="N27"/>
      <c r="O27"/>
      <c r="P27"/>
      <c r="Q27"/>
      <c r="R27"/>
    </row>
    <row r="28" spans="1:18" ht="18.600000000000001" thickBot="1" x14ac:dyDescent="0.35">
      <c r="A28" s="384" t="s">
        <v>179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6"/>
      <c r="N28"/>
      <c r="O28"/>
      <c r="P28"/>
      <c r="Q28"/>
      <c r="R28"/>
    </row>
    <row r="29" spans="1:18" ht="18" x14ac:dyDescent="0.3">
      <c r="A29" s="337"/>
      <c r="B29" s="364" t="s">
        <v>89</v>
      </c>
      <c r="C29" s="365"/>
      <c r="D29" s="365"/>
      <c r="E29" s="365"/>
      <c r="F29" s="366"/>
      <c r="G29" s="329" t="s">
        <v>39</v>
      </c>
      <c r="H29" s="348"/>
      <c r="I29" s="348"/>
      <c r="J29" s="377"/>
      <c r="K29" s="331"/>
      <c r="N29"/>
      <c r="O29"/>
      <c r="P29"/>
      <c r="Q29"/>
      <c r="R29"/>
    </row>
    <row r="30" spans="1:18" ht="18" x14ac:dyDescent="0.3">
      <c r="A30" s="337"/>
      <c r="B30" s="357" t="s">
        <v>5</v>
      </c>
      <c r="C30" s="345" t="s">
        <v>6</v>
      </c>
      <c r="D30" s="345" t="s">
        <v>7</v>
      </c>
      <c r="E30" s="358" t="s">
        <v>8</v>
      </c>
      <c r="F30" s="358" t="s">
        <v>197</v>
      </c>
      <c r="G30" s="126" t="s">
        <v>83</v>
      </c>
      <c r="H30" s="82" t="s">
        <v>84</v>
      </c>
      <c r="I30" s="82" t="s">
        <v>85</v>
      </c>
      <c r="J30" s="307" t="s">
        <v>90</v>
      </c>
      <c r="K30" s="133" t="s">
        <v>198</v>
      </c>
      <c r="N30"/>
      <c r="O30"/>
      <c r="P30"/>
      <c r="Q30"/>
      <c r="R30"/>
    </row>
    <row r="31" spans="1:18" ht="22.2" customHeight="1" x14ac:dyDescent="0.3">
      <c r="A31" s="337"/>
      <c r="B31" s="357"/>
      <c r="C31" s="345"/>
      <c r="D31" s="345"/>
      <c r="E31" s="359"/>
      <c r="F31" s="359"/>
      <c r="G31" s="127" t="s">
        <v>91</v>
      </c>
      <c r="H31" s="137" t="s">
        <v>91</v>
      </c>
      <c r="I31" s="137" t="s">
        <v>91</v>
      </c>
      <c r="J31" s="134" t="s">
        <v>91</v>
      </c>
      <c r="K31" s="134" t="s">
        <v>91</v>
      </c>
      <c r="N31"/>
      <c r="O31"/>
      <c r="P31"/>
      <c r="Q31"/>
      <c r="R31"/>
    </row>
    <row r="32" spans="1:18" ht="18" x14ac:dyDescent="0.35">
      <c r="A32" s="78" t="s">
        <v>41</v>
      </c>
      <c r="B32" s="119">
        <f>'Jan 14'!B12</f>
        <v>8252291.9939999999</v>
      </c>
      <c r="C32" s="118">
        <f>'Jan 14'!C12</f>
        <v>6660416.3490000004</v>
      </c>
      <c r="D32" s="53">
        <f t="shared" ref="D32:D44" si="9">C32/B32*100</f>
        <v>80.709896763742663</v>
      </c>
      <c r="E32" s="120">
        <f>'Jan 14'!E12</f>
        <v>6343904</v>
      </c>
      <c r="F32" s="120">
        <f>'Jan 14'!F12</f>
        <v>51550</v>
      </c>
      <c r="G32" s="128">
        <f>(B32-'2013'!B32)/'2013'!B32*100</f>
        <v>3.223448666171159</v>
      </c>
      <c r="H32" s="138">
        <f>(C32-'2013'!C32)/'2013'!C32*100</f>
        <v>5.7378845093409376</v>
      </c>
      <c r="I32" s="138">
        <f>D32-'2013'!D32</f>
        <v>1.919272910206189</v>
      </c>
      <c r="J32" s="135">
        <f>(E32-'2013'!E32)/'2013'!E32*100</f>
        <v>8.7065422142987252</v>
      </c>
      <c r="K32" s="135">
        <f>(F32-'2013'!F32)/'2013'!F32*100</f>
        <v>2.5482901987308284</v>
      </c>
      <c r="N32"/>
      <c r="O32"/>
      <c r="P32"/>
      <c r="Q32"/>
      <c r="R32"/>
    </row>
    <row r="33" spans="1:18" ht="18" x14ac:dyDescent="0.35">
      <c r="A33" s="78" t="s">
        <v>42</v>
      </c>
      <c r="B33" s="119">
        <f>'Fev 14'!B12</f>
        <v>6626301.4060000004</v>
      </c>
      <c r="C33" s="118">
        <f>'Fev 14'!C12</f>
        <v>5266633.5860000001</v>
      </c>
      <c r="D33" s="53">
        <f t="shared" si="9"/>
        <v>79.4807429259278</v>
      </c>
      <c r="E33" s="120">
        <f>'Fev 14'!E12</f>
        <v>5152127</v>
      </c>
      <c r="F33" s="120">
        <f>'Fev 14'!F12</f>
        <v>43498</v>
      </c>
      <c r="G33" s="128">
        <f>(B33-'2013'!B33)/'2013'!B33*100</f>
        <v>-3.7003454357529879</v>
      </c>
      <c r="H33" s="138">
        <f>(C33-'2013'!C33)/'2013'!C33*100</f>
        <v>9.1641682035739525</v>
      </c>
      <c r="I33" s="138">
        <f>D33-'2013'!D33</f>
        <v>9.3664534641776385</v>
      </c>
      <c r="J33" s="135">
        <f>(E33-'2013'!E33)/'2013'!E33*100</f>
        <v>12.11470496519677</v>
      </c>
      <c r="K33" s="135">
        <f>(F33-'2013'!F33)/'2013'!F33*100</f>
        <v>-6.8921154199595658E-2</v>
      </c>
      <c r="N33"/>
      <c r="O33"/>
      <c r="P33"/>
      <c r="Q33"/>
      <c r="R33"/>
    </row>
    <row r="34" spans="1:18" ht="18" x14ac:dyDescent="0.35">
      <c r="A34" s="78" t="s">
        <v>43</v>
      </c>
      <c r="B34" s="119">
        <f>'Mar 14'!B12</f>
        <v>7267015.9040000001</v>
      </c>
      <c r="C34" s="118">
        <f>'Mar 14'!C12</f>
        <v>5551940.2940000007</v>
      </c>
      <c r="D34" s="53">
        <f t="shared" si="9"/>
        <v>76.399176324136477</v>
      </c>
      <c r="E34" s="120">
        <f>'Mar 14'!E12</f>
        <v>5469560</v>
      </c>
      <c r="F34" s="120">
        <f>'Mar 14'!F12</f>
        <v>47120</v>
      </c>
      <c r="G34" s="128">
        <f>(B34-'2013'!B34)/'2013'!B34*100</f>
        <v>-3.0426520890934938</v>
      </c>
      <c r="H34" s="138">
        <f>(C34-'2013'!C34)/'2013'!C34*100</f>
        <v>7.1394608317388588</v>
      </c>
      <c r="I34" s="138">
        <f>D34-'2013'!D34</f>
        <v>7.2606771991566035</v>
      </c>
      <c r="J34" s="135">
        <f>(E34-'2013'!E34)/'2013'!E34*100</f>
        <v>6.6885444541778751</v>
      </c>
      <c r="K34" s="135">
        <f>(F34-'2013'!F34)/'2013'!F34*100</f>
        <v>-3.0532466463665542</v>
      </c>
      <c r="N34"/>
      <c r="O34"/>
      <c r="P34"/>
      <c r="Q34"/>
      <c r="R34"/>
    </row>
    <row r="35" spans="1:18" ht="18" x14ac:dyDescent="0.35">
      <c r="A35" s="78" t="s">
        <v>44</v>
      </c>
      <c r="B35" s="119">
        <f>'Abr 14'!B12</f>
        <v>7012901.1659999993</v>
      </c>
      <c r="C35" s="118">
        <f>'Abr 14'!C12</f>
        <v>5514410.6940000001</v>
      </c>
      <c r="D35" s="53">
        <f t="shared" si="9"/>
        <v>78.632374298029589</v>
      </c>
      <c r="E35" s="120">
        <f>'Abr 14'!E12</f>
        <v>5548341</v>
      </c>
      <c r="F35" s="120">
        <f>'Abr 14'!F12</f>
        <v>46198</v>
      </c>
      <c r="G35" s="128">
        <f>(B35-'2013'!B35)/'2013'!B35*100</f>
        <v>-3.0819232118740243</v>
      </c>
      <c r="H35" s="138">
        <f>(C35-'2013'!C35)/'2013'!C35*100</f>
        <v>8.2672429562874807</v>
      </c>
      <c r="I35" s="138">
        <f>D35-'2013'!D35</f>
        <v>8.2426767112349779</v>
      </c>
      <c r="J35" s="135">
        <f>(E35-'2013'!E35)/'2013'!E35*100</f>
        <v>8.9771372239918019</v>
      </c>
      <c r="K35" s="135">
        <f>(F35-'2013'!F35)/'2013'!F35*100</f>
        <v>-2.1332485965469759</v>
      </c>
      <c r="N35"/>
      <c r="O35"/>
      <c r="P35"/>
      <c r="Q35"/>
      <c r="R35"/>
    </row>
    <row r="36" spans="1:18" ht="18" x14ac:dyDescent="0.35">
      <c r="A36" s="78" t="s">
        <v>45</v>
      </c>
      <c r="B36" s="119">
        <f>'Mai 14'!B12</f>
        <v>7017053.5420000004</v>
      </c>
      <c r="C36" s="118">
        <f>'Mai 14'!C12</f>
        <v>5445225.3729999997</v>
      </c>
      <c r="D36" s="53">
        <f t="shared" si="9"/>
        <v>77.599883489673388</v>
      </c>
      <c r="E36" s="120">
        <f>'Mai 14'!E12</f>
        <v>5495374</v>
      </c>
      <c r="F36" s="120">
        <f>'Mai 14'!F12</f>
        <v>46787</v>
      </c>
      <c r="G36" s="128">
        <f>(B36-'2013'!B36)/'2013'!B36*100</f>
        <v>-3.8948405542956666</v>
      </c>
      <c r="H36" s="138">
        <f>(C36-'2013'!C36)/'2013'!C36*100</f>
        <v>2.6865098691021769</v>
      </c>
      <c r="I36" s="138">
        <f>D36-'2013'!D36</f>
        <v>4.9735065171793877</v>
      </c>
      <c r="J36" s="135">
        <f>(E36-'2013'!E36)/'2013'!E36*100</f>
        <v>4.3829101000450175</v>
      </c>
      <c r="K36" s="135">
        <f>(F36-'2013'!F36)/'2013'!F36*100</f>
        <v>-1.0803839485813354</v>
      </c>
      <c r="N36"/>
      <c r="O36"/>
      <c r="P36"/>
      <c r="Q36"/>
      <c r="R36"/>
    </row>
    <row r="37" spans="1:18" ht="18" x14ac:dyDescent="0.35">
      <c r="A37" s="78" t="s">
        <v>46</v>
      </c>
      <c r="B37" s="119">
        <f>'Jun 14'!B12</f>
        <v>6709503.7170000002</v>
      </c>
      <c r="C37" s="118">
        <f>'Jun 14'!C12</f>
        <v>5228803.6359999999</v>
      </c>
      <c r="D37" s="53">
        <f t="shared" si="9"/>
        <v>77.931302471025958</v>
      </c>
      <c r="E37" s="120">
        <f>'Jun 14'!E12</f>
        <v>5095695</v>
      </c>
      <c r="F37" s="120">
        <f>'Jun 14'!F12</f>
        <v>43073</v>
      </c>
      <c r="G37" s="128">
        <f>(B37-'2013'!B37)/'2013'!B37*100</f>
        <v>-5.6248149368454756</v>
      </c>
      <c r="H37" s="138">
        <f>(C37-'2013'!C37)/'2013'!C37*100</f>
        <v>-3.4341983102505607</v>
      </c>
      <c r="I37" s="138">
        <f>D37-'2013'!D37</f>
        <v>1.767888879271311</v>
      </c>
      <c r="J37" s="135">
        <f>(E37-'2013'!E37)/'2013'!E37*100</f>
        <v>-3.1321957782043142</v>
      </c>
      <c r="K37" s="135">
        <f>(F37-'2013'!F37)/'2013'!F37*100</f>
        <v>-5.4566605939550916</v>
      </c>
      <c r="N37"/>
      <c r="O37"/>
      <c r="P37"/>
      <c r="Q37"/>
      <c r="R37"/>
    </row>
    <row r="38" spans="1:18" ht="18" x14ac:dyDescent="0.35">
      <c r="A38" s="78" t="s">
        <v>47</v>
      </c>
      <c r="B38" s="119">
        <f>'Jul 14'!B12</f>
        <v>7554363.1600000001</v>
      </c>
      <c r="C38" s="118">
        <f>'Jul 14'!C12</f>
        <v>6166368.3719999995</v>
      </c>
      <c r="D38" s="53">
        <f t="shared" si="9"/>
        <v>81.626581108128775</v>
      </c>
      <c r="E38" s="120">
        <f>'Jul 14'!E12</f>
        <v>5980214</v>
      </c>
      <c r="F38" s="120">
        <f>'Jul 14'!F12</f>
        <v>48676</v>
      </c>
      <c r="G38" s="128">
        <f>(B38-'2013'!B38)/'2013'!B38*100</f>
        <v>-4.9841766929205926</v>
      </c>
      <c r="H38" s="138">
        <f>(C38-'2013'!C38)/'2013'!C38*100</f>
        <v>-0.46793725923440316</v>
      </c>
      <c r="I38" s="138">
        <f>D38-'2013'!D38</f>
        <v>3.7037832260913177</v>
      </c>
      <c r="J38" s="135">
        <f>(E38-'2013'!E38)/'2013'!E38*100</f>
        <v>0.18901203766435939</v>
      </c>
      <c r="K38" s="135">
        <f>(F38-'2013'!F38)/'2013'!F38*100</f>
        <v>-3.0976270106704886</v>
      </c>
      <c r="N38"/>
      <c r="O38"/>
      <c r="P38"/>
      <c r="Q38"/>
      <c r="R38"/>
    </row>
    <row r="39" spans="1:18" ht="18" x14ac:dyDescent="0.35">
      <c r="A39" s="78" t="s">
        <v>48</v>
      </c>
      <c r="B39" s="119">
        <f>'Ago 14'!B12</f>
        <v>7301237.6230000006</v>
      </c>
      <c r="C39" s="118">
        <f>'Ago 14'!C12</f>
        <v>5776570.3789999997</v>
      </c>
      <c r="D39" s="53">
        <f t="shared" si="9"/>
        <v>79.117687675346033</v>
      </c>
      <c r="E39" s="120">
        <f>'Ago 14'!E12</f>
        <v>5784176</v>
      </c>
      <c r="F39" s="120">
        <f>'Ago 14'!F12</f>
        <v>48369</v>
      </c>
      <c r="G39" s="128">
        <f>(B39-'2013'!B39)/'2013'!B39*100</f>
        <v>-1.967831041374229</v>
      </c>
      <c r="H39" s="138">
        <f>(C39-'2013'!C39)/'2013'!C39*100</f>
        <v>6.6414161244826246</v>
      </c>
      <c r="I39" s="138">
        <f>D39-'2013'!D39</f>
        <v>6.3872344642631163</v>
      </c>
      <c r="J39" s="135">
        <f>(E39-'2013'!E39)/'2013'!E39*100</f>
        <v>9.1096628153737331</v>
      </c>
      <c r="K39" s="135">
        <f>(F39-'2013'!F39)/'2013'!F39*100</f>
        <v>0.69951908063206547</v>
      </c>
      <c r="N39"/>
      <c r="O39"/>
      <c r="P39"/>
      <c r="Q39"/>
      <c r="R39"/>
    </row>
    <row r="40" spans="1:18" ht="18" x14ac:dyDescent="0.35">
      <c r="A40" s="78" t="s">
        <v>49</v>
      </c>
      <c r="B40" s="119">
        <f>'Set 14'!B12</f>
        <v>7018234.3999999994</v>
      </c>
      <c r="C40" s="118">
        <f>'Set 14'!C12</f>
        <v>5481694.7080000006</v>
      </c>
      <c r="D40" s="53">
        <f t="shared" si="9"/>
        <v>78.106463756753413</v>
      </c>
      <c r="E40" s="120">
        <f>'Set 14'!E12</f>
        <v>5523285</v>
      </c>
      <c r="F40" s="120">
        <f>'Set 14'!F12</f>
        <v>47003</v>
      </c>
      <c r="G40" s="128">
        <f>(B40-'2013'!B40)/'2013'!B40*100</f>
        <v>-1.2324829587682091</v>
      </c>
      <c r="H40" s="138">
        <f>(C40-'2013'!C40)/'2013'!C40*100</f>
        <v>0.49389733926151019</v>
      </c>
      <c r="I40" s="138">
        <f>D40-'2013'!D40</f>
        <v>1.3417875487823352</v>
      </c>
      <c r="J40" s="135">
        <f>(E40-'2013'!E40)/'2013'!E40*100</f>
        <v>1.528100123636206</v>
      </c>
      <c r="K40" s="135">
        <f>(F40-'2013'!F40)/'2013'!F40*100</f>
        <v>1.3782244845138469</v>
      </c>
      <c r="N40"/>
      <c r="O40"/>
      <c r="P40"/>
      <c r="Q40"/>
      <c r="R40"/>
    </row>
    <row r="41" spans="1:18" ht="18" x14ac:dyDescent="0.35">
      <c r="A41" s="78" t="s">
        <v>50</v>
      </c>
      <c r="B41" s="119">
        <f>'Out 14'!B12</f>
        <v>7537297.2020000005</v>
      </c>
      <c r="C41" s="118">
        <f>'Out 14'!C12</f>
        <v>6116514.7109999992</v>
      </c>
      <c r="D41" s="53">
        <f t="shared" si="9"/>
        <v>81.149973884232665</v>
      </c>
      <c r="E41" s="120">
        <f>'Out 14'!E12</f>
        <v>6111261</v>
      </c>
      <c r="F41" s="120">
        <f>'Out 14'!F12</f>
        <v>49928</v>
      </c>
      <c r="G41" s="128">
        <f>(B41-'2013'!B41)/'2013'!B41*100</f>
        <v>0.84959604509582776</v>
      </c>
      <c r="H41" s="138">
        <f>(C41-'2013'!C41)/'2013'!C41*100</f>
        <v>5.8868948726938033</v>
      </c>
      <c r="I41" s="138">
        <f>D41-'2013'!D41</f>
        <v>3.8605029337966528</v>
      </c>
      <c r="J41" s="135">
        <f>(E41-'2013'!E41)/'2013'!E41*100</f>
        <v>5.3519468418607419</v>
      </c>
      <c r="K41" s="135">
        <f>(F41-'2013'!F41)/'2013'!F41*100</f>
        <v>2.5826467506317932</v>
      </c>
      <c r="N41"/>
      <c r="O41"/>
      <c r="P41"/>
      <c r="Q41"/>
      <c r="R41"/>
    </row>
    <row r="42" spans="1:18" ht="18" x14ac:dyDescent="0.35">
      <c r="A42" s="78" t="s">
        <v>51</v>
      </c>
      <c r="B42" s="119">
        <f>'Nov 14'!B12</f>
        <v>7351025.5990000004</v>
      </c>
      <c r="C42" s="118">
        <f>'Nov 14'!C12</f>
        <v>5983956.898</v>
      </c>
      <c r="D42" s="53">
        <f t="shared" si="9"/>
        <v>81.403020808607025</v>
      </c>
      <c r="E42" s="120">
        <f>'Nov 14'!E12</f>
        <v>5929187</v>
      </c>
      <c r="F42" s="120">
        <f>'Nov 14'!F12</f>
        <v>47781</v>
      </c>
      <c r="G42" s="128">
        <f>(B42-'2013'!B42)/'2013'!B42*100</f>
        <v>2.3825217739114688</v>
      </c>
      <c r="H42" s="138">
        <f>(C42-'2013'!C42)/'2013'!C42*100</f>
        <v>6.0826632146287398</v>
      </c>
      <c r="I42" s="138">
        <f>D42-'2013'!D42</f>
        <v>2.8393205974108753</v>
      </c>
      <c r="J42" s="135">
        <f>(E42-'2013'!E42)/'2013'!E42*100</f>
        <v>4.6924357200949105</v>
      </c>
      <c r="K42" s="135">
        <f>(F42-'2013'!F42)/'2013'!F42*100</f>
        <v>2.3016314820365693</v>
      </c>
      <c r="N42"/>
      <c r="O42"/>
      <c r="P42"/>
      <c r="Q42"/>
      <c r="R42"/>
    </row>
    <row r="43" spans="1:18" ht="18" x14ac:dyDescent="0.35">
      <c r="A43" s="78" t="s">
        <v>52</v>
      </c>
      <c r="B43" s="119">
        <f>'Dez 14'!B12</f>
        <v>8261063.3589999992</v>
      </c>
      <c r="C43" s="118">
        <f>'Dez 14'!C12</f>
        <v>6690157.8119999999</v>
      </c>
      <c r="D43" s="53">
        <f t="shared" si="9"/>
        <v>80.984221053230641</v>
      </c>
      <c r="E43" s="120">
        <f>'Dez 14'!E12</f>
        <v>6424367</v>
      </c>
      <c r="F43" s="120">
        <f>'Dez 14'!F12</f>
        <v>51475</v>
      </c>
      <c r="G43" s="128">
        <f>(B43-'2013'!B43)/'2013'!B43*100</f>
        <v>3.8207704101271154</v>
      </c>
      <c r="H43" s="138">
        <f>(C43-'2013'!C43)/'2013'!C43*100</f>
        <v>7.2420880186724368</v>
      </c>
      <c r="I43" s="138">
        <f>D43-'2013'!D43</f>
        <v>2.5836194223997353</v>
      </c>
      <c r="J43" s="135">
        <f>(E43-'2013'!E43)/'2013'!E43*100</f>
        <v>5.7770497331192008</v>
      </c>
      <c r="K43" s="135">
        <f>(F43-'2013'!F43)/'2013'!F43*100</f>
        <v>2.4622795493451171</v>
      </c>
      <c r="N43"/>
      <c r="O43"/>
      <c r="P43"/>
      <c r="Q43"/>
      <c r="R43"/>
    </row>
    <row r="44" spans="1:18" ht="18.600000000000001" thickBot="1" x14ac:dyDescent="0.35">
      <c r="A44" s="80"/>
      <c r="B44" s="64">
        <f>SUM(B32:B43)</f>
        <v>87908289.072000012</v>
      </c>
      <c r="C44" s="88">
        <f>SUM(C32:C43)</f>
        <v>69882692.812000006</v>
      </c>
      <c r="D44" s="129">
        <f t="shared" si="9"/>
        <v>79.494998196090023</v>
      </c>
      <c r="E44" s="85">
        <f>SUM(E32:E43)</f>
        <v>68857491</v>
      </c>
      <c r="F44" s="85">
        <f>SUM(F32:F43)</f>
        <v>571458</v>
      </c>
      <c r="G44" s="130">
        <f>(B44-'2013'!B44)/'2013'!B44*100</f>
        <v>-1.373316831362146</v>
      </c>
      <c r="H44" s="139">
        <f>(C44-'2013'!C44)/'2013'!C44*100</f>
        <v>4.5538782468410064</v>
      </c>
      <c r="I44" s="139">
        <f>D44-'2013'!D44</f>
        <v>4.5065986068658361</v>
      </c>
      <c r="J44" s="136">
        <f>(E44-'2013'!E44)/'2013'!E44*100</f>
        <v>5.2507469544420076</v>
      </c>
      <c r="K44" s="136">
        <f>(F44-'2013'!F44)/'2013'!F44*100</f>
        <v>-0.21808708466982243</v>
      </c>
      <c r="N44"/>
      <c r="O44"/>
      <c r="P44"/>
      <c r="Q44"/>
      <c r="R44"/>
    </row>
    <row r="45" spans="1:18" ht="18.600000000000001" thickBot="1" x14ac:dyDescent="0.35">
      <c r="A45" s="384" t="s">
        <v>180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6"/>
      <c r="N45"/>
      <c r="O45"/>
      <c r="P45"/>
      <c r="Q45"/>
      <c r="R45"/>
    </row>
    <row r="46" spans="1:18" ht="18" x14ac:dyDescent="0.3">
      <c r="A46" s="352"/>
      <c r="B46" s="364" t="s">
        <v>89</v>
      </c>
      <c r="C46" s="365"/>
      <c r="D46" s="365"/>
      <c r="E46" s="365"/>
      <c r="F46" s="366"/>
      <c r="G46" s="378" t="s">
        <v>39</v>
      </c>
      <c r="H46" s="379"/>
      <c r="I46" s="379"/>
      <c r="J46" s="380"/>
      <c r="K46" s="381"/>
      <c r="N46"/>
      <c r="O46"/>
      <c r="P46"/>
      <c r="Q46"/>
      <c r="R46"/>
    </row>
    <row r="47" spans="1:18" ht="18" x14ac:dyDescent="0.3">
      <c r="A47" s="353"/>
      <c r="B47" s="357" t="s">
        <v>5</v>
      </c>
      <c r="C47" s="345" t="s">
        <v>6</v>
      </c>
      <c r="D47" s="345" t="s">
        <v>7</v>
      </c>
      <c r="E47" s="358" t="s">
        <v>8</v>
      </c>
      <c r="F47" s="358" t="s">
        <v>197</v>
      </c>
      <c r="G47" s="126" t="s">
        <v>83</v>
      </c>
      <c r="H47" s="82" t="s">
        <v>84</v>
      </c>
      <c r="I47" s="82" t="s">
        <v>85</v>
      </c>
      <c r="J47" s="307" t="s">
        <v>90</v>
      </c>
      <c r="K47" s="133" t="s">
        <v>198</v>
      </c>
      <c r="N47"/>
      <c r="O47"/>
      <c r="P47"/>
      <c r="Q47"/>
      <c r="R47"/>
    </row>
    <row r="48" spans="1:18" ht="20.399999999999999" customHeight="1" x14ac:dyDescent="0.3">
      <c r="A48" s="353"/>
      <c r="B48" s="357"/>
      <c r="C48" s="345"/>
      <c r="D48" s="345"/>
      <c r="E48" s="359"/>
      <c r="F48" s="359"/>
      <c r="G48" s="127" t="s">
        <v>91</v>
      </c>
      <c r="H48" s="137" t="s">
        <v>91</v>
      </c>
      <c r="I48" s="137" t="s">
        <v>91</v>
      </c>
      <c r="J48" s="134" t="s">
        <v>91</v>
      </c>
      <c r="K48" s="134" t="s">
        <v>91</v>
      </c>
      <c r="N48"/>
      <c r="O48"/>
      <c r="P48"/>
      <c r="Q48"/>
      <c r="R48"/>
    </row>
    <row r="49" spans="1:18" ht="18" x14ac:dyDescent="0.35">
      <c r="A49" s="1" t="s">
        <v>41</v>
      </c>
      <c r="B49" s="123">
        <f>'Jan 14'!B24</f>
        <v>3135259.5249999999</v>
      </c>
      <c r="C49" s="125">
        <f>'Jan 14'!C24</f>
        <v>2531493.4709999999</v>
      </c>
      <c r="D49" s="53">
        <f>C49/B49*100</f>
        <v>80.742708883086806</v>
      </c>
      <c r="E49" s="120">
        <f>'Jan 14'!E24</f>
        <v>551531</v>
      </c>
      <c r="F49" s="120">
        <f>'Jan 14'!F24</f>
        <v>3410</v>
      </c>
      <c r="G49" s="128">
        <f>(B49-'2013'!B49)/'2013'!B49*100</f>
        <v>-7.582421162786078</v>
      </c>
      <c r="H49" s="138">
        <f>(C49-'2013'!C49)/'2013'!C49*100</f>
        <v>-3.0535534811709715</v>
      </c>
      <c r="I49" s="138">
        <f>D49-'2013'!D49</f>
        <v>3.771907665699203</v>
      </c>
      <c r="J49" s="132">
        <f>(E49-'2013'!E49)/'2013'!E49*100</f>
        <v>-4.0827329058602766</v>
      </c>
      <c r="K49" s="132">
        <f>(F49-'2013'!F49)/'2013'!F49*100</f>
        <v>-8.4809447128287712</v>
      </c>
      <c r="N49"/>
      <c r="O49"/>
      <c r="P49"/>
      <c r="Q49"/>
      <c r="R49"/>
    </row>
    <row r="50" spans="1:18" ht="18" x14ac:dyDescent="0.35">
      <c r="A50" s="1" t="s">
        <v>42</v>
      </c>
      <c r="B50" s="123">
        <f>'Fev 14'!B24</f>
        <v>2721354.3679999998</v>
      </c>
      <c r="C50" s="125">
        <f>'Fev 14'!C24</f>
        <v>2107655.6749999998</v>
      </c>
      <c r="D50" s="53">
        <f t="shared" ref="D50:D60" si="10">C50/B50*100</f>
        <v>77.448776968689145</v>
      </c>
      <c r="E50" s="120">
        <f>'Fev 14'!E24</f>
        <v>475108</v>
      </c>
      <c r="F50" s="120">
        <f>'Fev 14'!F24</f>
        <v>3068</v>
      </c>
      <c r="G50" s="128">
        <f>(B50-'2013'!B50)/'2013'!B50*100</f>
        <v>-9.4423329415597674</v>
      </c>
      <c r="H50" s="138">
        <f>(C50-'2013'!C50)/'2013'!C50*100</f>
        <v>-0.490825856265028</v>
      </c>
      <c r="I50" s="138">
        <f>D50-'2013'!D50</f>
        <v>6.967028736277399</v>
      </c>
      <c r="J50" s="132">
        <f>(E50-'2013'!E50)/'2013'!E50*100</f>
        <v>-1.0939643561223491</v>
      </c>
      <c r="K50" s="132">
        <f>(F50-'2013'!F50)/'2013'!F50*100</f>
        <v>-8.2535885167464116</v>
      </c>
      <c r="N50"/>
      <c r="O50"/>
      <c r="P50"/>
      <c r="Q50"/>
      <c r="R50"/>
    </row>
    <row r="51" spans="1:18" ht="18" x14ac:dyDescent="0.35">
      <c r="A51" s="1" t="s">
        <v>43</v>
      </c>
      <c r="B51" s="123">
        <f>'Mar 14'!B24</f>
        <v>2964606.6</v>
      </c>
      <c r="C51" s="125">
        <f>'Mar 14'!C24</f>
        <v>2374717.2140000002</v>
      </c>
      <c r="D51" s="53">
        <f t="shared" si="10"/>
        <v>80.102271039941698</v>
      </c>
      <c r="E51" s="120">
        <f>'Mar 14'!E24</f>
        <v>524232</v>
      </c>
      <c r="F51" s="120">
        <f>'Mar 14'!F24</f>
        <v>3343</v>
      </c>
      <c r="G51" s="128">
        <f>(B51-'2013'!B51)/'2013'!B51*100</f>
        <v>-9.0471908375938099</v>
      </c>
      <c r="H51" s="138">
        <f>(C51-'2013'!C51)/'2013'!C51*100</f>
        <v>1.7632030164110544</v>
      </c>
      <c r="I51" s="138">
        <f>D51-'2013'!D51</f>
        <v>8.509334149028021</v>
      </c>
      <c r="J51" s="132">
        <f>(E51-'2013'!E51)/'2013'!E51*100</f>
        <v>-1.5277112507396242</v>
      </c>
      <c r="K51" s="132">
        <f>(F51-'2013'!F51)/'2013'!F51*100</f>
        <v>-8.2601536772777173</v>
      </c>
      <c r="N51"/>
      <c r="O51"/>
      <c r="P51"/>
      <c r="Q51"/>
      <c r="R51"/>
    </row>
    <row r="52" spans="1:18" ht="18" x14ac:dyDescent="0.35">
      <c r="A52" s="1" t="s">
        <v>44</v>
      </c>
      <c r="B52" s="123">
        <f>'Abr 14'!B24</f>
        <v>2787210.642</v>
      </c>
      <c r="C52" s="125">
        <f>'Abr 14'!C24</f>
        <v>2307179.6529999999</v>
      </c>
      <c r="D52" s="53">
        <f t="shared" si="10"/>
        <v>82.777369540482681</v>
      </c>
      <c r="E52" s="120">
        <f>'Abr 14'!E24</f>
        <v>507557</v>
      </c>
      <c r="F52" s="120">
        <f>'Abr 14'!F24</f>
        <v>3152</v>
      </c>
      <c r="G52" s="128">
        <f>(B52-'2013'!B52)/'2013'!B52*100</f>
        <v>-3.8266092887845189</v>
      </c>
      <c r="H52" s="138">
        <f>(C52-'2013'!C52)/'2013'!C52*100</f>
        <v>5.8159314941691322</v>
      </c>
      <c r="I52" s="138">
        <f>D52-'2013'!D52</f>
        <v>7.543137885089763</v>
      </c>
      <c r="J52" s="132">
        <f>(E52-'2013'!E52)/'2013'!E52*100</f>
        <v>5.2435466513501803</v>
      </c>
      <c r="K52" s="132">
        <f>(F52-'2013'!F52)/'2013'!F52*100</f>
        <v>-5.741626794258373</v>
      </c>
      <c r="N52"/>
      <c r="O52"/>
      <c r="P52"/>
      <c r="Q52"/>
      <c r="R52"/>
    </row>
    <row r="53" spans="1:18" ht="18" x14ac:dyDescent="0.35">
      <c r="A53" s="1" t="s">
        <v>45</v>
      </c>
      <c r="B53" s="123">
        <f>'Mai 14'!B24</f>
        <v>2819449.963</v>
      </c>
      <c r="C53" s="125">
        <f>'Mai 14'!C24</f>
        <v>2341048.0210000002</v>
      </c>
      <c r="D53" s="53">
        <f t="shared" si="10"/>
        <v>83.032082559430762</v>
      </c>
      <c r="E53" s="120">
        <f>'Mai 14'!E24</f>
        <v>496255</v>
      </c>
      <c r="F53" s="120">
        <f>'Mai 14'!F24</f>
        <v>3151</v>
      </c>
      <c r="G53" s="128">
        <f>(B53-'2013'!B53)/'2013'!B53*100</f>
        <v>-4.3385383689433379</v>
      </c>
      <c r="H53" s="138">
        <f>(C53-'2013'!C53)/'2013'!C53*100</f>
        <v>2.4515154385135558</v>
      </c>
      <c r="I53" s="138">
        <f>D53-'2013'!D53</f>
        <v>5.5030158012850308</v>
      </c>
      <c r="J53" s="132">
        <f>(E53-'2013'!E53)/'2013'!E53*100</f>
        <v>3.4368838141927522</v>
      </c>
      <c r="K53" s="132">
        <f>(F53-'2013'!F53)/'2013'!F53*100</f>
        <v>-6.470762837637281</v>
      </c>
      <c r="N53"/>
      <c r="O53"/>
      <c r="P53"/>
      <c r="Q53"/>
      <c r="R53"/>
    </row>
    <row r="54" spans="1:18" ht="18" x14ac:dyDescent="0.35">
      <c r="A54" s="1" t="s">
        <v>46</v>
      </c>
      <c r="B54" s="123">
        <f>'Jun 14'!B24</f>
        <v>2853751.3659999999</v>
      </c>
      <c r="C54" s="125">
        <f>'Jun 14'!C24</f>
        <v>2324579.986</v>
      </c>
      <c r="D54" s="53">
        <f t="shared" si="10"/>
        <v>81.456990741918759</v>
      </c>
      <c r="E54" s="120">
        <f>'Jun 14'!E24</f>
        <v>493539</v>
      </c>
      <c r="F54" s="120">
        <f>'Jun 14'!F24</f>
        <v>3187</v>
      </c>
      <c r="G54" s="128">
        <f>(B54-'2013'!B54)/'2013'!B54*100</f>
        <v>5.086020594433803E-2</v>
      </c>
      <c r="H54" s="138">
        <f>(C54-'2013'!C54)/'2013'!C54*100</f>
        <v>7.4496686437887245</v>
      </c>
      <c r="I54" s="138">
        <f>D54-'2013'!D54</f>
        <v>5.6089951512154812</v>
      </c>
      <c r="J54" s="132">
        <f>(E54-'2013'!E54)/'2013'!E54*100</f>
        <v>7.6956479994413796</v>
      </c>
      <c r="K54" s="132">
        <f>(F54-'2013'!F54)/'2013'!F54*100</f>
        <v>-1.2701363073110286</v>
      </c>
      <c r="N54"/>
      <c r="O54"/>
      <c r="P54"/>
      <c r="Q54"/>
      <c r="R54"/>
    </row>
    <row r="55" spans="1:18" ht="18" x14ac:dyDescent="0.35">
      <c r="A55" s="1" t="s">
        <v>47</v>
      </c>
      <c r="B55" s="123">
        <f>'Jul 14'!B24</f>
        <v>3014219.517</v>
      </c>
      <c r="C55" s="125">
        <f>'Jul 14'!C24</f>
        <v>2566829.9360000002</v>
      </c>
      <c r="D55" s="53">
        <f t="shared" si="10"/>
        <v>85.157365663756352</v>
      </c>
      <c r="E55" s="120">
        <f>'Jul 14'!E24</f>
        <v>572954</v>
      </c>
      <c r="F55" s="120">
        <f>'Jul 14'!F24</f>
        <v>3575</v>
      </c>
      <c r="G55" s="128">
        <f>(B55-'2013'!B55)/'2013'!B55*100</f>
        <v>-3.1635377156302353</v>
      </c>
      <c r="H55" s="138">
        <f>(C55-'2013'!C55)/'2013'!C55*100</f>
        <v>3.274692755930606</v>
      </c>
      <c r="I55" s="138">
        <f>D55-'2013'!D55</f>
        <v>5.3087811918255454</v>
      </c>
      <c r="J55" s="132">
        <f>(E55-'2013'!E55)/'2013'!E55*100</f>
        <v>2.9492938512955043</v>
      </c>
      <c r="K55" s="132">
        <f>(F55-'2013'!F55)/'2013'!F55*100</f>
        <v>-3.0113944655453069</v>
      </c>
      <c r="N55"/>
      <c r="O55"/>
      <c r="P55"/>
      <c r="Q55"/>
      <c r="R55"/>
    </row>
    <row r="56" spans="1:18" ht="18" x14ac:dyDescent="0.35">
      <c r="A56" s="1" t="s">
        <v>48</v>
      </c>
      <c r="B56" s="123">
        <f>'Ago 14'!B24</f>
        <v>3032066.9039999996</v>
      </c>
      <c r="C56" s="125">
        <f>'Ago 14'!C24</f>
        <v>2585732.3390000002</v>
      </c>
      <c r="D56" s="53">
        <f t="shared" si="10"/>
        <v>85.27952782271457</v>
      </c>
      <c r="E56" s="120">
        <f>'Ago 14'!E24</f>
        <v>573413</v>
      </c>
      <c r="F56" s="120">
        <f>'Ago 14'!F24</f>
        <v>3560</v>
      </c>
      <c r="G56" s="128">
        <f>(B56-'2013'!B56)/'2013'!B56*100</f>
        <v>5.0825855258194785</v>
      </c>
      <c r="H56" s="138">
        <f>(C56-'2013'!C56)/'2013'!C56*100</f>
        <v>14.555633505014494</v>
      </c>
      <c r="I56" s="138">
        <f>D56-'2013'!D56</f>
        <v>7.0520936770194567</v>
      </c>
      <c r="J56" s="132">
        <f>(E56-'2013'!E56)/'2013'!E56*100</f>
        <v>13.570967371369038</v>
      </c>
      <c r="K56" s="132">
        <f>(F56-'2013'!F56)/'2013'!F56*100</f>
        <v>6.1419200954084676</v>
      </c>
      <c r="N56"/>
      <c r="O56"/>
      <c r="P56"/>
      <c r="Q56"/>
      <c r="R56"/>
    </row>
    <row r="57" spans="1:18" ht="18" x14ac:dyDescent="0.35">
      <c r="A57" s="1" t="s">
        <v>49</v>
      </c>
      <c r="B57" s="123">
        <f>'Set 14'!B24</f>
        <v>2857162.6119999997</v>
      </c>
      <c r="C57" s="125">
        <f>'Set 14'!C24</f>
        <v>2478624.1999999997</v>
      </c>
      <c r="D57" s="53">
        <f t="shared" si="10"/>
        <v>86.751247184526719</v>
      </c>
      <c r="E57" s="120">
        <f>'Set 14'!E24</f>
        <v>544050</v>
      </c>
      <c r="F57" s="120">
        <f>'Set 14'!F24</f>
        <v>3393</v>
      </c>
      <c r="G57" s="128">
        <f>(B57-'2013'!B57)/'2013'!B57*100</f>
        <v>1.9384038075637848</v>
      </c>
      <c r="H57" s="138">
        <f>(C57-'2013'!C57)/'2013'!C57*100</f>
        <v>8.8621378010788643</v>
      </c>
      <c r="I57" s="138">
        <f>D57-'2013'!D57</f>
        <v>5.5174606272097719</v>
      </c>
      <c r="J57" s="132">
        <f>(E57-'2013'!E57)/'2013'!E57*100</f>
        <v>8.6450767734578911</v>
      </c>
      <c r="K57" s="132">
        <f>(F57-'2013'!F57)/'2013'!F57*100</f>
        <v>7.7142857142857135</v>
      </c>
      <c r="N57"/>
      <c r="O57"/>
      <c r="P57"/>
      <c r="Q57"/>
      <c r="R57"/>
    </row>
    <row r="58" spans="1:18" ht="18" x14ac:dyDescent="0.35">
      <c r="A58" s="1" t="s">
        <v>50</v>
      </c>
      <c r="B58" s="123">
        <f>'Out 14'!B24</f>
        <v>2926502.051</v>
      </c>
      <c r="C58" s="125">
        <f>'Out 14'!C24</f>
        <v>2488923.3280000002</v>
      </c>
      <c r="D58" s="53">
        <f t="shared" si="10"/>
        <v>85.047721977489232</v>
      </c>
      <c r="E58" s="120">
        <f>'Out 14'!E24</f>
        <v>558269</v>
      </c>
      <c r="F58" s="120">
        <f>'Out 14'!F24</f>
        <v>3542</v>
      </c>
      <c r="G58" s="128">
        <f>(B58-'2013'!B58)/'2013'!B58*100</f>
        <v>-0.10001853512883296</v>
      </c>
      <c r="H58" s="138">
        <f>(C58-'2013'!C58)/'2013'!C58*100</f>
        <v>2.9260963185936779</v>
      </c>
      <c r="I58" s="138">
        <f>D58-'2013'!D58</f>
        <v>2.5004754280654566</v>
      </c>
      <c r="J58" s="132">
        <f>(E58-'2013'!E58)/'2013'!E58*100</f>
        <v>7.6305693188609762</v>
      </c>
      <c r="K58" s="132">
        <f>(F58-'2013'!F58)/'2013'!F58*100</f>
        <v>10.722100656455142</v>
      </c>
      <c r="N58"/>
      <c r="O58"/>
      <c r="P58"/>
      <c r="Q58"/>
      <c r="R58"/>
    </row>
    <row r="59" spans="1:18" ht="18" x14ac:dyDescent="0.35">
      <c r="A59" s="1" t="s">
        <v>51</v>
      </c>
      <c r="B59" s="123">
        <f>'Nov 14'!B24</f>
        <v>2923391.0150000001</v>
      </c>
      <c r="C59" s="125">
        <f>'Nov 14'!C24</f>
        <v>2361301.6239999998</v>
      </c>
      <c r="D59" s="53">
        <f t="shared" si="10"/>
        <v>80.77269211966842</v>
      </c>
      <c r="E59" s="120">
        <f>'Nov 14'!E24</f>
        <v>527294</v>
      </c>
      <c r="F59" s="120">
        <f>'Nov 14'!F24</f>
        <v>3434</v>
      </c>
      <c r="G59" s="128">
        <f>(B59-'2013'!B59)/'2013'!B59*100</f>
        <v>3.9903870370400036</v>
      </c>
      <c r="H59" s="138">
        <f>(C59-'2013'!C59)/'2013'!C59*100</f>
        <v>5.3859668047607734</v>
      </c>
      <c r="I59" s="138">
        <f>D59-'2013'!D59</f>
        <v>1.0696370524871099</v>
      </c>
      <c r="J59" s="132">
        <f>(E59-'2013'!E59)/'2013'!E59*100</f>
        <v>8.2641404062056001</v>
      </c>
      <c r="K59" s="132">
        <f>(F59-'2013'!F59)/'2013'!F59*100</f>
        <v>12.039151712887438</v>
      </c>
      <c r="N59"/>
      <c r="O59"/>
      <c r="P59"/>
      <c r="Q59"/>
      <c r="R59"/>
    </row>
    <row r="60" spans="1:18" ht="18" x14ac:dyDescent="0.35">
      <c r="A60" s="1" t="s">
        <v>52</v>
      </c>
      <c r="B60" s="123">
        <f>'Dez 14'!B24</f>
        <v>3126028.594</v>
      </c>
      <c r="C60" s="125">
        <f>'Dez 14'!C24</f>
        <v>2528778.2310000001</v>
      </c>
      <c r="D60" s="53">
        <f t="shared" si="10"/>
        <v>80.894277034242648</v>
      </c>
      <c r="E60" s="120">
        <f>'Dez 14'!E24</f>
        <v>563804</v>
      </c>
      <c r="F60" s="120">
        <f>'Dez 14'!F24</f>
        <v>3666</v>
      </c>
      <c r="G60" s="128">
        <f>(B60-'2013'!B60)/'2013'!B60*100</f>
        <v>3.318920883337892</v>
      </c>
      <c r="H60" s="138">
        <f>(C60-'2013'!C60)/'2013'!C60*100</f>
        <v>4.5949627796212287</v>
      </c>
      <c r="I60" s="138">
        <f>D60-'2013'!D60</f>
        <v>0.98689730291062006</v>
      </c>
      <c r="J60" s="132">
        <f>(E60-'2013'!E60)/'2013'!E60*100</f>
        <v>8.4186337195327141</v>
      </c>
      <c r="K60" s="132">
        <f>(F60-'2013'!F60)/'2013'!F60*100</f>
        <v>10.654995472381527</v>
      </c>
      <c r="N60"/>
      <c r="O60"/>
      <c r="P60"/>
      <c r="Q60"/>
      <c r="R60"/>
    </row>
    <row r="61" spans="1:18" ht="18.600000000000001" thickBot="1" x14ac:dyDescent="0.35">
      <c r="A61" s="2"/>
      <c r="B61" s="124">
        <f>SUM(B49:B60)</f>
        <v>35161003.156999998</v>
      </c>
      <c r="C61" s="54">
        <f>SUM(C49:C60)</f>
        <v>28996863.678000003</v>
      </c>
      <c r="D61" s="74">
        <f>C61/B61*100</f>
        <v>82.468817935950128</v>
      </c>
      <c r="E61" s="107">
        <f>SUM(E49:E60)</f>
        <v>6388006</v>
      </c>
      <c r="F61" s="107">
        <f>SUM(F49:F60)</f>
        <v>40481</v>
      </c>
      <c r="G61" s="130">
        <f>(B61-'2013'!B61)/'2013'!B61*100</f>
        <v>-2.1185308010452828</v>
      </c>
      <c r="H61" s="139">
        <f>(C61-'2013'!C61)/'2013'!C61*100</f>
        <v>4.3517681179941157</v>
      </c>
      <c r="I61" s="139">
        <f>D61-'2013'!D61</f>
        <v>5.1134534006369563</v>
      </c>
      <c r="J61" s="136">
        <f>(E61-'2013'!E61)/'2013'!E61*100</f>
        <v>4.7902278119040149</v>
      </c>
      <c r="K61" s="136">
        <f>(F61-'2013'!F61)/'2013'!F61*100</f>
        <v>0.14596012072633716</v>
      </c>
      <c r="N61"/>
      <c r="O61"/>
      <c r="P61"/>
      <c r="Q61"/>
      <c r="R61"/>
    </row>
    <row r="62" spans="1:18" ht="15" thickBot="1" x14ac:dyDescent="0.35">
      <c r="N62"/>
      <c r="O62"/>
      <c r="P62"/>
      <c r="Q62"/>
      <c r="R62"/>
    </row>
    <row r="63" spans="1:18" ht="18.600000000000001" thickBot="1" x14ac:dyDescent="0.35">
      <c r="A63" s="350" t="s">
        <v>181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60"/>
      <c r="N63"/>
      <c r="O63"/>
      <c r="P63"/>
      <c r="Q63"/>
      <c r="R63"/>
    </row>
    <row r="64" spans="1:18" ht="18.600000000000001" customHeight="1" x14ac:dyDescent="0.3">
      <c r="A64" s="337"/>
      <c r="B64" s="364" t="s">
        <v>89</v>
      </c>
      <c r="C64" s="365"/>
      <c r="D64" s="365"/>
      <c r="E64" s="365"/>
      <c r="F64" s="366"/>
      <c r="G64" s="329" t="s">
        <v>39</v>
      </c>
      <c r="H64" s="348"/>
      <c r="I64" s="348"/>
      <c r="J64" s="377"/>
      <c r="K64" s="331"/>
      <c r="N64"/>
      <c r="O64"/>
      <c r="P64"/>
      <c r="Q64"/>
      <c r="R64"/>
    </row>
    <row r="65" spans="1:11" ht="14.4" customHeight="1" x14ac:dyDescent="0.3">
      <c r="A65" s="337"/>
      <c r="B65" s="357" t="s">
        <v>5</v>
      </c>
      <c r="C65" s="345" t="s">
        <v>6</v>
      </c>
      <c r="D65" s="345" t="s">
        <v>7</v>
      </c>
      <c r="E65" s="358" t="s">
        <v>8</v>
      </c>
      <c r="F65" s="358" t="s">
        <v>197</v>
      </c>
      <c r="G65" s="126" t="s">
        <v>83</v>
      </c>
      <c r="H65" s="82" t="s">
        <v>84</v>
      </c>
      <c r="I65" s="82" t="s">
        <v>85</v>
      </c>
      <c r="J65" s="307" t="s">
        <v>90</v>
      </c>
      <c r="K65" s="133" t="s">
        <v>198</v>
      </c>
    </row>
    <row r="66" spans="1:11" ht="21.6" customHeight="1" x14ac:dyDescent="0.3">
      <c r="A66" s="337"/>
      <c r="B66" s="357"/>
      <c r="C66" s="345"/>
      <c r="D66" s="345"/>
      <c r="E66" s="359"/>
      <c r="F66" s="359"/>
      <c r="G66" s="127" t="s">
        <v>91</v>
      </c>
      <c r="H66" s="137" t="s">
        <v>91</v>
      </c>
      <c r="I66" s="137" t="s">
        <v>91</v>
      </c>
      <c r="J66" s="134" t="s">
        <v>91</v>
      </c>
      <c r="K66" s="134" t="s">
        <v>91</v>
      </c>
    </row>
    <row r="67" spans="1:11" ht="18.600000000000001" customHeight="1" x14ac:dyDescent="0.35">
      <c r="A67" s="1" t="s">
        <v>41</v>
      </c>
      <c r="B67" s="119">
        <f>'Jan 14'!B14</f>
        <v>10902022.413000003</v>
      </c>
      <c r="C67" s="118">
        <f>'Jan 14'!C14</f>
        <v>8781346.5199999996</v>
      </c>
      <c r="D67" s="53">
        <f>C67/B67*100</f>
        <v>80.547867059315294</v>
      </c>
      <c r="E67" s="120">
        <f>'Jan 14'!E14</f>
        <v>8694318</v>
      </c>
      <c r="F67" s="120">
        <f>'Jan 14'!F14</f>
        <v>83229</v>
      </c>
      <c r="G67" s="128">
        <f>(B67-'2013'!B67)/'2013'!B67*100</f>
        <v>6.0218514881236818</v>
      </c>
      <c r="H67" s="138">
        <f>(C67-'2013'!C67)/'2013'!C67*100</f>
        <v>7.6285950814640096</v>
      </c>
      <c r="I67" s="138">
        <f>D67-'2013'!D67</f>
        <v>1.2024664008372952</v>
      </c>
      <c r="J67" s="135">
        <f>(E67-'2013'!E67)/'2013'!E67*100</f>
        <v>9.6478784781723697</v>
      </c>
      <c r="K67" s="135">
        <f>(F67-'2013'!F67)/'2013'!F67*100</f>
        <v>1.5619470646377625</v>
      </c>
    </row>
    <row r="68" spans="1:11" ht="18" x14ac:dyDescent="0.35">
      <c r="A68" s="1" t="s">
        <v>42</v>
      </c>
      <c r="B68" s="119">
        <f>'Fev 14'!B14</f>
        <v>8760976.1309999991</v>
      </c>
      <c r="C68" s="118">
        <f>'Fev 14'!C14</f>
        <v>7044267.5710000014</v>
      </c>
      <c r="D68" s="53">
        <f>C68/B68*100</f>
        <v>80.405053793885315</v>
      </c>
      <c r="E68" s="120">
        <f>'Fev 14'!E14</f>
        <v>7246071</v>
      </c>
      <c r="F68" s="120">
        <f>'Fev 14'!F14</f>
        <v>70744</v>
      </c>
      <c r="G68" s="128">
        <f>(B68-'2013'!B68)/'2013'!B68*100</f>
        <v>-0.42779119700026969</v>
      </c>
      <c r="H68" s="138">
        <f>(C68-'2013'!C68)/'2013'!C68*100</f>
        <v>11.152192728980593</v>
      </c>
      <c r="I68" s="138">
        <f>D68-'2013'!D68</f>
        <v>8.3767059168240507</v>
      </c>
      <c r="J68" s="135">
        <f>(E68-'2013'!E68)/'2013'!E68*100</f>
        <v>13.389997522845606</v>
      </c>
      <c r="K68" s="135">
        <f>(F68-'2013'!F68)/'2013'!F68*100</f>
        <v>0.35464011121513889</v>
      </c>
    </row>
    <row r="69" spans="1:11" ht="18" x14ac:dyDescent="0.35">
      <c r="A69" s="1" t="s">
        <v>43</v>
      </c>
      <c r="B69" s="119">
        <f>'Mar 14'!B14</f>
        <v>9535365.2620000001</v>
      </c>
      <c r="C69" s="118">
        <f>'Mar 14'!C14</f>
        <v>7389513.2630000003</v>
      </c>
      <c r="D69" s="53">
        <f t="shared" ref="D69:D78" si="11">C69/B69*100</f>
        <v>77.495859465902441</v>
      </c>
      <c r="E69" s="120">
        <f>'Mar 14'!E14</f>
        <v>7608805</v>
      </c>
      <c r="F69" s="120">
        <f>'Mar 14'!F14</f>
        <v>75300</v>
      </c>
      <c r="G69" s="128">
        <f>(B69-'2013'!B69)/'2013'!B69*100</f>
        <v>-0.40212643285511723</v>
      </c>
      <c r="H69" s="138">
        <f>(C69-'2013'!C69)/'2013'!C69*100</f>
        <v>8.1839957068181768</v>
      </c>
      <c r="I69" s="138">
        <f>D69-'2013'!D69</f>
        <v>6.1505300330782688</v>
      </c>
      <c r="J69" s="135">
        <f>(E69-'2013'!E69)/'2013'!E69*100</f>
        <v>6.8566091923756147</v>
      </c>
      <c r="K69" s="135">
        <f>(F69-'2013'!F69)/'2013'!F69*100</f>
        <v>-3.890335426558432</v>
      </c>
    </row>
    <row r="70" spans="1:11" ht="18" x14ac:dyDescent="0.35">
      <c r="A70" s="1" t="s">
        <v>44</v>
      </c>
      <c r="B70" s="119">
        <f>'Abr 14'!B14</f>
        <v>9239836.9710000008</v>
      </c>
      <c r="C70" s="118">
        <f>'Abr 14'!C14</f>
        <v>7332704.404000001</v>
      </c>
      <c r="D70" s="53">
        <f t="shared" si="11"/>
        <v>79.359672979234432</v>
      </c>
      <c r="E70" s="120">
        <f>'Abr 14'!E14</f>
        <v>7686650</v>
      </c>
      <c r="F70" s="120">
        <f>'Abr 14'!F14</f>
        <v>74113</v>
      </c>
      <c r="G70" s="128">
        <f>(B70-'2013'!B70)/'2013'!B70*100</f>
        <v>-1.4584637608634063</v>
      </c>
      <c r="H70" s="138">
        <f>(C70-'2013'!C70)/'2013'!C70*100</f>
        <v>8.0943843787676659</v>
      </c>
      <c r="I70" s="138">
        <f>D70-'2013'!D70</f>
        <v>7.0134161801130688</v>
      </c>
      <c r="J70" s="135">
        <f>(E70-'2013'!E70)/'2013'!E70*100</f>
        <v>8.2250259416794442</v>
      </c>
      <c r="K70" s="135">
        <f>(F70-'2013'!F70)/'2013'!F70*100</f>
        <v>-3.6504985634612139</v>
      </c>
    </row>
    <row r="71" spans="1:11" ht="18" x14ac:dyDescent="0.35">
      <c r="A71" s="1" t="s">
        <v>45</v>
      </c>
      <c r="B71" s="119">
        <f>'Mai 14'!B14</f>
        <v>9361116.7890000008</v>
      </c>
      <c r="C71" s="118">
        <f>'Mai 14'!C14</f>
        <v>7339591.8020000001</v>
      </c>
      <c r="D71" s="53">
        <f t="shared" si="11"/>
        <v>78.405087421028213</v>
      </c>
      <c r="E71" s="120">
        <f>'Mai 14'!E14</f>
        <v>7710359</v>
      </c>
      <c r="F71" s="120">
        <f>'Mai 14'!F14</f>
        <v>75452</v>
      </c>
      <c r="G71" s="128">
        <f>(B71-'2013'!B71)/'2013'!B71*100</f>
        <v>-1.6009052534819945</v>
      </c>
      <c r="H71" s="138">
        <f>(C71-'2013'!C71)/'2013'!C71*100</f>
        <v>4.1622569674844589</v>
      </c>
      <c r="I71" s="138">
        <f>D71-'2013'!D71</f>
        <v>4.3380515256835963</v>
      </c>
      <c r="J71" s="135">
        <f>(E71-'2013'!E71)/'2013'!E71*100</f>
        <v>5.5354531968635943</v>
      </c>
      <c r="K71" s="135">
        <f>(F71-'2013'!F71)/'2013'!F71*100</f>
        <v>-2.637555486734799</v>
      </c>
    </row>
    <row r="72" spans="1:11" ht="18" x14ac:dyDescent="0.35">
      <c r="A72" s="1" t="s">
        <v>46</v>
      </c>
      <c r="B72" s="119">
        <f>'Jun 14'!B14</f>
        <v>9116206.4169999994</v>
      </c>
      <c r="C72" s="118">
        <f>'Jun 14'!C14</f>
        <v>7138071.6540000001</v>
      </c>
      <c r="D72" s="53">
        <f t="shared" si="11"/>
        <v>78.300899820443377</v>
      </c>
      <c r="E72" s="120">
        <f>'Jun 14'!E14</f>
        <v>7249215</v>
      </c>
      <c r="F72" s="120">
        <f>'Jun 14'!F14</f>
        <v>71499</v>
      </c>
      <c r="G72" s="128">
        <f>(B72-'2013'!B72)/'2013'!B72*100</f>
        <v>-1.4076030348448823</v>
      </c>
      <c r="H72" s="138">
        <f>(C72-'2013'!C72)/'2013'!C72*100</f>
        <v>0.44086343681256418</v>
      </c>
      <c r="I72" s="138">
        <f>D72-'2013'!D72</f>
        <v>1.4410129808347563</v>
      </c>
      <c r="J72" s="135">
        <f>(E72-'2013'!E72)/'2013'!E72*100</f>
        <v>0.77667611150638383</v>
      </c>
      <c r="K72" s="135">
        <f>(F72-'2013'!F72)/'2013'!F72*100</f>
        <v>-3.3901740352394336</v>
      </c>
    </row>
    <row r="73" spans="1:11" ht="18" x14ac:dyDescent="0.35">
      <c r="A73" s="1" t="s">
        <v>47</v>
      </c>
      <c r="B73" s="119">
        <f>'Jul 14'!B14</f>
        <v>10108756.991</v>
      </c>
      <c r="C73" s="118">
        <f>'Jul 14'!C14</f>
        <v>8240871.5460000001</v>
      </c>
      <c r="D73" s="53">
        <f t="shared" si="11"/>
        <v>81.522105569824149</v>
      </c>
      <c r="E73" s="120">
        <f>'Jul 14'!E14</f>
        <v>8323747</v>
      </c>
      <c r="F73" s="120">
        <f>'Jul 14'!F14</f>
        <v>79154</v>
      </c>
      <c r="G73" s="128">
        <f>(B73-'2013'!B73)/'2013'!B73*100</f>
        <v>-2.88623298398899</v>
      </c>
      <c r="H73" s="138">
        <f>(C73-'2013'!C73)/'2013'!C73*100</f>
        <v>0.58888174677709448</v>
      </c>
      <c r="I73" s="138">
        <f>D73-'2013'!D73</f>
        <v>2.81640142557643</v>
      </c>
      <c r="J73" s="135">
        <f>(E73-'2013'!E73)/'2013'!E73*100</f>
        <v>1.7594379735124015</v>
      </c>
      <c r="K73" s="135">
        <f>(F73-'2013'!F73)/'2013'!F73*100</f>
        <v>-3.6915364773446244</v>
      </c>
    </row>
    <row r="74" spans="1:11" ht="18" x14ac:dyDescent="0.35">
      <c r="A74" s="1" t="s">
        <v>48</v>
      </c>
      <c r="B74" s="119">
        <f>'Ago 14'!B14</f>
        <v>9757979.4989999998</v>
      </c>
      <c r="C74" s="118">
        <f>'Ago 14'!C14</f>
        <v>7726626.2709999997</v>
      </c>
      <c r="D74" s="53">
        <f t="shared" si="11"/>
        <v>79.182645052613879</v>
      </c>
      <c r="E74" s="120">
        <f>'Ago 14'!E14</f>
        <v>8032390</v>
      </c>
      <c r="F74" s="120">
        <f>'Ago 14'!F14</f>
        <v>78263</v>
      </c>
      <c r="G74" s="128">
        <f>(B74-'2013'!B74)/'2013'!B74*100</f>
        <v>-0.61034493439672077</v>
      </c>
      <c r="H74" s="138">
        <f>(C74-'2013'!C74)/'2013'!C74*100</f>
        <v>6.0729093772506353</v>
      </c>
      <c r="I74" s="138">
        <f>D74-'2013'!D74</f>
        <v>4.9890000855300372</v>
      </c>
      <c r="J74" s="135">
        <f>(E74-'2013'!E74)/'2013'!E74*100</f>
        <v>7.8517556143095897</v>
      </c>
      <c r="K74" s="135">
        <f>(F74-'2013'!F74)/'2013'!F74*100</f>
        <v>-1.1693543295154631</v>
      </c>
    </row>
    <row r="75" spans="1:11" ht="18" x14ac:dyDescent="0.35">
      <c r="A75" s="1" t="s">
        <v>49</v>
      </c>
      <c r="B75" s="119">
        <f>'Set 14'!B14</f>
        <v>9462285.4399999976</v>
      </c>
      <c r="C75" s="118">
        <f>'Set 14'!C14</f>
        <v>7431100.8700000001</v>
      </c>
      <c r="D75" s="53">
        <f t="shared" si="11"/>
        <v>78.533890328296863</v>
      </c>
      <c r="E75" s="120">
        <f>'Set 14'!E14</f>
        <v>7802068</v>
      </c>
      <c r="F75" s="120">
        <f>'Set 14'!F14</f>
        <v>77027</v>
      </c>
      <c r="G75" s="128">
        <f>(B75-'2013'!B75)/'2013'!B75*100</f>
        <v>1.7007332100401018</v>
      </c>
      <c r="H75" s="138">
        <f>(C75-'2013'!C75)/'2013'!C75*100</f>
        <v>3.1849082745869604</v>
      </c>
      <c r="I75" s="138">
        <f>D75-'2013'!D75</f>
        <v>1.1296035795946153</v>
      </c>
      <c r="J75" s="135">
        <f>(E75-'2013'!E75)/'2013'!E75*100</f>
        <v>4.2330931976275359</v>
      </c>
      <c r="K75" s="135">
        <f>(F75-'2013'!F75)/'2013'!F75*100</f>
        <v>2.7095139675978399</v>
      </c>
    </row>
    <row r="76" spans="1:11" ht="18" x14ac:dyDescent="0.35">
      <c r="A76" s="1" t="s">
        <v>50</v>
      </c>
      <c r="B76" s="119">
        <f>'Out 14'!B14</f>
        <v>10032857.822000001</v>
      </c>
      <c r="C76" s="118">
        <f>'Out 14'!C14</f>
        <v>8091870.4289999995</v>
      </c>
      <c r="D76" s="53">
        <f t="shared" si="11"/>
        <v>80.653693818486957</v>
      </c>
      <c r="E76" s="120">
        <f>'Out 14'!E14</f>
        <v>8461722</v>
      </c>
      <c r="F76" s="120">
        <f>'Out 14'!F14</f>
        <v>81012</v>
      </c>
      <c r="G76" s="128">
        <f>(B76-'2013'!B76)/'2013'!B76*100</f>
        <v>2.8769208320654216</v>
      </c>
      <c r="H76" s="138">
        <f>(C76-'2013'!C76)/'2013'!C76*100</f>
        <v>6.4872414166626982</v>
      </c>
      <c r="I76" s="138">
        <f>D76-'2013'!D76</f>
        <v>2.7344655297937521</v>
      </c>
      <c r="J76" s="135">
        <f>(E76-'2013'!E76)/'2013'!E76*100</f>
        <v>6.5744166899357168</v>
      </c>
      <c r="K76" s="135">
        <f>(F76-'2013'!F76)/'2013'!F76*100</f>
        <v>3.3922965004977406</v>
      </c>
    </row>
    <row r="77" spans="1:11" ht="18" x14ac:dyDescent="0.35">
      <c r="A77" s="1" t="s">
        <v>51</v>
      </c>
      <c r="B77" s="119">
        <f>'Nov 14'!B14</f>
        <v>9805695.8210000023</v>
      </c>
      <c r="C77" s="118">
        <f>'Nov 14'!C14</f>
        <v>7954140.04</v>
      </c>
      <c r="D77" s="53">
        <f t="shared" si="11"/>
        <v>81.117548261749178</v>
      </c>
      <c r="E77" s="120">
        <f>'Nov 14'!E14</f>
        <v>8226021</v>
      </c>
      <c r="F77" s="120">
        <f>'Nov 14'!F14</f>
        <v>77440</v>
      </c>
      <c r="G77" s="128">
        <f>(B77-'2013'!B77)/'2013'!B77*100</f>
        <v>4.3466022908565778</v>
      </c>
      <c r="H77" s="138">
        <f>(C77-'2013'!C77)/'2013'!C77*100</f>
        <v>6.769024019129942</v>
      </c>
      <c r="I77" s="138">
        <f>D77-'2013'!D77</f>
        <v>1.8404299679494756</v>
      </c>
      <c r="J77" s="135">
        <f>(E77-'2013'!E77)/'2013'!E77*100</f>
        <v>5.6067597397145361</v>
      </c>
      <c r="K77" s="135">
        <f>(F77-'2013'!F77)/'2013'!F77*100</f>
        <v>2.7164685908319184</v>
      </c>
    </row>
    <row r="78" spans="1:11" ht="18" x14ac:dyDescent="0.35">
      <c r="A78" s="1" t="s">
        <v>52</v>
      </c>
      <c r="B78" s="119">
        <f>'Dez 14'!B14</f>
        <v>10976021.106000001</v>
      </c>
      <c r="C78" s="118">
        <f>'Dez 14'!C14</f>
        <v>8867941.0449999999</v>
      </c>
      <c r="D78" s="53">
        <f t="shared" si="11"/>
        <v>80.793768154767605</v>
      </c>
      <c r="E78" s="120">
        <f>'Dez 14'!E14</f>
        <v>8871896</v>
      </c>
      <c r="F78" s="120">
        <f>'Dez 14'!F14</f>
        <v>82706</v>
      </c>
      <c r="G78" s="128">
        <f>(B78-'2013'!B78)/'2013'!B78*100</f>
        <v>5.1950117575153731</v>
      </c>
      <c r="H78" s="138">
        <f>(C78-'2013'!C78)/'2013'!C78*100</f>
        <v>7.4598997025349671</v>
      </c>
      <c r="I78" s="138">
        <f>D78-'2013'!D78</f>
        <v>1.7028568985545434</v>
      </c>
      <c r="J78" s="135">
        <f>(E78-'2013'!E78)/'2013'!E78*100</f>
        <v>6.1771736267266109</v>
      </c>
      <c r="K78" s="135">
        <f>(F78-'2013'!F78)/'2013'!F78*100</f>
        <v>2.8566454003905033</v>
      </c>
    </row>
    <row r="79" spans="1:11" ht="18.600000000000001" thickBot="1" x14ac:dyDescent="0.35">
      <c r="A79" s="2"/>
      <c r="B79" s="64">
        <f>SUM(B67:B78)</f>
        <v>117059120.662</v>
      </c>
      <c r="C79" s="100">
        <f>SUM(C67:C78)</f>
        <v>93338045.415000021</v>
      </c>
      <c r="D79" s="74">
        <f>C79/B79*100</f>
        <v>79.735816301326139</v>
      </c>
      <c r="E79" s="122">
        <f>SUM(E67:E78)</f>
        <v>95913262</v>
      </c>
      <c r="F79" s="122">
        <f>SUM(F67:F78)</f>
        <v>925939</v>
      </c>
      <c r="G79" s="130">
        <f>(B79-'2013'!B79)/'2013'!B79*100</f>
        <v>0.99461591837672758</v>
      </c>
      <c r="H79" s="139">
        <f>(C79-'2013'!C79)/'2013'!C79*100</f>
        <v>5.773509481711554</v>
      </c>
      <c r="I79" s="139">
        <f>D79-'2013'!D79</f>
        <v>3.6024991621890052</v>
      </c>
      <c r="J79" s="136">
        <f>(E79-'2013'!E79)/'2013'!E79*100</f>
        <v>6.2874825584915053</v>
      </c>
      <c r="K79" s="136">
        <f>(F79-'2013'!F79)/'2013'!F79*100</f>
        <v>-0.40914532295483802</v>
      </c>
    </row>
    <row r="80" spans="1:11" ht="18.600000000000001" thickBot="1" x14ac:dyDescent="0.35">
      <c r="A80" s="350" t="s">
        <v>182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60"/>
    </row>
    <row r="81" spans="1:11" ht="18" x14ac:dyDescent="0.3">
      <c r="A81" s="316"/>
      <c r="B81" s="364" t="s">
        <v>89</v>
      </c>
      <c r="C81" s="365"/>
      <c r="D81" s="365"/>
      <c r="E81" s="365"/>
      <c r="F81" s="366"/>
      <c r="G81" s="382" t="s">
        <v>39</v>
      </c>
      <c r="H81" s="380"/>
      <c r="I81" s="380"/>
      <c r="J81" s="380"/>
      <c r="K81" s="383"/>
    </row>
    <row r="82" spans="1:11" ht="14.4" customHeight="1" x14ac:dyDescent="0.3">
      <c r="A82" s="353"/>
      <c r="B82" s="357" t="s">
        <v>5</v>
      </c>
      <c r="C82" s="345" t="s">
        <v>6</v>
      </c>
      <c r="D82" s="345" t="s">
        <v>7</v>
      </c>
      <c r="E82" s="358" t="s">
        <v>8</v>
      </c>
      <c r="F82" s="358" t="s">
        <v>197</v>
      </c>
      <c r="G82" s="126" t="s">
        <v>83</v>
      </c>
      <c r="H82" s="82" t="s">
        <v>84</v>
      </c>
      <c r="I82" s="82" t="s">
        <v>85</v>
      </c>
      <c r="J82" s="307" t="s">
        <v>90</v>
      </c>
      <c r="K82" s="133" t="s">
        <v>198</v>
      </c>
    </row>
    <row r="83" spans="1:11" ht="21.6" customHeight="1" x14ac:dyDescent="0.3">
      <c r="A83" s="353"/>
      <c r="B83" s="357"/>
      <c r="C83" s="345"/>
      <c r="D83" s="345"/>
      <c r="E83" s="359"/>
      <c r="F83" s="359"/>
      <c r="G83" s="127" t="s">
        <v>91</v>
      </c>
      <c r="H83" s="137" t="s">
        <v>91</v>
      </c>
      <c r="I83" s="137" t="s">
        <v>91</v>
      </c>
      <c r="J83" s="134" t="s">
        <v>91</v>
      </c>
      <c r="K83" s="134" t="s">
        <v>91</v>
      </c>
    </row>
    <row r="84" spans="1:11" ht="18" x14ac:dyDescent="0.35">
      <c r="A84" s="1" t="s">
        <v>41</v>
      </c>
      <c r="B84" s="119">
        <f>'Jan 14'!B26</f>
        <v>3135259.5249999999</v>
      </c>
      <c r="C84" s="118">
        <f>'Jan 14'!C26</f>
        <v>2531493.4709999999</v>
      </c>
      <c r="D84" s="53">
        <f>C84/B84*100</f>
        <v>80.742708883086806</v>
      </c>
      <c r="E84" s="120">
        <f>'Jan 14'!E26</f>
        <v>551531</v>
      </c>
      <c r="F84" s="120">
        <f>'Jan 14'!F26</f>
        <v>3410</v>
      </c>
      <c r="G84" s="128">
        <f>(B84-'2013'!B84)/'2013'!B84*100</f>
        <v>-7.582421162786078</v>
      </c>
      <c r="H84" s="138">
        <f>(C84-'2013'!C84)/'2013'!C84*100</f>
        <v>-3.0535534811709715</v>
      </c>
      <c r="I84" s="138">
        <f>D84-'2013'!D84</f>
        <v>3.771907665699203</v>
      </c>
      <c r="J84" s="135">
        <f>(E84-'2013'!E84)/'2013'!E84*100</f>
        <v>-4.0827329058602766</v>
      </c>
      <c r="K84" s="135">
        <f>(F84-'2013'!F84)/'2013'!F84*100</f>
        <v>-8.4809447128287712</v>
      </c>
    </row>
    <row r="85" spans="1:11" ht="18" x14ac:dyDescent="0.35">
      <c r="A85" s="1" t="s">
        <v>42</v>
      </c>
      <c r="B85" s="119">
        <f>'Fev 14'!B26</f>
        <v>2721354.3679999998</v>
      </c>
      <c r="C85" s="118">
        <f>'Fev 14'!C26</f>
        <v>2107655.6749999998</v>
      </c>
      <c r="D85" s="53">
        <f t="shared" ref="D85:D95" si="12">C85/B85*100</f>
        <v>77.448776968689145</v>
      </c>
      <c r="E85" s="120">
        <f>'Fev 14'!E26</f>
        <v>475108</v>
      </c>
      <c r="F85" s="120">
        <f>'Fev 14'!F26</f>
        <v>3068</v>
      </c>
      <c r="G85" s="128">
        <f>(B85-'2013'!B85)/'2013'!B85*100</f>
        <v>-9.4423329415597674</v>
      </c>
      <c r="H85" s="138">
        <f>(C85-'2013'!C85)/'2013'!C85*100</f>
        <v>-0.490825856265028</v>
      </c>
      <c r="I85" s="138">
        <f>D85-'2013'!D85</f>
        <v>6.967028736277399</v>
      </c>
      <c r="J85" s="135">
        <f>(E85-'2013'!E85)/'2013'!E85*100</f>
        <v>-1.0939643561223491</v>
      </c>
      <c r="K85" s="135">
        <f>(F85-'2013'!F85)/'2013'!F85*100</f>
        <v>-8.2535885167464116</v>
      </c>
    </row>
    <row r="86" spans="1:11" ht="18" x14ac:dyDescent="0.35">
      <c r="A86" s="1" t="s">
        <v>43</v>
      </c>
      <c r="B86" s="119">
        <f>'Mar 14'!B26</f>
        <v>2964606.6</v>
      </c>
      <c r="C86" s="118">
        <f>'Mar 14'!C26</f>
        <v>2374717.2140000002</v>
      </c>
      <c r="D86" s="53">
        <f t="shared" si="12"/>
        <v>80.102271039941698</v>
      </c>
      <c r="E86" s="120">
        <f>'Mar 14'!E26</f>
        <v>524232</v>
      </c>
      <c r="F86" s="120">
        <f>'Mar 14'!F26</f>
        <v>3343</v>
      </c>
      <c r="G86" s="128">
        <f>(B86-'2013'!B86)/'2013'!B86*100</f>
        <v>-9.0471908375938099</v>
      </c>
      <c r="H86" s="138">
        <f>(C86-'2013'!C86)/'2013'!C86*100</f>
        <v>1.7632030164110544</v>
      </c>
      <c r="I86" s="138">
        <f>D86-'2013'!D86</f>
        <v>8.509334149028021</v>
      </c>
      <c r="J86" s="135">
        <f>(E86-'2013'!E86)/'2013'!E86*100</f>
        <v>-1.5277112507396242</v>
      </c>
      <c r="K86" s="135">
        <f>(F86-'2013'!F86)/'2013'!F86*100</f>
        <v>-8.2601536772777173</v>
      </c>
    </row>
    <row r="87" spans="1:11" ht="18" x14ac:dyDescent="0.35">
      <c r="A87" s="1" t="s">
        <v>44</v>
      </c>
      <c r="B87" s="119">
        <f>'Abr 14'!B26</f>
        <v>2787210.642</v>
      </c>
      <c r="C87" s="118">
        <f>'Abr 14'!C26</f>
        <v>2307179.6529999999</v>
      </c>
      <c r="D87" s="53">
        <f t="shared" si="12"/>
        <v>82.777369540482681</v>
      </c>
      <c r="E87" s="120">
        <f>'Abr 14'!E26</f>
        <v>507557</v>
      </c>
      <c r="F87" s="120">
        <f>'Abr 14'!F26</f>
        <v>3152</v>
      </c>
      <c r="G87" s="128">
        <f>(B87-'2013'!B87)/'2013'!B87*100</f>
        <v>-3.8266092887845189</v>
      </c>
      <c r="H87" s="138">
        <f>(C87-'2013'!C87)/'2013'!C87*100</f>
        <v>5.8159314941691322</v>
      </c>
      <c r="I87" s="138">
        <f>D87-'2013'!D87</f>
        <v>7.543137885089763</v>
      </c>
      <c r="J87" s="135">
        <f>(E87-'2013'!E87)/'2013'!E87*100</f>
        <v>5.2435466513501803</v>
      </c>
      <c r="K87" s="135">
        <f>(F87-'2013'!F87)/'2013'!F87*100</f>
        <v>-5.741626794258373</v>
      </c>
    </row>
    <row r="88" spans="1:11" ht="18" x14ac:dyDescent="0.35">
      <c r="A88" s="1" t="s">
        <v>45</v>
      </c>
      <c r="B88" s="119">
        <f>'Mai 14'!B26</f>
        <v>2819449.963</v>
      </c>
      <c r="C88" s="118">
        <f>'Mai 14'!C26</f>
        <v>2341048.0210000002</v>
      </c>
      <c r="D88" s="53">
        <f t="shared" si="12"/>
        <v>83.032082559430762</v>
      </c>
      <c r="E88" s="120">
        <f>'Mai 14'!E26</f>
        <v>496255</v>
      </c>
      <c r="F88" s="120">
        <f>'Mai 14'!F26</f>
        <v>3151</v>
      </c>
      <c r="G88" s="128">
        <f>(B88-'2013'!B88)/'2013'!B88*100</f>
        <v>-4.3385383689433379</v>
      </c>
      <c r="H88" s="138">
        <f>(C88-'2013'!C88)/'2013'!C88*100</f>
        <v>2.4515154385135558</v>
      </c>
      <c r="I88" s="138">
        <f>D88-'2013'!D88</f>
        <v>5.5030158012850308</v>
      </c>
      <c r="J88" s="135">
        <f>(E88-'2013'!E88)/'2013'!E88*100</f>
        <v>3.4368838141927522</v>
      </c>
      <c r="K88" s="135">
        <f>(F88-'2013'!F88)/'2013'!F88*100</f>
        <v>-6.470762837637281</v>
      </c>
    </row>
    <row r="89" spans="1:11" ht="18" x14ac:dyDescent="0.35">
      <c r="A89" s="1" t="s">
        <v>46</v>
      </c>
      <c r="B89" s="119">
        <f>'Jun 14'!B26</f>
        <v>2853751.3659999999</v>
      </c>
      <c r="C89" s="118">
        <f>'Jun 14'!C26</f>
        <v>2324579.986</v>
      </c>
      <c r="D89" s="53">
        <f t="shared" si="12"/>
        <v>81.456990741918759</v>
      </c>
      <c r="E89" s="120">
        <f>'Jun 14'!E26</f>
        <v>493539</v>
      </c>
      <c r="F89" s="120">
        <f>'Jun 14'!F26</f>
        <v>3187</v>
      </c>
      <c r="G89" s="128">
        <f>(B89-'2013'!B89)/'2013'!B89*100</f>
        <v>4.9687236500884052E-2</v>
      </c>
      <c r="H89" s="138">
        <f>(C89-'2013'!C89)/'2013'!C89*100</f>
        <v>7.4481826354389726</v>
      </c>
      <c r="I89" s="138">
        <f>D89-'2013'!D89</f>
        <v>5.6088354072975903</v>
      </c>
      <c r="J89" s="135">
        <f>(E89-'2013'!E89)/'2013'!E89*100</f>
        <v>7.6956479994413796</v>
      </c>
      <c r="K89" s="135">
        <f>(F89-'2013'!F89)/'2013'!F89*100</f>
        <v>-1.2701363073110286</v>
      </c>
    </row>
    <row r="90" spans="1:11" ht="18" x14ac:dyDescent="0.35">
      <c r="A90" s="1" t="s">
        <v>47</v>
      </c>
      <c r="B90" s="119">
        <f>'Jul 14'!B26</f>
        <v>3014219.517</v>
      </c>
      <c r="C90" s="118">
        <f>'Jul 14'!C26</f>
        <v>2566829.9360000002</v>
      </c>
      <c r="D90" s="53">
        <f t="shared" si="12"/>
        <v>85.157365663756352</v>
      </c>
      <c r="E90" s="120">
        <f>'Jul 14'!E26</f>
        <v>572954</v>
      </c>
      <c r="F90" s="120">
        <f>'Jul 14'!F26</f>
        <v>3575</v>
      </c>
      <c r="G90" s="128">
        <f>(B90-'2013'!B90)/'2013'!B90*100</f>
        <v>-3.1676013474806295</v>
      </c>
      <c r="H90" s="138">
        <f>(C90-'2013'!C90)/'2013'!C90*100</f>
        <v>3.2692652846839545</v>
      </c>
      <c r="I90" s="138">
        <f>D90-'2013'!D90</f>
        <v>5.3079355606238465</v>
      </c>
      <c r="J90" s="135">
        <f>(E90-'2013'!E90)/'2013'!E90*100</f>
        <v>2.9274707270891644</v>
      </c>
      <c r="K90" s="135">
        <f>(F90-'2013'!F90)/'2013'!F90*100</f>
        <v>-3.0377000271223213</v>
      </c>
    </row>
    <row r="91" spans="1:11" ht="18" x14ac:dyDescent="0.35">
      <c r="A91" s="1" t="s">
        <v>48</v>
      </c>
      <c r="B91" s="119">
        <f>'Ago 14'!B26</f>
        <v>3032066.9039999996</v>
      </c>
      <c r="C91" s="118">
        <f>'Ago 14'!C26</f>
        <v>2585732.3390000002</v>
      </c>
      <c r="D91" s="53">
        <f t="shared" si="12"/>
        <v>85.27952782271457</v>
      </c>
      <c r="E91" s="120">
        <f>'Ago 14'!E26</f>
        <v>573413</v>
      </c>
      <c r="F91" s="120">
        <f>'Ago 14'!F26</f>
        <v>3560</v>
      </c>
      <c r="G91" s="128">
        <f>(B91-'2013'!B91)/'2013'!B91*100</f>
        <v>5.0825855258194785</v>
      </c>
      <c r="H91" s="138">
        <f>(C91-'2013'!C91)/'2013'!C91*100</f>
        <v>14.555633505014494</v>
      </c>
      <c r="I91" s="138">
        <f>D91-'2013'!D91</f>
        <v>7.0520936770194567</v>
      </c>
      <c r="J91" s="135">
        <f>(E91-'2013'!E91)/'2013'!E91*100</f>
        <v>13.570967371369038</v>
      </c>
      <c r="K91" s="135">
        <f>(F91-'2013'!F91)/'2013'!F91*100</f>
        <v>6.1419200954084676</v>
      </c>
    </row>
    <row r="92" spans="1:11" ht="18" x14ac:dyDescent="0.35">
      <c r="A92" s="1" t="s">
        <v>49</v>
      </c>
      <c r="B92" s="119">
        <f>'Set 14'!B26</f>
        <v>2859308.4039999996</v>
      </c>
      <c r="C92" s="118">
        <f>'Set 14'!C26</f>
        <v>2478750.1839999999</v>
      </c>
      <c r="D92" s="53">
        <f t="shared" si="12"/>
        <v>86.690550083103247</v>
      </c>
      <c r="E92" s="120">
        <f>'Set 14'!E26</f>
        <v>544081</v>
      </c>
      <c r="F92" s="120">
        <f>'Set 14'!F26</f>
        <v>3397</v>
      </c>
      <c r="G92" s="128">
        <f>(B92-'2013'!B92)/'2013'!B92*100</f>
        <v>2.0149617922106278</v>
      </c>
      <c r="H92" s="138">
        <f>(C92-'2013'!C92)/'2013'!C92*100</f>
        <v>8.8676710673032293</v>
      </c>
      <c r="I92" s="138">
        <f>D92-'2013'!D92</f>
        <v>5.4567635257863003</v>
      </c>
      <c r="J92" s="135">
        <f>(E92-'2013'!E92)/'2013'!E92*100</f>
        <v>8.6512673761230445</v>
      </c>
      <c r="K92" s="135">
        <f>(F92-'2013'!F92)/'2013'!F92*100</f>
        <v>7.8412698412698409</v>
      </c>
    </row>
    <row r="93" spans="1:11" ht="18" x14ac:dyDescent="0.35">
      <c r="A93" s="1" t="s">
        <v>50</v>
      </c>
      <c r="B93" s="119">
        <f>'Out 14'!B26</f>
        <v>2930793.6349999998</v>
      </c>
      <c r="C93" s="118">
        <f>'Out 14'!C26</f>
        <v>2490105.952</v>
      </c>
      <c r="D93" s="53">
        <f t="shared" si="12"/>
        <v>84.963537598238318</v>
      </c>
      <c r="E93" s="120">
        <f>'Out 14'!E26</f>
        <v>558560</v>
      </c>
      <c r="F93" s="120">
        <f>'Out 14'!F26</f>
        <v>3550</v>
      </c>
      <c r="G93" s="128">
        <f>(B93-'2013'!B93)/'2013'!B93*100</f>
        <v>4.648030703272258E-2</v>
      </c>
      <c r="H93" s="138">
        <f>(C93-'2013'!C93)/'2013'!C93*100</f>
        <v>2.97500215284068</v>
      </c>
      <c r="I93" s="138">
        <f>D93-'2013'!D93</f>
        <v>2.4162910488145428</v>
      </c>
      <c r="J93" s="135">
        <f>(E93-'2013'!E93)/'2013'!E93*100</f>
        <v>7.6866721934103222</v>
      </c>
      <c r="K93" s="135">
        <f>(F93-'2013'!F93)/'2013'!F93*100</f>
        <v>10.972178805876837</v>
      </c>
    </row>
    <row r="94" spans="1:11" ht="18" x14ac:dyDescent="0.35">
      <c r="A94" s="1" t="s">
        <v>51</v>
      </c>
      <c r="B94" s="119">
        <f>'Nov 14'!B26</f>
        <v>2928755.4950000001</v>
      </c>
      <c r="C94" s="118">
        <f>'Nov 14'!C26</f>
        <v>2363386.4559999998</v>
      </c>
      <c r="D94" s="53">
        <f t="shared" si="12"/>
        <v>80.695929039989721</v>
      </c>
      <c r="E94" s="120">
        <f>'Nov 14'!E26</f>
        <v>527807</v>
      </c>
      <c r="F94" s="120">
        <f>'Nov 14'!F26</f>
        <v>3444</v>
      </c>
      <c r="G94" s="128">
        <f>(B94-'2013'!B94)/'2013'!B94*100</f>
        <v>4.1812114421880295</v>
      </c>
      <c r="H94" s="138">
        <f>(C94-'2013'!C94)/'2013'!C94*100</f>
        <v>5.4790138063434464</v>
      </c>
      <c r="I94" s="138">
        <f>D94-'2013'!D94</f>
        <v>0.99287397280841105</v>
      </c>
      <c r="J94" s="135">
        <f>(E94-'2013'!E94)/'2013'!E94*100</f>
        <v>8.3694696988362445</v>
      </c>
      <c r="K94" s="135">
        <f>(F94-'2013'!F94)/'2013'!F94*100</f>
        <v>12.365415986949429</v>
      </c>
    </row>
    <row r="95" spans="1:11" ht="18" x14ac:dyDescent="0.35">
      <c r="A95" s="1" t="s">
        <v>52</v>
      </c>
      <c r="B95" s="119">
        <f>'Dez 14'!B26</f>
        <v>3296324.4920000001</v>
      </c>
      <c r="C95" s="118">
        <f>'Dez 14'!C26</f>
        <v>2670858.398</v>
      </c>
      <c r="D95" s="53">
        <f t="shared" si="12"/>
        <v>81.025348216840541</v>
      </c>
      <c r="E95" s="120">
        <f>'Dez 14'!E26</f>
        <v>585489</v>
      </c>
      <c r="F95" s="120">
        <f>'Dez 14'!F26</f>
        <v>3768</v>
      </c>
      <c r="G95" s="128">
        <f>(B95-'2013'!B95)/'2013'!B95*100</f>
        <v>8.9474005607118805</v>
      </c>
      <c r="H95" s="138">
        <f>(C95-'2013'!C95)/'2013'!C95*100</f>
        <v>10.471662284903926</v>
      </c>
      <c r="I95" s="138">
        <f>D95-'2013'!D95</f>
        <v>1.1179684855085128</v>
      </c>
      <c r="J95" s="135">
        <f>(E95-'2013'!E95)/'2013'!E95*100</f>
        <v>12.588625546848709</v>
      </c>
      <c r="K95" s="135">
        <f>(F95-'2013'!F95)/'2013'!F95*100</f>
        <v>13.733776033806219</v>
      </c>
    </row>
    <row r="96" spans="1:11" ht="18.600000000000001" thickBot="1" x14ac:dyDescent="0.35">
      <c r="A96" s="2"/>
      <c r="B96" s="64">
        <f>SUM(B84:B95)</f>
        <v>35343100.910999998</v>
      </c>
      <c r="C96" s="88">
        <f>SUM(C84:C95)</f>
        <v>29142337.285000004</v>
      </c>
      <c r="D96" s="74">
        <f>C96/B96*100</f>
        <v>82.455518994740771</v>
      </c>
      <c r="E96" s="107">
        <f>SUM(E84:E95)</f>
        <v>6410526</v>
      </c>
      <c r="F96" s="107">
        <f>SUM(F84:F95)</f>
        <v>40605</v>
      </c>
      <c r="G96" s="130">
        <f>(B96-'2013'!B96)/'2013'!B96*100</f>
        <v>-1.6120550478089968</v>
      </c>
      <c r="H96" s="139">
        <f>(C96-'2013'!C96)/'2013'!C96*100</f>
        <v>4.8746818491580353</v>
      </c>
      <c r="I96" s="139">
        <f>D96-'2013'!D96</f>
        <v>5.100060834425733</v>
      </c>
      <c r="J96" s="136">
        <f>(E96-'2013'!E96)/'2013'!E96*100</f>
        <v>5.1576152144186329</v>
      </c>
      <c r="K96" s="136">
        <f>(F96-'2013'!F96)/'2013'!F96*100</f>
        <v>0.45023872547806942</v>
      </c>
    </row>
  </sheetData>
  <mergeCells count="60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28:K28"/>
    <mergeCell ref="G29:K29"/>
    <mergeCell ref="D30:D31"/>
    <mergeCell ref="F30:F31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E30:E31"/>
    <mergeCell ref="A29:A31"/>
    <mergeCell ref="B29:F29"/>
    <mergeCell ref="B30:B31"/>
    <mergeCell ref="C30:C31"/>
    <mergeCell ref="A81:A83"/>
    <mergeCell ref="B81:F81"/>
    <mergeCell ref="B82:B83"/>
    <mergeCell ref="C82:C83"/>
    <mergeCell ref="D82:D83"/>
    <mergeCell ref="F82:F83"/>
    <mergeCell ref="A46:A48"/>
    <mergeCell ref="B46:F46"/>
    <mergeCell ref="A63:K63"/>
    <mergeCell ref="A80:K80"/>
    <mergeCell ref="A45:K45"/>
    <mergeCell ref="G46:K46"/>
    <mergeCell ref="B47:B48"/>
    <mergeCell ref="C47:C48"/>
    <mergeCell ref="D47:D48"/>
    <mergeCell ref="F47:F48"/>
    <mergeCell ref="E47:E48"/>
    <mergeCell ref="E82:E83"/>
    <mergeCell ref="G64:K64"/>
    <mergeCell ref="F65:F66"/>
    <mergeCell ref="A64:A66"/>
    <mergeCell ref="B64:F64"/>
    <mergeCell ref="B65:B66"/>
    <mergeCell ref="C65:C66"/>
    <mergeCell ref="D65:D66"/>
    <mergeCell ref="E65:E66"/>
    <mergeCell ref="G81:K81"/>
  </mergeCells>
  <conditionalFormatting sqref="G32:G43">
    <cfRule type="cellIs" dxfId="435" priority="35" operator="lessThan">
      <formula>0</formula>
    </cfRule>
    <cfRule type="cellIs" dxfId="434" priority="36" operator="greaterThan">
      <formula>0</formula>
    </cfRule>
  </conditionalFormatting>
  <conditionalFormatting sqref="H32:H43">
    <cfRule type="cellIs" dxfId="433" priority="33" operator="lessThan">
      <formula>0</formula>
    </cfRule>
    <cfRule type="cellIs" dxfId="432" priority="34" operator="greaterThan">
      <formula>0</formula>
    </cfRule>
  </conditionalFormatting>
  <conditionalFormatting sqref="K32:K43">
    <cfRule type="cellIs" dxfId="431" priority="31" operator="lessThan">
      <formula>0</formula>
    </cfRule>
    <cfRule type="cellIs" dxfId="430" priority="32" operator="greaterThan">
      <formula>0</formula>
    </cfRule>
  </conditionalFormatting>
  <conditionalFormatting sqref="I32:I43">
    <cfRule type="cellIs" dxfId="429" priority="30" operator="greaterThan">
      <formula>0</formula>
    </cfRule>
  </conditionalFormatting>
  <conditionalFormatting sqref="G49:G60">
    <cfRule type="cellIs" dxfId="428" priority="28" operator="lessThan">
      <formula>0</formula>
    </cfRule>
    <cfRule type="cellIs" dxfId="427" priority="29" operator="greaterThan">
      <formula>0</formula>
    </cfRule>
  </conditionalFormatting>
  <conditionalFormatting sqref="H49:H60">
    <cfRule type="cellIs" dxfId="426" priority="26" operator="lessThan">
      <formula>0</formula>
    </cfRule>
    <cfRule type="cellIs" dxfId="425" priority="27" operator="greaterThan">
      <formula>0</formula>
    </cfRule>
  </conditionalFormatting>
  <conditionalFormatting sqref="K49:K60">
    <cfRule type="cellIs" dxfId="424" priority="24" operator="lessThan">
      <formula>0</formula>
    </cfRule>
    <cfRule type="cellIs" dxfId="423" priority="25" operator="greaterThan">
      <formula>0</formula>
    </cfRule>
  </conditionalFormatting>
  <conditionalFormatting sqref="I49:I60">
    <cfRule type="cellIs" dxfId="422" priority="23" operator="greaterThan">
      <formula>0</formula>
    </cfRule>
  </conditionalFormatting>
  <conditionalFormatting sqref="G67:G78">
    <cfRule type="cellIs" dxfId="421" priority="21" operator="lessThan">
      <formula>0</formula>
    </cfRule>
    <cfRule type="cellIs" dxfId="420" priority="22" operator="greaterThan">
      <formula>0</formula>
    </cfRule>
  </conditionalFormatting>
  <conditionalFormatting sqref="H67:H78">
    <cfRule type="cellIs" dxfId="419" priority="19" operator="lessThan">
      <formula>0</formula>
    </cfRule>
    <cfRule type="cellIs" dxfId="418" priority="20" operator="greaterThan">
      <formula>0</formula>
    </cfRule>
  </conditionalFormatting>
  <conditionalFormatting sqref="K67:K78">
    <cfRule type="cellIs" dxfId="417" priority="17" operator="lessThan">
      <formula>0</formula>
    </cfRule>
    <cfRule type="cellIs" dxfId="416" priority="18" operator="greaterThan">
      <formula>0</formula>
    </cfRule>
  </conditionalFormatting>
  <conditionalFormatting sqref="I67:I78">
    <cfRule type="cellIs" dxfId="415" priority="16" operator="greaterThan">
      <formula>0</formula>
    </cfRule>
  </conditionalFormatting>
  <conditionalFormatting sqref="G84:G95">
    <cfRule type="cellIs" dxfId="414" priority="14" operator="lessThan">
      <formula>0</formula>
    </cfRule>
    <cfRule type="cellIs" dxfId="413" priority="15" operator="greaterThan">
      <formula>0</formula>
    </cfRule>
  </conditionalFormatting>
  <conditionalFormatting sqref="H84:H95">
    <cfRule type="cellIs" dxfId="412" priority="12" operator="lessThan">
      <formula>0</formula>
    </cfRule>
    <cfRule type="cellIs" dxfId="411" priority="13" operator="greaterThan">
      <formula>0</formula>
    </cfRule>
  </conditionalFormatting>
  <conditionalFormatting sqref="K84:K95">
    <cfRule type="cellIs" dxfId="410" priority="10" operator="lessThan">
      <formula>0</formula>
    </cfRule>
    <cfRule type="cellIs" dxfId="409" priority="11" operator="greaterThan">
      <formula>0</formula>
    </cfRule>
  </conditionalFormatting>
  <conditionalFormatting sqref="I84:I95">
    <cfRule type="cellIs" dxfId="408" priority="9" operator="greaterThan">
      <formula>0</formula>
    </cfRule>
  </conditionalFormatting>
  <conditionalFormatting sqref="J32:J43">
    <cfRule type="cellIs" dxfId="407" priority="7" operator="lessThan">
      <formula>0</formula>
    </cfRule>
    <cfRule type="cellIs" dxfId="406" priority="8" operator="greaterThan">
      <formula>0</formula>
    </cfRule>
  </conditionalFormatting>
  <conditionalFormatting sqref="J49:J60">
    <cfRule type="cellIs" dxfId="405" priority="5" operator="lessThan">
      <formula>0</formula>
    </cfRule>
    <cfRule type="cellIs" dxfId="404" priority="6" operator="greaterThan">
      <formula>0</formula>
    </cfRule>
  </conditionalFormatting>
  <conditionalFormatting sqref="J67:J78">
    <cfRule type="cellIs" dxfId="403" priority="3" operator="lessThan">
      <formula>0</formula>
    </cfRule>
    <cfRule type="cellIs" dxfId="402" priority="4" operator="greaterThan">
      <formula>0</formula>
    </cfRule>
  </conditionalFormatting>
  <conditionalFormatting sqref="J84:J95">
    <cfRule type="cellIs" dxfId="401" priority="1" operator="lessThan">
      <formula>0</formula>
    </cfRule>
    <cfRule type="cellIs" dxfId="40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77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78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4358024.8969999999</v>
      </c>
      <c r="C7" s="46">
        <v>3662926.3149999999</v>
      </c>
      <c r="D7" s="47">
        <f t="shared" ref="D7:D14" si="0">IFERROR(C7/B7*100, 0)</f>
        <v>84.050146604749884</v>
      </c>
      <c r="E7" s="46">
        <v>3593680</v>
      </c>
      <c r="F7" s="201">
        <v>27966</v>
      </c>
      <c r="G7" s="86">
        <f t="shared" ref="G7:G14" si="1">B7/$B$14*100</f>
        <v>38.432043970307809</v>
      </c>
      <c r="H7" s="90">
        <f t="shared" ref="H7:H14" si="2">C7/$C$14*100</f>
        <v>38.235155654489567</v>
      </c>
    </row>
    <row r="8" spans="1:8" ht="18" x14ac:dyDescent="0.35">
      <c r="A8" s="89" t="s">
        <v>12</v>
      </c>
      <c r="B8" s="87">
        <v>4082811.3459999999</v>
      </c>
      <c r="C8" s="46">
        <v>3523873.5079999999</v>
      </c>
      <c r="D8" s="47">
        <f t="shared" si="0"/>
        <v>86.309976370874907</v>
      </c>
      <c r="E8" s="46">
        <v>3100266</v>
      </c>
      <c r="F8" s="201">
        <v>21906</v>
      </c>
      <c r="G8" s="86">
        <f t="shared" si="1"/>
        <v>36.00502266059992</v>
      </c>
      <c r="H8" s="90">
        <f t="shared" si="2"/>
        <v>36.783664343275817</v>
      </c>
    </row>
    <row r="9" spans="1:8" ht="18" x14ac:dyDescent="0.35">
      <c r="A9" s="89" t="s">
        <v>115</v>
      </c>
      <c r="B9" s="61">
        <v>7908.3720000000003</v>
      </c>
      <c r="C9" s="61">
        <v>3927.4160000000002</v>
      </c>
      <c r="D9" s="47">
        <f t="shared" si="0"/>
        <v>49.661497966964632</v>
      </c>
      <c r="E9" s="206">
        <v>7548</v>
      </c>
      <c r="F9" s="108">
        <v>308</v>
      </c>
      <c r="G9" s="86">
        <f t="shared" si="1"/>
        <v>6.9741432786851548E-2</v>
      </c>
      <c r="H9" s="90">
        <f t="shared" si="2"/>
        <v>4.0996009519763656E-2</v>
      </c>
    </row>
    <row r="10" spans="1:8" ht="18" x14ac:dyDescent="0.35">
      <c r="A10" s="101" t="s">
        <v>116</v>
      </c>
      <c r="B10" s="61">
        <v>61788.822</v>
      </c>
      <c r="C10" s="61">
        <v>46363.76</v>
      </c>
      <c r="D10" s="47">
        <f t="shared" ref="D10" si="3">IFERROR(C10/B10*100, 0)</f>
        <v>75.035837388192974</v>
      </c>
      <c r="E10" s="206">
        <v>74646</v>
      </c>
      <c r="F10" s="108">
        <v>1755</v>
      </c>
      <c r="G10" s="86">
        <f t="shared" si="1"/>
        <v>0.54489608942165779</v>
      </c>
      <c r="H10" s="90">
        <f t="shared" si="2"/>
        <v>0.48396430282201763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8510533.4370000008</v>
      </c>
      <c r="C12" s="269">
        <f>SUM(C7:C11)</f>
        <v>7237090.9989999998</v>
      </c>
      <c r="D12" s="270">
        <f t="shared" si="0"/>
        <v>85.036866990456303</v>
      </c>
      <c r="E12" s="269">
        <f>SUM(E7:E11)</f>
        <v>6776140</v>
      </c>
      <c r="F12" s="309">
        <f>SUM(F7:F11)</f>
        <v>51935</v>
      </c>
      <c r="G12" s="271">
        <f t="shared" si="1"/>
        <v>75.051704153116248</v>
      </c>
      <c r="H12" s="272">
        <f t="shared" si="2"/>
        <v>75.543780310107167</v>
      </c>
    </row>
    <row r="13" spans="1:8" ht="36" x14ac:dyDescent="0.3">
      <c r="A13" s="284" t="s">
        <v>124</v>
      </c>
      <c r="B13" s="83">
        <v>2829027.1140000019</v>
      </c>
      <c r="C13" s="61">
        <v>2342904.8249999997</v>
      </c>
      <c r="D13" s="47">
        <f t="shared" si="0"/>
        <v>82.816626726752474</v>
      </c>
      <c r="E13" s="206">
        <v>2559295</v>
      </c>
      <c r="F13" s="108">
        <v>31542</v>
      </c>
      <c r="G13" s="86">
        <f t="shared" si="1"/>
        <v>24.948295846883749</v>
      </c>
      <c r="H13" s="90">
        <f t="shared" si="2"/>
        <v>24.456219689892841</v>
      </c>
    </row>
    <row r="14" spans="1:8" ht="57" customHeight="1" thickBot="1" x14ac:dyDescent="0.35">
      <c r="A14" s="155" t="s">
        <v>125</v>
      </c>
      <c r="B14" s="273">
        <f>B12+B13</f>
        <v>11339560.551000003</v>
      </c>
      <c r="C14" s="273">
        <f t="shared" ref="C14" si="4">C12+C13</f>
        <v>9579995.8239999991</v>
      </c>
      <c r="D14" s="274">
        <f t="shared" si="0"/>
        <v>84.48295488095583</v>
      </c>
      <c r="E14" s="310">
        <f>E12+E13</f>
        <v>9335435</v>
      </c>
      <c r="F14" s="275">
        <f>F12+F13</f>
        <v>83477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78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635081.63100000005</v>
      </c>
      <c r="C19" s="46">
        <v>488274.272</v>
      </c>
      <c r="D19" s="47">
        <f t="shared" ref="D19:D26" si="5">IFERROR(C19/B19*100, 0)</f>
        <v>76.883702529887842</v>
      </c>
      <c r="E19" s="46">
        <v>204305</v>
      </c>
      <c r="F19" s="87">
        <v>1589</v>
      </c>
      <c r="G19" s="79">
        <f t="shared" ref="G19:H26" si="6">B19/B$26*100</f>
        <v>17.437542122004899</v>
      </c>
      <c r="H19" s="48">
        <f t="shared" si="6"/>
        <v>15.856373922218268</v>
      </c>
    </row>
    <row r="20" spans="1:8" ht="18" x14ac:dyDescent="0.35">
      <c r="A20" s="78" t="s">
        <v>12</v>
      </c>
      <c r="B20" s="45">
        <v>2741800.9339999999</v>
      </c>
      <c r="C20" s="46">
        <v>2349987.855</v>
      </c>
      <c r="D20" s="47">
        <f t="shared" si="5"/>
        <v>85.70964528674277</v>
      </c>
      <c r="E20" s="46">
        <v>445933</v>
      </c>
      <c r="F20" s="87">
        <v>2361</v>
      </c>
      <c r="G20" s="79">
        <f t="shared" si="6"/>
        <v>75.282084921107355</v>
      </c>
      <c r="H20" s="48">
        <f t="shared" si="6"/>
        <v>76.314252620608372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3376882.5649999999</v>
      </c>
      <c r="C24" s="280">
        <f>SUM(C19:C23)</f>
        <v>2838262.1269999999</v>
      </c>
      <c r="D24" s="264">
        <f t="shared" si="5"/>
        <v>84.049772900527259</v>
      </c>
      <c r="E24" s="280">
        <f>SUM(E19:E23)</f>
        <v>650238</v>
      </c>
      <c r="F24" s="311">
        <f>SUM(F19:F23)</f>
        <v>3950</v>
      </c>
      <c r="G24" s="281">
        <f t="shared" si="6"/>
        <v>92.719627043112268</v>
      </c>
      <c r="H24" s="282">
        <f t="shared" si="6"/>
        <v>92.170626542826625</v>
      </c>
    </row>
    <row r="25" spans="1:8" ht="36" x14ac:dyDescent="0.3">
      <c r="A25" s="284" t="s">
        <v>124</v>
      </c>
      <c r="B25" s="83">
        <v>265153.83299999998</v>
      </c>
      <c r="C25" s="61">
        <v>241094.31600000005</v>
      </c>
      <c r="D25" s="77">
        <f t="shared" si="5"/>
        <v>90.926204336635053</v>
      </c>
      <c r="E25" s="206">
        <v>36498</v>
      </c>
      <c r="F25" s="108">
        <v>156</v>
      </c>
      <c r="G25" s="86">
        <f t="shared" si="6"/>
        <v>7.2803729568877307</v>
      </c>
      <c r="H25" s="90">
        <f t="shared" si="6"/>
        <v>7.8293734571733706</v>
      </c>
    </row>
    <row r="26" spans="1:8" ht="57" customHeight="1" thickBot="1" x14ac:dyDescent="0.35">
      <c r="A26" s="162" t="s">
        <v>178</v>
      </c>
      <c r="B26" s="156">
        <f>B24+B25</f>
        <v>3642036.398</v>
      </c>
      <c r="C26" s="157">
        <f t="shared" ref="C26" si="8">C24+C25</f>
        <v>3079356.443</v>
      </c>
      <c r="D26" s="278">
        <f t="shared" si="5"/>
        <v>84.550402755200579</v>
      </c>
      <c r="E26" s="163">
        <f>E24+E25</f>
        <v>686736</v>
      </c>
      <c r="F26" s="159">
        <f>F24+F25</f>
        <v>4106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D17:D18"/>
    <mergeCell ref="F17:F18"/>
    <mergeCell ref="G17:G18"/>
    <mergeCell ref="H17:H18"/>
    <mergeCell ref="A15:H15"/>
    <mergeCell ref="A16:A18"/>
    <mergeCell ref="B16:F16"/>
    <mergeCell ref="G16:H16"/>
    <mergeCell ref="B17:B18"/>
    <mergeCell ref="C17:C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79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80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3440838.2119999998</v>
      </c>
      <c r="C7" s="46">
        <v>2653402.54</v>
      </c>
      <c r="D7" s="47">
        <f t="shared" ref="D7:D14" si="0">IFERROR(C7/B7*100, 0)</f>
        <v>77.115004441249212</v>
      </c>
      <c r="E7" s="46">
        <v>2666355</v>
      </c>
      <c r="F7" s="201">
        <v>23162</v>
      </c>
      <c r="G7" s="86">
        <f t="shared" ref="G7:G14" si="1">B7/$B$14*100</f>
        <v>37.489504154490369</v>
      </c>
      <c r="H7" s="90">
        <f t="shared" ref="H7:H14" si="2">C7/$C$14*100</f>
        <v>36.158002949954401</v>
      </c>
    </row>
    <row r="8" spans="1:8" ht="18" x14ac:dyDescent="0.35">
      <c r="A8" s="89" t="s">
        <v>12</v>
      </c>
      <c r="B8" s="87">
        <v>3250264.42</v>
      </c>
      <c r="C8" s="46">
        <v>2684779.179</v>
      </c>
      <c r="D8" s="47">
        <f t="shared" si="0"/>
        <v>82.601869634963421</v>
      </c>
      <c r="E8" s="46">
        <v>2406376</v>
      </c>
      <c r="F8" s="201">
        <v>18195</v>
      </c>
      <c r="G8" s="86">
        <f t="shared" si="1"/>
        <v>35.413115633227058</v>
      </c>
      <c r="H8" s="90">
        <f t="shared" si="2"/>
        <v>36.585573432916874</v>
      </c>
    </row>
    <row r="9" spans="1:8" ht="18" x14ac:dyDescent="0.35">
      <c r="A9" s="89" t="s">
        <v>115</v>
      </c>
      <c r="B9" s="61">
        <v>9053.2780000000002</v>
      </c>
      <c r="C9" s="61">
        <v>3898.4850000000001</v>
      </c>
      <c r="D9" s="47">
        <f t="shared" si="0"/>
        <v>43.061584986123258</v>
      </c>
      <c r="E9" s="206">
        <v>7088</v>
      </c>
      <c r="F9" s="108">
        <v>284</v>
      </c>
      <c r="G9" s="86">
        <f t="shared" si="1"/>
        <v>9.8639599504876774E-2</v>
      </c>
      <c r="H9" s="90">
        <f t="shared" si="2"/>
        <v>5.3124782239167147E-2</v>
      </c>
    </row>
    <row r="10" spans="1:8" ht="18" x14ac:dyDescent="0.35">
      <c r="A10" s="101" t="s">
        <v>116</v>
      </c>
      <c r="B10" s="61">
        <v>55287.601999999999</v>
      </c>
      <c r="C10" s="61">
        <v>39115.216999999997</v>
      </c>
      <c r="D10" s="47">
        <f t="shared" ref="D10" si="3">IFERROR(C10/B10*100, 0)</f>
        <v>70.748622810589609</v>
      </c>
      <c r="E10" s="206">
        <v>63125</v>
      </c>
      <c r="F10" s="108">
        <v>1551</v>
      </c>
      <c r="G10" s="86">
        <f t="shared" si="1"/>
        <v>0.60238368012834942</v>
      </c>
      <c r="H10" s="90">
        <f t="shared" si="2"/>
        <v>0.53302433775242652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6755443.5119999992</v>
      </c>
      <c r="C12" s="269">
        <f>SUM(C7:C11)</f>
        <v>5381195.421000001</v>
      </c>
      <c r="D12" s="270">
        <f t="shared" si="0"/>
        <v>79.657174417062933</v>
      </c>
      <c r="E12" s="269">
        <f>SUM(E7:E11)</f>
        <v>5142944</v>
      </c>
      <c r="F12" s="309">
        <f>SUM(F7:F11)</f>
        <v>43192</v>
      </c>
      <c r="G12" s="271">
        <f t="shared" si="1"/>
        <v>73.603643067350646</v>
      </c>
      <c r="H12" s="272">
        <f t="shared" si="2"/>
        <v>73.329725502862885</v>
      </c>
    </row>
    <row r="13" spans="1:8" ht="36" x14ac:dyDescent="0.3">
      <c r="A13" s="284" t="s">
        <v>124</v>
      </c>
      <c r="B13" s="83">
        <v>2422693.9149999996</v>
      </c>
      <c r="C13" s="61">
        <v>1957159.3649999998</v>
      </c>
      <c r="D13" s="47">
        <f t="shared" si="0"/>
        <v>80.784425671040665</v>
      </c>
      <c r="E13" s="206">
        <v>2194152</v>
      </c>
      <c r="F13" s="108">
        <v>28179</v>
      </c>
      <c r="G13" s="86">
        <f t="shared" si="1"/>
        <v>26.396356932649358</v>
      </c>
      <c r="H13" s="90">
        <f t="shared" si="2"/>
        <v>26.670274497137125</v>
      </c>
    </row>
    <row r="14" spans="1:8" ht="57" customHeight="1" thickBot="1" x14ac:dyDescent="0.35">
      <c r="A14" s="155" t="s">
        <v>125</v>
      </c>
      <c r="B14" s="273">
        <f>B12+B13</f>
        <v>9178137.4269999992</v>
      </c>
      <c r="C14" s="273">
        <f t="shared" ref="C14" si="4">C12+C13</f>
        <v>7338354.7860000003</v>
      </c>
      <c r="D14" s="274">
        <f t="shared" si="0"/>
        <v>79.954727681590654</v>
      </c>
      <c r="E14" s="310">
        <f>E12+E13</f>
        <v>7337096</v>
      </c>
      <c r="F14" s="275">
        <f>F12+F13</f>
        <v>71371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80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559245.05500000005</v>
      </c>
      <c r="C19" s="46">
        <v>394855.78399999999</v>
      </c>
      <c r="D19" s="47">
        <f t="shared" ref="D19:D26" si="5">IFERROR(C19/B19*100, 0)</f>
        <v>70.605145359756463</v>
      </c>
      <c r="E19" s="46">
        <v>168854</v>
      </c>
      <c r="F19" s="87">
        <v>1405</v>
      </c>
      <c r="G19" s="79">
        <f t="shared" ref="G19:H26" si="6">B19/B$26*100</f>
        <v>17.687789081497911</v>
      </c>
      <c r="H19" s="48">
        <f t="shared" si="6"/>
        <v>15.613359212102083</v>
      </c>
    </row>
    <row r="20" spans="1:8" ht="18" x14ac:dyDescent="0.35">
      <c r="A20" s="78" t="s">
        <v>12</v>
      </c>
      <c r="B20" s="45">
        <v>2375297.5550000002</v>
      </c>
      <c r="C20" s="46">
        <v>1934367.659</v>
      </c>
      <c r="D20" s="47">
        <f t="shared" si="5"/>
        <v>81.436856402607631</v>
      </c>
      <c r="E20" s="46">
        <v>373289</v>
      </c>
      <c r="F20" s="87">
        <v>2075</v>
      </c>
      <c r="G20" s="79">
        <f t="shared" si="6"/>
        <v>75.1258536539723</v>
      </c>
      <c r="H20" s="48">
        <f t="shared" si="6"/>
        <v>76.488627828331332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2934542.6100000003</v>
      </c>
      <c r="C24" s="280">
        <f>SUM(C19:C23)</f>
        <v>2329223.443</v>
      </c>
      <c r="D24" s="264">
        <f t="shared" si="5"/>
        <v>79.372623013301549</v>
      </c>
      <c r="E24" s="280">
        <f>SUM(E19:E23)</f>
        <v>542143</v>
      </c>
      <c r="F24" s="311">
        <f>SUM(F19:F23)</f>
        <v>3480</v>
      </c>
      <c r="G24" s="281">
        <f t="shared" si="6"/>
        <v>92.813642735470196</v>
      </c>
      <c r="H24" s="282">
        <f t="shared" si="6"/>
        <v>92.101987040433414</v>
      </c>
    </row>
    <row r="25" spans="1:8" ht="36" x14ac:dyDescent="0.3">
      <c r="A25" s="284" t="s">
        <v>124</v>
      </c>
      <c r="B25" s="83">
        <v>227215.21299999973</v>
      </c>
      <c r="C25" s="61">
        <v>199737.67700000003</v>
      </c>
      <c r="D25" s="77">
        <f t="shared" si="5"/>
        <v>87.906823826976876</v>
      </c>
      <c r="E25" s="206">
        <v>30265</v>
      </c>
      <c r="F25" s="108">
        <v>134</v>
      </c>
      <c r="G25" s="86">
        <f t="shared" si="6"/>
        <v>7.1863572645297999</v>
      </c>
      <c r="H25" s="90">
        <f t="shared" si="6"/>
        <v>7.8980129595665751</v>
      </c>
    </row>
    <row r="26" spans="1:8" ht="57" customHeight="1" thickBot="1" x14ac:dyDescent="0.35">
      <c r="A26" s="162" t="s">
        <v>178</v>
      </c>
      <c r="B26" s="156">
        <f>B24+B25</f>
        <v>3161757.8229999999</v>
      </c>
      <c r="C26" s="157">
        <f t="shared" ref="C26" si="8">C24+C25</f>
        <v>2528961.12</v>
      </c>
      <c r="D26" s="278">
        <f t="shared" si="5"/>
        <v>79.98592117344468</v>
      </c>
      <c r="E26" s="163">
        <f>E24+E25</f>
        <v>572408</v>
      </c>
      <c r="F26" s="159">
        <f>F24+F25</f>
        <v>3614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81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82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3509779.548</v>
      </c>
      <c r="C7" s="46">
        <v>2604458.196</v>
      </c>
      <c r="D7" s="47">
        <f t="shared" ref="D7:D14" si="0">IFERROR(C7/B7*100, 0)</f>
        <v>74.205748833544689</v>
      </c>
      <c r="E7" s="46">
        <v>2772470</v>
      </c>
      <c r="F7" s="201">
        <v>25065</v>
      </c>
      <c r="G7" s="86">
        <f t="shared" ref="G7:G14" si="1">B7/$B$14*100</f>
        <v>35.636885729944638</v>
      </c>
      <c r="H7" s="90">
        <f t="shared" ref="H7:H14" si="2">C7/$C$14*100</f>
        <v>34.210300545129094</v>
      </c>
    </row>
    <row r="8" spans="1:8" ht="18" x14ac:dyDescent="0.35">
      <c r="A8" s="89" t="s">
        <v>12</v>
      </c>
      <c r="B8" s="87">
        <v>3634490.24</v>
      </c>
      <c r="C8" s="46">
        <v>2859594.3</v>
      </c>
      <c r="D8" s="47">
        <f t="shared" si="0"/>
        <v>78.679377606472798</v>
      </c>
      <c r="E8" s="46">
        <v>2592945</v>
      </c>
      <c r="F8" s="201">
        <v>20453</v>
      </c>
      <c r="G8" s="86">
        <f t="shared" si="1"/>
        <v>36.903147789805018</v>
      </c>
      <c r="H8" s="90">
        <f t="shared" si="2"/>
        <v>37.561585972231917</v>
      </c>
    </row>
    <row r="9" spans="1:8" ht="18" x14ac:dyDescent="0.35">
      <c r="A9" s="89" t="s">
        <v>115</v>
      </c>
      <c r="B9" s="61">
        <v>7647.4639999999999</v>
      </c>
      <c r="C9" s="61">
        <v>3159.1529999999998</v>
      </c>
      <c r="D9" s="47">
        <f t="shared" si="0"/>
        <v>41.309811984731141</v>
      </c>
      <c r="E9" s="206">
        <v>6560</v>
      </c>
      <c r="F9" s="108">
        <v>308</v>
      </c>
      <c r="G9" s="86">
        <f t="shared" si="1"/>
        <v>7.7649264566250001E-2</v>
      </c>
      <c r="H9" s="90">
        <f t="shared" si="2"/>
        <v>4.1496374856018696E-2</v>
      </c>
    </row>
    <row r="10" spans="1:8" ht="18" x14ac:dyDescent="0.35">
      <c r="A10" s="101" t="s">
        <v>116</v>
      </c>
      <c r="B10" s="61">
        <v>77572.523000000001</v>
      </c>
      <c r="C10" s="61">
        <v>50072.135000000002</v>
      </c>
      <c r="D10" s="47">
        <f t="shared" ref="D10" si="3">IFERROR(C10/B10*100, 0)</f>
        <v>64.548802931161603</v>
      </c>
      <c r="E10" s="206">
        <v>81550</v>
      </c>
      <c r="F10" s="108">
        <v>2121</v>
      </c>
      <c r="G10" s="86">
        <f t="shared" si="1"/>
        <v>0.78764010677245599</v>
      </c>
      <c r="H10" s="90">
        <f t="shared" si="2"/>
        <v>0.65771176128575404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7229489.7750000004</v>
      </c>
      <c r="C12" s="269">
        <f>SUM(C7:C11)</f>
        <v>5517283.7839999991</v>
      </c>
      <c r="D12" s="270">
        <f t="shared" si="0"/>
        <v>76.316364718836596</v>
      </c>
      <c r="E12" s="269">
        <f>SUM(E7:E11)</f>
        <v>5453525</v>
      </c>
      <c r="F12" s="309">
        <f>SUM(F7:F11)</f>
        <v>47947</v>
      </c>
      <c r="G12" s="271">
        <f t="shared" si="1"/>
        <v>73.40532289108836</v>
      </c>
      <c r="H12" s="272">
        <f t="shared" si="2"/>
        <v>72.471094653502774</v>
      </c>
    </row>
    <row r="13" spans="1:8" ht="36" x14ac:dyDescent="0.3">
      <c r="A13" s="284" t="s">
        <v>124</v>
      </c>
      <c r="B13" s="83">
        <v>2619237.1160000013</v>
      </c>
      <c r="C13" s="61">
        <v>2095798.1080000005</v>
      </c>
      <c r="D13" s="47">
        <f t="shared" si="0"/>
        <v>80.015592906709529</v>
      </c>
      <c r="E13" s="206">
        <v>2390315</v>
      </c>
      <c r="F13" s="108">
        <v>30785</v>
      </c>
      <c r="G13" s="86">
        <f t="shared" si="1"/>
        <v>26.594677108911625</v>
      </c>
      <c r="H13" s="90">
        <f t="shared" si="2"/>
        <v>27.528905346497233</v>
      </c>
    </row>
    <row r="14" spans="1:8" ht="57" customHeight="1" thickBot="1" x14ac:dyDescent="0.35">
      <c r="A14" s="155" t="s">
        <v>125</v>
      </c>
      <c r="B14" s="273">
        <f>B12+B13</f>
        <v>9848726.8910000026</v>
      </c>
      <c r="C14" s="273">
        <f t="shared" ref="C14" si="4">C12+C13</f>
        <v>7613081.8919999991</v>
      </c>
      <c r="D14" s="274">
        <f t="shared" si="0"/>
        <v>77.300162510923229</v>
      </c>
      <c r="E14" s="310">
        <f>E12+E13</f>
        <v>7843840</v>
      </c>
      <c r="F14" s="275">
        <f>F12+F13</f>
        <v>78732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82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530443.152</v>
      </c>
      <c r="C19" s="46">
        <v>368861.26899999997</v>
      </c>
      <c r="D19" s="47">
        <f t="shared" ref="D19:D26" si="5">IFERROR(C19/B19*100, 0)</f>
        <v>69.538322364844092</v>
      </c>
      <c r="E19" s="46">
        <v>166447</v>
      </c>
      <c r="F19" s="87">
        <v>1389</v>
      </c>
      <c r="G19" s="79">
        <f t="shared" ref="G19:H26" si="6">B19/B$26*100</f>
        <v>16.277567472014219</v>
      </c>
      <c r="H19" s="48">
        <f t="shared" si="6"/>
        <v>14.863936189250399</v>
      </c>
    </row>
    <row r="20" spans="1:8" ht="18" x14ac:dyDescent="0.35">
      <c r="A20" s="78" t="s">
        <v>12</v>
      </c>
      <c r="B20" s="45">
        <v>2503974.0219999999</v>
      </c>
      <c r="C20" s="46">
        <v>1927650.794</v>
      </c>
      <c r="D20" s="47">
        <f t="shared" si="5"/>
        <v>76.983657860009544</v>
      </c>
      <c r="E20" s="46">
        <v>374022</v>
      </c>
      <c r="F20" s="87">
        <v>2177</v>
      </c>
      <c r="G20" s="79">
        <f t="shared" si="6"/>
        <v>76.838782700084366</v>
      </c>
      <c r="H20" s="48">
        <f t="shared" si="6"/>
        <v>77.678197211792025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3034417.1739999996</v>
      </c>
      <c r="C24" s="280">
        <f>SUM(C19:C23)</f>
        <v>2296512.0630000001</v>
      </c>
      <c r="D24" s="264">
        <f t="shared" si="5"/>
        <v>75.682146893886525</v>
      </c>
      <c r="E24" s="280">
        <f>SUM(E19:E23)</f>
        <v>540469</v>
      </c>
      <c r="F24" s="311">
        <f>SUM(F19:F23)</f>
        <v>3566</v>
      </c>
      <c r="G24" s="281">
        <f t="shared" si="6"/>
        <v>93.116350172098578</v>
      </c>
      <c r="H24" s="282">
        <f t="shared" si="6"/>
        <v>92.54213340104242</v>
      </c>
    </row>
    <row r="25" spans="1:8" ht="36" x14ac:dyDescent="0.3">
      <c r="A25" s="284" t="s">
        <v>124</v>
      </c>
      <c r="B25" s="83">
        <v>224320.06000000041</v>
      </c>
      <c r="C25" s="61">
        <v>185073.32799999978</v>
      </c>
      <c r="D25" s="77">
        <f t="shared" si="5"/>
        <v>82.504136277424067</v>
      </c>
      <c r="E25" s="206">
        <v>27977</v>
      </c>
      <c r="F25" s="108">
        <v>133</v>
      </c>
      <c r="G25" s="86">
        <f t="shared" si="6"/>
        <v>6.8836498279014169</v>
      </c>
      <c r="H25" s="90">
        <f t="shared" si="6"/>
        <v>7.457866598957577</v>
      </c>
    </row>
    <row r="26" spans="1:8" ht="57" customHeight="1" thickBot="1" x14ac:dyDescent="0.35">
      <c r="A26" s="162" t="s">
        <v>178</v>
      </c>
      <c r="B26" s="156">
        <f>B24+B25</f>
        <v>3258737.2340000002</v>
      </c>
      <c r="C26" s="157">
        <f t="shared" ref="C26" si="8">C24+C25</f>
        <v>2481585.3909999998</v>
      </c>
      <c r="D26" s="278">
        <f t="shared" si="5"/>
        <v>76.15174875434586</v>
      </c>
      <c r="E26" s="163">
        <f>E24+E25</f>
        <v>568446</v>
      </c>
      <c r="F26" s="159">
        <f>F24+F25</f>
        <v>3699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16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3782663.7239999999</v>
      </c>
      <c r="C7" s="46">
        <v>2469010.0610000002</v>
      </c>
      <c r="D7" s="47">
        <f t="shared" ref="D7:D14" si="0">IFERROR(C7/B7*100, 0)</f>
        <v>65.271730218438009</v>
      </c>
      <c r="E7" s="46">
        <v>2615145</v>
      </c>
      <c r="F7" s="201">
        <v>25830</v>
      </c>
      <c r="G7" s="86">
        <f>B7/$B$14*100</f>
        <v>39.510312712546977</v>
      </c>
      <c r="H7" s="90">
        <f>C7/$C$14*100</f>
        <v>36.146815674145557</v>
      </c>
    </row>
    <row r="8" spans="1:8" ht="18" x14ac:dyDescent="0.35">
      <c r="A8" s="89" t="s">
        <v>12</v>
      </c>
      <c r="B8" s="87">
        <v>3660728.2610000004</v>
      </c>
      <c r="C8" s="46">
        <v>2677354.5460000001</v>
      </c>
      <c r="D8" s="47">
        <f t="shared" si="0"/>
        <v>73.137210825602978</v>
      </c>
      <c r="E8" s="46">
        <v>2449013</v>
      </c>
      <c r="F8" s="201">
        <v>21214</v>
      </c>
      <c r="G8" s="86">
        <f>B8/$B$14*100</f>
        <v>38.236684226009274</v>
      </c>
      <c r="H8" s="90">
        <f>C8/$C$14*100</f>
        <v>39.197021833682058</v>
      </c>
    </row>
    <row r="9" spans="1:8" ht="18" x14ac:dyDescent="0.35">
      <c r="A9" s="89" t="s">
        <v>115</v>
      </c>
      <c r="B9" s="61">
        <v>1902.6659999999999</v>
      </c>
      <c r="C9" s="61">
        <v>1017.053</v>
      </c>
      <c r="D9" s="47">
        <f t="shared" si="0"/>
        <v>53.454100719726952</v>
      </c>
      <c r="E9" s="206">
        <v>2121</v>
      </c>
      <c r="F9" s="108">
        <v>83</v>
      </c>
      <c r="G9" s="86">
        <f>B9/$B$14*100</f>
        <v>1.9873542596600877E-2</v>
      </c>
      <c r="H9" s="90">
        <f>C9/$C$14*100</f>
        <v>1.4889865336128641E-2</v>
      </c>
    </row>
    <row r="10" spans="1:8" ht="18" x14ac:dyDescent="0.35">
      <c r="A10" s="101" t="s">
        <v>116</v>
      </c>
      <c r="B10" s="61">
        <v>49769.993999999999</v>
      </c>
      <c r="C10" s="61">
        <v>34593.544000000002</v>
      </c>
      <c r="D10" s="47">
        <f t="shared" ref="D10" si="1">IFERROR(C10/B10*100, 0)</f>
        <v>69.506827748462257</v>
      </c>
      <c r="E10" s="206">
        <v>60382</v>
      </c>
      <c r="F10" s="108">
        <v>1477</v>
      </c>
      <c r="G10" s="86">
        <f>B10/$B$14*100</f>
        <v>0.51985272023128082</v>
      </c>
      <c r="H10" s="90">
        <f>C10/$C$14*100</f>
        <v>0.50645660713791807</v>
      </c>
    </row>
    <row r="11" spans="1:8" ht="18.600000000000001" thickBot="1" x14ac:dyDescent="0.4">
      <c r="A11" s="101"/>
      <c r="B11" s="93"/>
      <c r="C11" s="94"/>
      <c r="D11" s="95"/>
      <c r="E11" s="219"/>
      <c r="F11" s="109"/>
      <c r="G11" s="97"/>
      <c r="H11" s="98"/>
    </row>
    <row r="12" spans="1:8" ht="57" customHeight="1" x14ac:dyDescent="0.3">
      <c r="A12" s="283" t="s">
        <v>123</v>
      </c>
      <c r="B12" s="268">
        <f>SUM(B7:B11)</f>
        <v>7495064.6450000005</v>
      </c>
      <c r="C12" s="269">
        <f>SUM(C7:C11)</f>
        <v>5181975.2040000008</v>
      </c>
      <c r="D12" s="270">
        <f t="shared" si="0"/>
        <v>69.138499124979873</v>
      </c>
      <c r="E12" s="269">
        <f>SUM(E7:E11)</f>
        <v>5126661</v>
      </c>
      <c r="F12" s="309">
        <f>SUM(F7:F11)</f>
        <v>48604</v>
      </c>
      <c r="G12" s="271">
        <f>B12/$B$14*100</f>
        <v>78.286723201384135</v>
      </c>
      <c r="H12" s="272">
        <f>C12/$C$14*100</f>
        <v>75.865183980301666</v>
      </c>
    </row>
    <row r="13" spans="1:8" ht="36" x14ac:dyDescent="0.3">
      <c r="A13" s="284" t="s">
        <v>124</v>
      </c>
      <c r="B13" s="83">
        <v>2078799.6560000009</v>
      </c>
      <c r="C13" s="61">
        <v>1648529.8209999995</v>
      </c>
      <c r="D13" s="47">
        <f t="shared" si="0"/>
        <v>79.302005666677815</v>
      </c>
      <c r="E13" s="206">
        <v>1993914</v>
      </c>
      <c r="F13" s="108">
        <v>29744</v>
      </c>
      <c r="G13" s="86">
        <f>B13/$B$14*100</f>
        <v>21.713276798615873</v>
      </c>
      <c r="H13" s="90">
        <f>C13/$C$14*100</f>
        <v>24.134816019698331</v>
      </c>
    </row>
    <row r="14" spans="1:8" ht="57" customHeight="1" thickBot="1" x14ac:dyDescent="0.35">
      <c r="A14" s="155" t="s">
        <v>125</v>
      </c>
      <c r="B14" s="273">
        <f>B12+B13</f>
        <v>9573864.3010000009</v>
      </c>
      <c r="C14" s="273">
        <f t="shared" ref="C14" si="2">C12+C13</f>
        <v>6830505.0250000004</v>
      </c>
      <c r="D14" s="274">
        <f t="shared" si="0"/>
        <v>71.345329432824172</v>
      </c>
      <c r="E14" s="310">
        <f>E12+E13</f>
        <v>7120575</v>
      </c>
      <c r="F14" s="275">
        <f>F12+F13</f>
        <v>78348</v>
      </c>
      <c r="G14" s="276">
        <f>B14/$B$14*100</f>
        <v>100</v>
      </c>
      <c r="H14" s="277">
        <f>C14/$C$14*100</f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470908.875</v>
      </c>
      <c r="C19" s="46">
        <v>282221.76899999997</v>
      </c>
      <c r="D19" s="47">
        <f t="shared" ref="D19:D26" si="3">IFERROR(C19/B19*100, 0)</f>
        <v>59.931291165408581</v>
      </c>
      <c r="E19" s="46">
        <v>150492</v>
      </c>
      <c r="F19" s="87">
        <v>1384</v>
      </c>
      <c r="G19" s="79">
        <f t="shared" ref="G19:H22" si="4">B19/B$26*100</f>
        <v>14.44727440084576</v>
      </c>
      <c r="H19" s="48">
        <f t="shared" si="4"/>
        <v>12.093983656277846</v>
      </c>
    </row>
    <row r="20" spans="1:8" ht="18" x14ac:dyDescent="0.35">
      <c r="A20" s="78" t="s">
        <v>12</v>
      </c>
      <c r="B20" s="45">
        <v>2788590.889</v>
      </c>
      <c r="C20" s="46">
        <v>2051349.84</v>
      </c>
      <c r="D20" s="47">
        <f t="shared" si="3"/>
        <v>73.562237045665114</v>
      </c>
      <c r="E20" s="46">
        <v>381873</v>
      </c>
      <c r="F20" s="87">
        <v>2260</v>
      </c>
      <c r="G20" s="79">
        <f t="shared" si="4"/>
        <v>85.552725599154229</v>
      </c>
      <c r="H20" s="48">
        <f t="shared" si="4"/>
        <v>87.906016343722143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3"/>
        <v>0</v>
      </c>
      <c r="E21" s="206">
        <v>0</v>
      </c>
      <c r="F21" s="61">
        <v>0</v>
      </c>
      <c r="G21" s="79">
        <f t="shared" si="4"/>
        <v>0</v>
      </c>
      <c r="H21" s="48">
        <f t="shared" si="4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5">IFERROR(C22/B22*100, 0)</f>
        <v>0</v>
      </c>
      <c r="E22" s="206">
        <v>0</v>
      </c>
      <c r="F22" s="61">
        <v>0</v>
      </c>
      <c r="G22" s="79">
        <f t="shared" si="4"/>
        <v>0</v>
      </c>
      <c r="H22" s="48">
        <f t="shared" si="4"/>
        <v>0</v>
      </c>
    </row>
    <row r="23" spans="1:8" ht="18.600000000000001" thickBot="1" x14ac:dyDescent="0.4">
      <c r="A23" s="101"/>
      <c r="B23" s="67"/>
      <c r="C23" s="61"/>
      <c r="D23" s="77"/>
      <c r="E23" s="206"/>
      <c r="F23" s="61"/>
      <c r="G23" s="91"/>
      <c r="H23" s="99"/>
    </row>
    <row r="24" spans="1:8" ht="57" customHeight="1" x14ac:dyDescent="0.3">
      <c r="A24" s="283" t="s">
        <v>123</v>
      </c>
      <c r="B24" s="268">
        <f>SUM(B19:B23)</f>
        <v>3259499.764</v>
      </c>
      <c r="C24" s="280">
        <f>SUM(C19:C23)</f>
        <v>2333571.6090000002</v>
      </c>
      <c r="D24" s="264">
        <f t="shared" si="3"/>
        <v>71.592936890913677</v>
      </c>
      <c r="E24" s="280">
        <f>SUM(E19:E23)</f>
        <v>532365</v>
      </c>
      <c r="F24" s="311">
        <f>SUM(F19:F23)</f>
        <v>3644</v>
      </c>
      <c r="G24" s="281">
        <f t="shared" ref="G24:H26" si="6">B24/B$26*100</f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3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3259499.764</v>
      </c>
      <c r="C26" s="157">
        <f t="shared" ref="C26" si="7">C24+C25</f>
        <v>2333571.6090000002</v>
      </c>
      <c r="D26" s="278">
        <f t="shared" si="3"/>
        <v>71.592936890913677</v>
      </c>
      <c r="E26" s="163">
        <f>E24+E25</f>
        <v>532365</v>
      </c>
      <c r="F26" s="159">
        <f>F24+F25</f>
        <v>3644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94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95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3460343.0580000002</v>
      </c>
      <c r="C7" s="46">
        <v>2761479.273</v>
      </c>
      <c r="D7" s="47">
        <f t="shared" ref="D7:D14" si="0">IFERROR(C7/B7*100, 0)</f>
        <v>79.80362717551111</v>
      </c>
      <c r="E7" s="46">
        <v>2948709</v>
      </c>
      <c r="F7" s="201">
        <v>24453</v>
      </c>
      <c r="G7" s="86">
        <f t="shared" ref="G7:G14" si="1">B7/$B$14*100</f>
        <v>36.967077983619276</v>
      </c>
      <c r="H7" s="90">
        <f t="shared" ref="H7:H14" si="2">C7/$C$14*100</f>
        <v>36.473949750172729</v>
      </c>
    </row>
    <row r="8" spans="1:8" ht="18" x14ac:dyDescent="0.35">
      <c r="A8" s="89" t="s">
        <v>12</v>
      </c>
      <c r="B8" s="87">
        <v>3391076.9890000001</v>
      </c>
      <c r="C8" s="46">
        <v>2765611.9789999998</v>
      </c>
      <c r="D8" s="47">
        <f t="shared" si="0"/>
        <v>81.555564440769459</v>
      </c>
      <c r="E8" s="46">
        <v>2572507</v>
      </c>
      <c r="F8" s="201">
        <v>19171</v>
      </c>
      <c r="G8" s="86">
        <f t="shared" si="1"/>
        <v>36.227103902603815</v>
      </c>
      <c r="H8" s="90">
        <f t="shared" si="2"/>
        <v>36.528535027147299</v>
      </c>
    </row>
    <row r="9" spans="1:8" ht="18" x14ac:dyDescent="0.35">
      <c r="A9" s="89" t="s">
        <v>115</v>
      </c>
      <c r="B9" s="61">
        <v>10010.736000000001</v>
      </c>
      <c r="C9" s="61">
        <v>3280.1840000000002</v>
      </c>
      <c r="D9" s="47">
        <f t="shared" si="0"/>
        <v>32.766661711986011</v>
      </c>
      <c r="E9" s="206">
        <v>6542</v>
      </c>
      <c r="F9" s="108">
        <v>352</v>
      </c>
      <c r="G9" s="86">
        <f t="shared" si="1"/>
        <v>0.10694536702939379</v>
      </c>
      <c r="H9" s="90">
        <f t="shared" si="2"/>
        <v>4.3325064054290513E-2</v>
      </c>
    </row>
    <row r="10" spans="1:8" ht="18" x14ac:dyDescent="0.35">
      <c r="A10" s="101" t="s">
        <v>116</v>
      </c>
      <c r="B10" s="61">
        <v>78428.008000000002</v>
      </c>
      <c r="C10" s="61">
        <v>55561.953999999998</v>
      </c>
      <c r="D10" s="47">
        <f t="shared" ref="D10" si="3">IFERROR(C10/B10*100, 0)</f>
        <v>70.844530438666752</v>
      </c>
      <c r="E10" s="206">
        <v>88644</v>
      </c>
      <c r="F10" s="108">
        <v>2066</v>
      </c>
      <c r="G10" s="86">
        <f t="shared" si="1"/>
        <v>0.8378516925173366</v>
      </c>
      <c r="H10" s="90">
        <f t="shared" si="2"/>
        <v>0.73386895858023293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6939858.7910000002</v>
      </c>
      <c r="C12" s="269">
        <f>SUM(C7:C11)</f>
        <v>5585933.3900000006</v>
      </c>
      <c r="D12" s="270">
        <f t="shared" si="0"/>
        <v>80.490591497973327</v>
      </c>
      <c r="E12" s="269">
        <f>SUM(E7:E11)</f>
        <v>5616402</v>
      </c>
      <c r="F12" s="309">
        <f>SUM(F7:F11)</f>
        <v>46042</v>
      </c>
      <c r="G12" s="271">
        <f t="shared" si="1"/>
        <v>74.138978945769821</v>
      </c>
      <c r="H12" s="272">
        <f t="shared" si="2"/>
        <v>73.779678799954567</v>
      </c>
    </row>
    <row r="13" spans="1:8" ht="36" x14ac:dyDescent="0.3">
      <c r="A13" s="284" t="s">
        <v>124</v>
      </c>
      <c r="B13" s="83">
        <v>2420748.665</v>
      </c>
      <c r="C13" s="61">
        <v>1985166.7839999993</v>
      </c>
      <c r="D13" s="47">
        <f t="shared" si="0"/>
        <v>82.006315347900824</v>
      </c>
      <c r="E13" s="206">
        <v>2293550</v>
      </c>
      <c r="F13" s="108">
        <v>28663</v>
      </c>
      <c r="G13" s="86">
        <f t="shared" si="1"/>
        <v>25.861021054230182</v>
      </c>
      <c r="H13" s="90">
        <f t="shared" si="2"/>
        <v>26.220321200045444</v>
      </c>
    </row>
    <row r="14" spans="1:8" ht="57" customHeight="1" thickBot="1" x14ac:dyDescent="0.35">
      <c r="A14" s="155" t="s">
        <v>125</v>
      </c>
      <c r="B14" s="273">
        <f>B12+B13</f>
        <v>9360607.4560000002</v>
      </c>
      <c r="C14" s="273">
        <f t="shared" ref="C14" si="4">C12+C13</f>
        <v>7571100.1739999996</v>
      </c>
      <c r="D14" s="274">
        <f t="shared" si="0"/>
        <v>80.88257316192707</v>
      </c>
      <c r="E14" s="310">
        <f>E12+E13</f>
        <v>7909952</v>
      </c>
      <c r="F14" s="275">
        <f>F12+F13</f>
        <v>74705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95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491186.79300000001</v>
      </c>
      <c r="C19" s="46">
        <v>344796.03200000001</v>
      </c>
      <c r="D19" s="47">
        <f t="shared" ref="D19:D26" si="5">IFERROR(C19/B19*100, 0)</f>
        <v>70.196519310729926</v>
      </c>
      <c r="E19" s="46">
        <v>156851</v>
      </c>
      <c r="F19" s="87">
        <v>1311</v>
      </c>
      <c r="G19" s="79">
        <f t="shared" ref="G19:H26" si="6">B19/B$26*100</f>
        <v>15.545058128908899</v>
      </c>
      <c r="H19" s="48">
        <f t="shared" si="6"/>
        <v>13.814295771267151</v>
      </c>
    </row>
    <row r="20" spans="1:8" ht="18" x14ac:dyDescent="0.35">
      <c r="A20" s="78" t="s">
        <v>12</v>
      </c>
      <c r="B20" s="45">
        <v>2416629.077</v>
      </c>
      <c r="C20" s="46">
        <v>1949243.0859999999</v>
      </c>
      <c r="D20" s="47">
        <f t="shared" si="5"/>
        <v>80.659589200167517</v>
      </c>
      <c r="E20" s="46">
        <v>367618</v>
      </c>
      <c r="F20" s="87">
        <v>2056</v>
      </c>
      <c r="G20" s="79">
        <f t="shared" si="6"/>
        <v>76.481371269232099</v>
      </c>
      <c r="H20" s="48">
        <f t="shared" si="6"/>
        <v>78.096665915521712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2907815.87</v>
      </c>
      <c r="C24" s="280">
        <f>SUM(C19:C23)</f>
        <v>2294039.1179999998</v>
      </c>
      <c r="D24" s="264">
        <f t="shared" si="5"/>
        <v>78.892172701430368</v>
      </c>
      <c r="E24" s="280">
        <f>SUM(E19:E23)</f>
        <v>524469</v>
      </c>
      <c r="F24" s="311">
        <f>SUM(F19:F23)</f>
        <v>3367</v>
      </c>
      <c r="G24" s="281">
        <f t="shared" si="6"/>
        <v>92.026429398141005</v>
      </c>
      <c r="H24" s="282">
        <f t="shared" si="6"/>
        <v>91.910961686788866</v>
      </c>
    </row>
    <row r="25" spans="1:8" ht="36" x14ac:dyDescent="0.3">
      <c r="A25" s="284" t="s">
        <v>124</v>
      </c>
      <c r="B25" s="83">
        <v>251945.83000000028</v>
      </c>
      <c r="C25" s="61">
        <v>201897.24900000019</v>
      </c>
      <c r="D25" s="77">
        <f t="shared" si="5"/>
        <v>80.135181836508252</v>
      </c>
      <c r="E25" s="206">
        <v>30564</v>
      </c>
      <c r="F25" s="108">
        <v>149</v>
      </c>
      <c r="G25" s="86">
        <f t="shared" si="6"/>
        <v>7.973570601859004</v>
      </c>
      <c r="H25" s="90">
        <f t="shared" si="6"/>
        <v>8.0890383132111392</v>
      </c>
    </row>
    <row r="26" spans="1:8" ht="57" customHeight="1" thickBot="1" x14ac:dyDescent="0.35">
      <c r="A26" s="162" t="s">
        <v>178</v>
      </c>
      <c r="B26" s="156">
        <f>B24+B25</f>
        <v>3159761.7</v>
      </c>
      <c r="C26" s="157">
        <f t="shared" ref="C26" si="8">C24+C25</f>
        <v>2495936.3670000001</v>
      </c>
      <c r="D26" s="278">
        <f t="shared" si="5"/>
        <v>78.991284912403358</v>
      </c>
      <c r="E26" s="163">
        <f>E24+E25</f>
        <v>555033</v>
      </c>
      <c r="F26" s="159">
        <f>F24+F25</f>
        <v>3516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96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97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3526585.5090000001</v>
      </c>
      <c r="C7" s="46">
        <v>2713825.227</v>
      </c>
      <c r="D7" s="47">
        <f t="shared" ref="D7:D14" si="0">IFERROR(C7/B7*100, 0)</f>
        <v>76.95333687710675</v>
      </c>
      <c r="E7" s="46">
        <v>2844708</v>
      </c>
      <c r="F7" s="201">
        <v>24802</v>
      </c>
      <c r="G7" s="86">
        <f t="shared" ref="G7:G14" si="1">B7/$B$14*100</f>
        <v>37.008824575979496</v>
      </c>
      <c r="H7" s="90">
        <f t="shared" ref="H7:H14" si="2">C7/$C$14*100</f>
        <v>36.507251527857861</v>
      </c>
    </row>
    <row r="8" spans="1:8" ht="18" x14ac:dyDescent="0.35">
      <c r="A8" s="89" t="s">
        <v>12</v>
      </c>
      <c r="B8" s="87">
        <v>3417501.0090000001</v>
      </c>
      <c r="C8" s="46">
        <v>2683107.6690000002</v>
      </c>
      <c r="D8" s="47">
        <f t="shared" si="0"/>
        <v>78.510808392858621</v>
      </c>
      <c r="E8" s="46">
        <v>2493962</v>
      </c>
      <c r="F8" s="201">
        <v>19358</v>
      </c>
      <c r="G8" s="86">
        <f t="shared" si="1"/>
        <v>35.864065966226356</v>
      </c>
      <c r="H8" s="90">
        <f t="shared" si="2"/>
        <v>36.094029038409928</v>
      </c>
    </row>
    <row r="9" spans="1:8" ht="18" x14ac:dyDescent="0.35">
      <c r="A9" s="89" t="s">
        <v>115</v>
      </c>
      <c r="B9" s="61">
        <v>9058.6</v>
      </c>
      <c r="C9" s="61">
        <v>3248.7429999999999</v>
      </c>
      <c r="D9" s="47">
        <f t="shared" si="0"/>
        <v>35.863632349369659</v>
      </c>
      <c r="E9" s="206">
        <v>6597</v>
      </c>
      <c r="F9" s="108">
        <v>345</v>
      </c>
      <c r="G9" s="86">
        <f t="shared" si="1"/>
        <v>9.5063096428088883E-2</v>
      </c>
      <c r="H9" s="90">
        <f t="shared" si="2"/>
        <v>4.3703137796193656E-2</v>
      </c>
    </row>
    <row r="10" spans="1:8" ht="18" x14ac:dyDescent="0.35">
      <c r="A10" s="101" t="s">
        <v>116</v>
      </c>
      <c r="B10" s="61">
        <v>82717.91</v>
      </c>
      <c r="C10" s="61">
        <v>60455.294000000002</v>
      </c>
      <c r="D10" s="47">
        <f t="shared" ref="D10" si="3">IFERROR(C10/B10*100, 0)</f>
        <v>73.086099491633675</v>
      </c>
      <c r="E10" s="206">
        <v>97505</v>
      </c>
      <c r="F10" s="108">
        <v>2162</v>
      </c>
      <c r="G10" s="86">
        <f t="shared" si="1"/>
        <v>0.86806136209347773</v>
      </c>
      <c r="H10" s="90">
        <f t="shared" si="2"/>
        <v>0.81326409758832874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7035863.0279999999</v>
      </c>
      <c r="C12" s="269">
        <f>SUM(C7:C11)</f>
        <v>5460636.9329999993</v>
      </c>
      <c r="D12" s="270">
        <f t="shared" si="0"/>
        <v>77.611472981619841</v>
      </c>
      <c r="E12" s="269">
        <f>SUM(E7:E11)</f>
        <v>5442772</v>
      </c>
      <c r="F12" s="309">
        <f>SUM(F7:F11)</f>
        <v>46667</v>
      </c>
      <c r="G12" s="271">
        <f t="shared" si="1"/>
        <v>73.836015000727414</v>
      </c>
      <c r="H12" s="272">
        <f t="shared" si="2"/>
        <v>73.458247801652305</v>
      </c>
    </row>
    <row r="13" spans="1:8" ht="36" x14ac:dyDescent="0.3">
      <c r="A13" s="284" t="s">
        <v>124</v>
      </c>
      <c r="B13" s="83">
        <v>2493176.4629999995</v>
      </c>
      <c r="C13" s="61">
        <v>1973023.8150000004</v>
      </c>
      <c r="D13" s="47">
        <f t="shared" si="0"/>
        <v>79.136950163001799</v>
      </c>
      <c r="E13" s="206">
        <v>2267356</v>
      </c>
      <c r="F13" s="108">
        <v>29260</v>
      </c>
      <c r="G13" s="86">
        <f t="shared" si="1"/>
        <v>26.163984999272571</v>
      </c>
      <c r="H13" s="90">
        <f t="shared" si="2"/>
        <v>26.541752198347705</v>
      </c>
    </row>
    <row r="14" spans="1:8" ht="57" customHeight="1" thickBot="1" x14ac:dyDescent="0.35">
      <c r="A14" s="155" t="s">
        <v>125</v>
      </c>
      <c r="B14" s="273">
        <f>B12+B13</f>
        <v>9529039.4910000004</v>
      </c>
      <c r="C14" s="273">
        <f t="shared" ref="C14" si="4">C12+C13</f>
        <v>7433660.7479999997</v>
      </c>
      <c r="D14" s="274">
        <f t="shared" si="0"/>
        <v>78.010598602523928</v>
      </c>
      <c r="E14" s="310">
        <f>E12+E13</f>
        <v>7710128</v>
      </c>
      <c r="F14" s="275">
        <f>F12+F13</f>
        <v>75927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97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478801.01400000002</v>
      </c>
      <c r="C19" s="46">
        <v>322448.26400000002</v>
      </c>
      <c r="D19" s="47">
        <f t="shared" ref="D19:D26" si="5">IFERROR(C19/B19*100, 0)</f>
        <v>67.344941754864379</v>
      </c>
      <c r="E19" s="46">
        <v>141086</v>
      </c>
      <c r="F19" s="87">
        <v>1301</v>
      </c>
      <c r="G19" s="79">
        <f t="shared" ref="G19:H26" si="6">B19/B$26*100</f>
        <v>14.826328306674103</v>
      </c>
      <c r="H19" s="48">
        <f t="shared" si="6"/>
        <v>12.119214736400705</v>
      </c>
    </row>
    <row r="20" spans="1:8" ht="18" x14ac:dyDescent="0.35">
      <c r="A20" s="78" t="s">
        <v>12</v>
      </c>
      <c r="B20" s="45">
        <v>2516212.9190000002</v>
      </c>
      <c r="C20" s="46">
        <v>2134226.5989999999</v>
      </c>
      <c r="D20" s="47">
        <f t="shared" si="5"/>
        <v>84.818998538811641</v>
      </c>
      <c r="E20" s="46">
        <v>391080</v>
      </c>
      <c r="F20" s="87">
        <v>2122</v>
      </c>
      <c r="G20" s="79">
        <f t="shared" si="6"/>
        <v>77.915872639711608</v>
      </c>
      <c r="H20" s="48">
        <f t="shared" si="6"/>
        <v>80.214885106093035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2995013.9330000002</v>
      </c>
      <c r="C24" s="280">
        <f>SUM(C19:C23)</f>
        <v>2456674.8629999999</v>
      </c>
      <c r="D24" s="264">
        <f t="shared" si="5"/>
        <v>82.025490296775843</v>
      </c>
      <c r="E24" s="280">
        <f>SUM(E19:E23)</f>
        <v>532166</v>
      </c>
      <c r="F24" s="311">
        <f>SUM(F19:F23)</f>
        <v>3423</v>
      </c>
      <c r="G24" s="281">
        <f t="shared" si="6"/>
        <v>92.742200946385708</v>
      </c>
      <c r="H24" s="282">
        <f t="shared" si="6"/>
        <v>92.334099842493728</v>
      </c>
    </row>
    <row r="25" spans="1:8" ht="36" x14ac:dyDescent="0.3">
      <c r="A25" s="284" t="s">
        <v>124</v>
      </c>
      <c r="B25" s="83">
        <v>234383.15099999966</v>
      </c>
      <c r="C25" s="61">
        <v>203961.74600000022</v>
      </c>
      <c r="D25" s="77">
        <f t="shared" si="5"/>
        <v>87.020651923909199</v>
      </c>
      <c r="E25" s="206">
        <v>30823</v>
      </c>
      <c r="F25" s="108">
        <v>138</v>
      </c>
      <c r="G25" s="86">
        <f t="shared" si="6"/>
        <v>7.2577990536142956</v>
      </c>
      <c r="H25" s="90">
        <f t="shared" si="6"/>
        <v>7.6659001575062602</v>
      </c>
    </row>
    <row r="26" spans="1:8" ht="57" customHeight="1" thickBot="1" x14ac:dyDescent="0.35">
      <c r="A26" s="162" t="s">
        <v>178</v>
      </c>
      <c r="B26" s="156">
        <f>B24+B25</f>
        <v>3229397.0839999998</v>
      </c>
      <c r="C26" s="157">
        <f t="shared" ref="C26" si="8">C24+C25</f>
        <v>2660636.6090000002</v>
      </c>
      <c r="D26" s="278">
        <f t="shared" si="5"/>
        <v>82.388029090076444</v>
      </c>
      <c r="E26" s="163">
        <f>E24+E25</f>
        <v>562989</v>
      </c>
      <c r="F26" s="159">
        <f>F24+F25</f>
        <v>3561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98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99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3432388.7940000002</v>
      </c>
      <c r="C7" s="46">
        <v>2650060.6069999998</v>
      </c>
      <c r="D7" s="47">
        <f t="shared" ref="D7:D14" si="0">IFERROR(C7/B7*100, 0)</f>
        <v>77.207471706947885</v>
      </c>
      <c r="E7" s="46">
        <v>2726756</v>
      </c>
      <c r="F7" s="201">
        <v>23734</v>
      </c>
      <c r="G7" s="86">
        <f t="shared" ref="G7:G14" si="1">B7/$B$14*100</f>
        <v>36.54135702863158</v>
      </c>
      <c r="H7" s="90">
        <f t="shared" ref="H7:H14" si="2">C7/$C$14*100</f>
        <v>36.319952104349071</v>
      </c>
    </row>
    <row r="8" spans="1:8" ht="18" x14ac:dyDescent="0.35">
      <c r="A8" s="89" t="s">
        <v>12</v>
      </c>
      <c r="B8" s="87">
        <v>3429779.2420000001</v>
      </c>
      <c r="C8" s="46">
        <v>2672524.1290000002</v>
      </c>
      <c r="D8" s="47">
        <f t="shared" si="0"/>
        <v>77.921170443657388</v>
      </c>
      <c r="E8" s="46">
        <v>2431569</v>
      </c>
      <c r="F8" s="201">
        <v>19222</v>
      </c>
      <c r="G8" s="86">
        <f t="shared" si="1"/>
        <v>36.51357562709471</v>
      </c>
      <c r="H8" s="90">
        <f t="shared" si="2"/>
        <v>36.627822060598341</v>
      </c>
    </row>
    <row r="9" spans="1:8" ht="18" x14ac:dyDescent="0.35">
      <c r="A9" s="89" t="s">
        <v>115</v>
      </c>
      <c r="B9" s="61">
        <v>9288.11</v>
      </c>
      <c r="C9" s="61">
        <v>3799.1930000000002</v>
      </c>
      <c r="D9" s="47">
        <f t="shared" si="0"/>
        <v>40.903832964941202</v>
      </c>
      <c r="E9" s="206">
        <v>8210</v>
      </c>
      <c r="F9" s="108">
        <v>401</v>
      </c>
      <c r="G9" s="86">
        <f t="shared" si="1"/>
        <v>9.8881613943179444E-2</v>
      </c>
      <c r="H9" s="90">
        <f t="shared" si="2"/>
        <v>5.2069189448231468E-2</v>
      </c>
    </row>
    <row r="10" spans="1:8" ht="18" x14ac:dyDescent="0.35">
      <c r="A10" s="101" t="s">
        <v>116</v>
      </c>
      <c r="B10" s="61">
        <v>85217.774000000005</v>
      </c>
      <c r="C10" s="61">
        <v>63702.294000000002</v>
      </c>
      <c r="D10" s="47">
        <f t="shared" ref="D10" si="3">IFERROR(C10/B10*100, 0)</f>
        <v>74.752356239673659</v>
      </c>
      <c r="E10" s="206">
        <v>102951</v>
      </c>
      <c r="F10" s="108">
        <v>2217</v>
      </c>
      <c r="G10" s="86">
        <f t="shared" si="1"/>
        <v>0.90723204503016386</v>
      </c>
      <c r="H10" s="90">
        <f t="shared" si="2"/>
        <v>0.87306088808147897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6956673.9200000009</v>
      </c>
      <c r="C12" s="269">
        <f>SUM(C7:C11)</f>
        <v>5390086.2229999993</v>
      </c>
      <c r="D12" s="270">
        <f t="shared" si="0"/>
        <v>77.480794485764818</v>
      </c>
      <c r="E12" s="269">
        <f>SUM(E7:E11)</f>
        <v>5269486</v>
      </c>
      <c r="F12" s="309">
        <f>SUM(F7:F11)</f>
        <v>45574</v>
      </c>
      <c r="G12" s="271">
        <f t="shared" si="1"/>
        <v>74.061046314699638</v>
      </c>
      <c r="H12" s="272">
        <f t="shared" si="2"/>
        <v>73.872904242477105</v>
      </c>
    </row>
    <row r="13" spans="1:8" ht="36" x14ac:dyDescent="0.3">
      <c r="A13" s="284" t="s">
        <v>124</v>
      </c>
      <c r="B13" s="83">
        <v>2436487.8920000005</v>
      </c>
      <c r="C13" s="61">
        <v>1906345.7750000004</v>
      </c>
      <c r="D13" s="47">
        <f t="shared" si="0"/>
        <v>78.241545187206711</v>
      </c>
      <c r="E13" s="206">
        <v>2176276</v>
      </c>
      <c r="F13" s="108">
        <v>27995</v>
      </c>
      <c r="G13" s="86">
        <f t="shared" si="1"/>
        <v>25.938953685300365</v>
      </c>
      <c r="H13" s="90">
        <f t="shared" si="2"/>
        <v>26.127095757522888</v>
      </c>
    </row>
    <row r="14" spans="1:8" ht="57" customHeight="1" thickBot="1" x14ac:dyDescent="0.35">
      <c r="A14" s="155" t="s">
        <v>125</v>
      </c>
      <c r="B14" s="273">
        <f>B12+B13</f>
        <v>9393161.8120000008</v>
      </c>
      <c r="C14" s="273">
        <f t="shared" ref="C14" si="4">C12+C13</f>
        <v>7296431.9979999997</v>
      </c>
      <c r="D14" s="274">
        <f t="shared" si="0"/>
        <v>77.678125257872424</v>
      </c>
      <c r="E14" s="310">
        <f>E12+E13</f>
        <v>7445762</v>
      </c>
      <c r="F14" s="275">
        <f>F12+F13</f>
        <v>73569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99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481203.50400000002</v>
      </c>
      <c r="C19" s="46">
        <v>321785.67499999999</v>
      </c>
      <c r="D19" s="47">
        <f t="shared" ref="D19:D26" si="5">IFERROR(C19/B19*100, 0)</f>
        <v>66.871016591766136</v>
      </c>
      <c r="E19" s="46">
        <v>140668</v>
      </c>
      <c r="F19" s="87">
        <v>1304</v>
      </c>
      <c r="G19" s="79">
        <f t="shared" ref="G19:H26" si="6">B19/B$26*100</f>
        <v>14.985698576510917</v>
      </c>
      <c r="H19" s="48">
        <f t="shared" si="6"/>
        <v>12.381207476914653</v>
      </c>
    </row>
    <row r="20" spans="1:8" ht="18" x14ac:dyDescent="0.35">
      <c r="A20" s="78" t="s">
        <v>12</v>
      </c>
      <c r="B20" s="45">
        <v>2512379.6310000001</v>
      </c>
      <c r="C20" s="46">
        <v>2109527.2420000001</v>
      </c>
      <c r="D20" s="47">
        <f t="shared" si="5"/>
        <v>83.965305878568472</v>
      </c>
      <c r="E20" s="46">
        <v>381451</v>
      </c>
      <c r="F20" s="87">
        <v>2060</v>
      </c>
      <c r="G20" s="79">
        <f t="shared" si="6"/>
        <v>78.240834796439302</v>
      </c>
      <c r="H20" s="48">
        <f t="shared" si="6"/>
        <v>81.16736228673183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2993583.1350000002</v>
      </c>
      <c r="C24" s="280">
        <f>SUM(C19:C23)</f>
        <v>2431312.9169999999</v>
      </c>
      <c r="D24" s="264">
        <f t="shared" si="5"/>
        <v>81.217484444439847</v>
      </c>
      <c r="E24" s="280">
        <f>SUM(E19:E23)</f>
        <v>522119</v>
      </c>
      <c r="F24" s="311">
        <f>SUM(F19:F23)</f>
        <v>3364</v>
      </c>
      <c r="G24" s="281">
        <f t="shared" si="6"/>
        <v>93.226533372950229</v>
      </c>
      <c r="H24" s="282">
        <f t="shared" si="6"/>
        <v>93.548569763646483</v>
      </c>
    </row>
    <row r="25" spans="1:8" ht="36" x14ac:dyDescent="0.3">
      <c r="A25" s="284" t="s">
        <v>124</v>
      </c>
      <c r="B25" s="83">
        <v>217501.76400000017</v>
      </c>
      <c r="C25" s="61">
        <v>167671.6779999999</v>
      </c>
      <c r="D25" s="77">
        <f t="shared" si="5"/>
        <v>77.089801441794179</v>
      </c>
      <c r="E25" s="206">
        <v>25355</v>
      </c>
      <c r="F25" s="108">
        <v>128</v>
      </c>
      <c r="G25" s="86">
        <f t="shared" si="6"/>
        <v>6.7734666270497801</v>
      </c>
      <c r="H25" s="90">
        <f t="shared" si="6"/>
        <v>6.4514302363535139</v>
      </c>
    </row>
    <row r="26" spans="1:8" ht="57" customHeight="1" thickBot="1" x14ac:dyDescent="0.35">
      <c r="A26" s="162" t="s">
        <v>178</v>
      </c>
      <c r="B26" s="156">
        <f>B24+B25</f>
        <v>3211084.8990000002</v>
      </c>
      <c r="C26" s="157">
        <f t="shared" ref="C26" si="8">C24+C25</f>
        <v>2598984.5949999997</v>
      </c>
      <c r="D26" s="278">
        <f t="shared" si="5"/>
        <v>80.937897213785234</v>
      </c>
      <c r="E26" s="163">
        <f>E24+E25</f>
        <v>547474</v>
      </c>
      <c r="F26" s="159">
        <f>F24+F25</f>
        <v>3492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100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101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3888089.3790000002</v>
      </c>
      <c r="C7" s="46">
        <v>3279419.83</v>
      </c>
      <c r="D7" s="47">
        <f t="shared" ref="D7:D14" si="0">IFERROR(C7/B7*100, 0)</f>
        <v>84.3452788845984</v>
      </c>
      <c r="E7" s="46">
        <v>3360069</v>
      </c>
      <c r="F7" s="201">
        <v>26379</v>
      </c>
      <c r="G7" s="86">
        <f t="shared" ref="G7:G14" si="1">B7/$B$14*100</f>
        <v>36.188581850498217</v>
      </c>
      <c r="H7" s="90">
        <f t="shared" ref="H7:H14" si="2">C7/$C$14*100</f>
        <v>36.617647790189459</v>
      </c>
    </row>
    <row r="8" spans="1:8" ht="18" x14ac:dyDescent="0.35">
      <c r="A8" s="89" t="s">
        <v>12</v>
      </c>
      <c r="B8" s="87">
        <v>4046439.835</v>
      </c>
      <c r="C8" s="46">
        <v>3339147.2949999999</v>
      </c>
      <c r="D8" s="47">
        <f t="shared" si="0"/>
        <v>82.5206213649288</v>
      </c>
      <c r="E8" s="46">
        <v>2979216</v>
      </c>
      <c r="F8" s="201">
        <v>21868</v>
      </c>
      <c r="G8" s="86">
        <f t="shared" si="1"/>
        <v>37.662436456045775</v>
      </c>
      <c r="H8" s="90">
        <f t="shared" si="2"/>
        <v>37.284558216467772</v>
      </c>
    </row>
    <row r="9" spans="1:8" ht="18" x14ac:dyDescent="0.35">
      <c r="A9" s="89" t="s">
        <v>115</v>
      </c>
      <c r="B9" s="61">
        <v>8402.9660000000003</v>
      </c>
      <c r="C9" s="61">
        <v>4249.3990000000003</v>
      </c>
      <c r="D9" s="47">
        <f t="shared" si="0"/>
        <v>50.570227226910113</v>
      </c>
      <c r="E9" s="206">
        <v>8694</v>
      </c>
      <c r="F9" s="108">
        <v>341</v>
      </c>
      <c r="G9" s="86">
        <f t="shared" si="1"/>
        <v>7.821101657806144E-2</v>
      </c>
      <c r="H9" s="90">
        <f t="shared" si="2"/>
        <v>4.7448330487769017E-2</v>
      </c>
    </row>
    <row r="10" spans="1:8" ht="18" x14ac:dyDescent="0.35">
      <c r="A10" s="101" t="s">
        <v>116</v>
      </c>
      <c r="B10" s="61">
        <v>92493.797999999995</v>
      </c>
      <c r="C10" s="61">
        <v>73075.347999999998</v>
      </c>
      <c r="D10" s="47">
        <f t="shared" ref="D10" si="3">IFERROR(C10/B10*100, 0)</f>
        <v>79.00567343985594</v>
      </c>
      <c r="E10" s="206">
        <v>118340</v>
      </c>
      <c r="F10" s="108">
        <v>2412</v>
      </c>
      <c r="G10" s="86">
        <f t="shared" si="1"/>
        <v>0.86089054373727858</v>
      </c>
      <c r="H10" s="90">
        <f t="shared" si="2"/>
        <v>0.81595144687818932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8035425.9780000001</v>
      </c>
      <c r="C12" s="269">
        <f>SUM(C7:C11)</f>
        <v>6695891.8720000004</v>
      </c>
      <c r="D12" s="270">
        <f t="shared" si="0"/>
        <v>83.329644132526653</v>
      </c>
      <c r="E12" s="269">
        <f>SUM(E7:E11)</f>
        <v>6466319</v>
      </c>
      <c r="F12" s="309">
        <f>SUM(F7:F11)</f>
        <v>51000</v>
      </c>
      <c r="G12" s="271">
        <f t="shared" si="1"/>
        <v>74.790119866859342</v>
      </c>
      <c r="H12" s="272">
        <f t="shared" si="2"/>
        <v>74.765605784023194</v>
      </c>
    </row>
    <row r="13" spans="1:8" ht="36" x14ac:dyDescent="0.3">
      <c r="A13" s="284" t="s">
        <v>124</v>
      </c>
      <c r="B13" s="83">
        <v>2708541.2629999993</v>
      </c>
      <c r="C13" s="61">
        <v>2259953.2680000002</v>
      </c>
      <c r="D13" s="47">
        <f t="shared" si="0"/>
        <v>83.43802248361763</v>
      </c>
      <c r="E13" s="206">
        <v>2521728</v>
      </c>
      <c r="F13" s="108">
        <v>29961</v>
      </c>
      <c r="G13" s="86">
        <f t="shared" si="1"/>
        <v>25.209880133140654</v>
      </c>
      <c r="H13" s="90">
        <f t="shared" si="2"/>
        <v>25.234394215976806</v>
      </c>
    </row>
    <row r="14" spans="1:8" ht="57" customHeight="1" thickBot="1" x14ac:dyDescent="0.35">
      <c r="A14" s="155" t="s">
        <v>125</v>
      </c>
      <c r="B14" s="273">
        <f>B12+B13</f>
        <v>10743967.241</v>
      </c>
      <c r="C14" s="273">
        <f t="shared" ref="C14" si="4">C12+C13</f>
        <v>8955845.1400000006</v>
      </c>
      <c r="D14" s="274">
        <f t="shared" si="0"/>
        <v>83.356966184926961</v>
      </c>
      <c r="E14" s="310">
        <f>E12+E13</f>
        <v>8988047</v>
      </c>
      <c r="F14" s="275">
        <f>F12+F13</f>
        <v>80961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101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602641.02300000004</v>
      </c>
      <c r="C19" s="46">
        <v>461061.81</v>
      </c>
      <c r="D19" s="47">
        <f t="shared" ref="D19:D26" si="5">IFERROR(C19/B19*100, 0)</f>
        <v>76.506874308820485</v>
      </c>
      <c r="E19" s="46">
        <v>197472</v>
      </c>
      <c r="F19" s="87">
        <v>1552</v>
      </c>
      <c r="G19" s="79">
        <f t="shared" ref="G19:H26" si="6">B19/B$26*100</f>
        <v>15.960438095738914</v>
      </c>
      <c r="H19" s="48">
        <f t="shared" si="6"/>
        <v>14.724972302024163</v>
      </c>
    </row>
    <row r="20" spans="1:8" ht="18" x14ac:dyDescent="0.35">
      <c r="A20" s="78" t="s">
        <v>12</v>
      </c>
      <c r="B20" s="45">
        <v>2852703.1880000001</v>
      </c>
      <c r="C20" s="46">
        <v>2408029.9479999999</v>
      </c>
      <c r="D20" s="47">
        <f t="shared" si="5"/>
        <v>84.412214987155537</v>
      </c>
      <c r="E20" s="46">
        <v>457408</v>
      </c>
      <c r="F20" s="87">
        <v>2484</v>
      </c>
      <c r="G20" s="79">
        <f t="shared" si="6"/>
        <v>75.551432610638997</v>
      </c>
      <c r="H20" s="48">
        <f t="shared" si="6"/>
        <v>76.905468025522836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3455344.2110000001</v>
      </c>
      <c r="C24" s="280">
        <f>SUM(C19:C23)</f>
        <v>2869091.7579999999</v>
      </c>
      <c r="D24" s="264">
        <f t="shared" si="5"/>
        <v>83.033457241866657</v>
      </c>
      <c r="E24" s="280">
        <f>SUM(E19:E23)</f>
        <v>654880</v>
      </c>
      <c r="F24" s="311">
        <f>SUM(F19:F23)</f>
        <v>4036</v>
      </c>
      <c r="G24" s="281">
        <f t="shared" si="6"/>
        <v>91.51187070637792</v>
      </c>
      <c r="H24" s="282">
        <f t="shared" si="6"/>
        <v>91.630440327547007</v>
      </c>
    </row>
    <row r="25" spans="1:8" ht="36" x14ac:dyDescent="0.3">
      <c r="A25" s="284" t="s">
        <v>124</v>
      </c>
      <c r="B25" s="83">
        <v>320498.40300000011</v>
      </c>
      <c r="C25" s="61">
        <v>262063.94500000039</v>
      </c>
      <c r="D25" s="77">
        <f t="shared" si="5"/>
        <v>81.76762896381743</v>
      </c>
      <c r="E25" s="206">
        <v>39512</v>
      </c>
      <c r="F25" s="108">
        <v>187</v>
      </c>
      <c r="G25" s="86">
        <f t="shared" si="6"/>
        <v>8.4881292936220909</v>
      </c>
      <c r="H25" s="90">
        <f t="shared" si="6"/>
        <v>8.3695596724530041</v>
      </c>
    </row>
    <row r="26" spans="1:8" ht="57" customHeight="1" thickBot="1" x14ac:dyDescent="0.35">
      <c r="A26" s="162" t="s">
        <v>178</v>
      </c>
      <c r="B26" s="156">
        <f>B24+B25</f>
        <v>3775842.6140000001</v>
      </c>
      <c r="C26" s="157">
        <f t="shared" ref="C26" si="8">C24+C25</f>
        <v>3131155.7030000002</v>
      </c>
      <c r="D26" s="278">
        <f t="shared" si="5"/>
        <v>82.926012100990604</v>
      </c>
      <c r="E26" s="163">
        <f>E24+E25</f>
        <v>694392</v>
      </c>
      <c r="F26" s="159">
        <f>F24+F25</f>
        <v>4223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122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102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3479291.304</v>
      </c>
      <c r="C7" s="46">
        <v>2647718.5049999999</v>
      </c>
      <c r="D7" s="47">
        <f t="shared" ref="D7:D14" si="0">IFERROR(C7/B7*100, 0)</f>
        <v>76.099362590192584</v>
      </c>
      <c r="E7" s="46">
        <v>2741670</v>
      </c>
      <c r="F7" s="201">
        <v>24275</v>
      </c>
      <c r="G7" s="86">
        <f t="shared" ref="G7:G14" si="1">B7/$B$14*100</f>
        <v>35.517606269094387</v>
      </c>
      <c r="H7" s="90">
        <f t="shared" ref="H7:H14" si="2">C7/$C$14*100</f>
        <v>34.377815251880797</v>
      </c>
    </row>
    <row r="8" spans="1:8" ht="18" x14ac:dyDescent="0.35">
      <c r="A8" s="89" t="s">
        <v>12</v>
      </c>
      <c r="B8" s="87">
        <v>3597698.0410000002</v>
      </c>
      <c r="C8" s="46">
        <v>2917230.906</v>
      </c>
      <c r="D8" s="47">
        <f t="shared" si="0"/>
        <v>81.086040928246987</v>
      </c>
      <c r="E8" s="46">
        <v>2648798</v>
      </c>
      <c r="F8" s="201">
        <v>20007</v>
      </c>
      <c r="G8" s="86">
        <f t="shared" si="1"/>
        <v>36.726336293952983</v>
      </c>
      <c r="H8" s="90">
        <f t="shared" si="2"/>
        <v>37.87714779503905</v>
      </c>
    </row>
    <row r="9" spans="1:8" ht="18" x14ac:dyDescent="0.35">
      <c r="A9" s="89" t="s">
        <v>115</v>
      </c>
      <c r="B9" s="61">
        <v>8896.2479999999996</v>
      </c>
      <c r="C9" s="61">
        <v>4279.7929999999997</v>
      </c>
      <c r="D9" s="47">
        <f t="shared" si="0"/>
        <v>48.107842766973221</v>
      </c>
      <c r="E9" s="206">
        <v>8323</v>
      </c>
      <c r="F9" s="108">
        <v>368</v>
      </c>
      <c r="G9" s="86">
        <f t="shared" si="1"/>
        <v>9.0815458128773674E-2</v>
      </c>
      <c r="H9" s="90">
        <f t="shared" si="2"/>
        <v>5.5568570749666105E-2</v>
      </c>
    </row>
    <row r="10" spans="1:8" ht="18" x14ac:dyDescent="0.35">
      <c r="A10" s="101" t="s">
        <v>116</v>
      </c>
      <c r="B10" s="61">
        <v>90845.831999999995</v>
      </c>
      <c r="C10" s="61">
        <v>66060.221999999994</v>
      </c>
      <c r="D10" s="47">
        <f t="shared" ref="D10" si="3">IFERROR(C10/B10*100, 0)</f>
        <v>72.716844070512778</v>
      </c>
      <c r="E10" s="206">
        <v>107874</v>
      </c>
      <c r="F10" s="108">
        <v>2401</v>
      </c>
      <c r="G10" s="86">
        <f t="shared" si="1"/>
        <v>0.92738038015235269</v>
      </c>
      <c r="H10" s="90">
        <f t="shared" si="2"/>
        <v>0.85772188513454972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7176731.4250000007</v>
      </c>
      <c r="C12" s="269">
        <f>SUM(C7:C11)</f>
        <v>5635289.426</v>
      </c>
      <c r="D12" s="270">
        <f t="shared" si="0"/>
        <v>78.521670831509468</v>
      </c>
      <c r="E12" s="269">
        <f>SUM(E7:E11)</f>
        <v>5506665</v>
      </c>
      <c r="F12" s="309">
        <f>SUM(F7:F11)</f>
        <v>47051</v>
      </c>
      <c r="G12" s="271">
        <f t="shared" si="1"/>
        <v>73.2621384013285</v>
      </c>
      <c r="H12" s="272">
        <f t="shared" si="2"/>
        <v>73.168253502804077</v>
      </c>
    </row>
    <row r="13" spans="1:8" ht="36" x14ac:dyDescent="0.3">
      <c r="A13" s="284" t="s">
        <v>124</v>
      </c>
      <c r="B13" s="83">
        <v>2619230.8300000005</v>
      </c>
      <c r="C13" s="61">
        <v>2066533.6410000008</v>
      </c>
      <c r="D13" s="47">
        <f t="shared" si="0"/>
        <v>78.89849253950635</v>
      </c>
      <c r="E13" s="206">
        <v>2344486</v>
      </c>
      <c r="F13" s="108">
        <v>29442</v>
      </c>
      <c r="G13" s="86">
        <f t="shared" si="1"/>
        <v>26.737861598671508</v>
      </c>
      <c r="H13" s="90">
        <f t="shared" si="2"/>
        <v>26.83174649719593</v>
      </c>
    </row>
    <row r="14" spans="1:8" ht="57" customHeight="1" thickBot="1" x14ac:dyDescent="0.35">
      <c r="A14" s="155" t="s">
        <v>125</v>
      </c>
      <c r="B14" s="273">
        <f>B12+B13</f>
        <v>9795962.2550000008</v>
      </c>
      <c r="C14" s="273">
        <f t="shared" ref="C14" si="4">C12+C13</f>
        <v>7701823.0670000007</v>
      </c>
      <c r="D14" s="274">
        <f t="shared" si="0"/>
        <v>78.62242489826744</v>
      </c>
      <c r="E14" s="310">
        <f>E12+E13</f>
        <v>7851151</v>
      </c>
      <c r="F14" s="275">
        <f>F12+F13</f>
        <v>76493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102</v>
      </c>
      <c r="C16" s="318"/>
      <c r="D16" s="318"/>
      <c r="E16" s="318"/>
      <c r="F16" s="319"/>
      <c r="G16" s="320" t="s">
        <v>4</v>
      </c>
      <c r="H16" s="321"/>
    </row>
    <row r="17" spans="1:8" ht="22.2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564749.07900000003</v>
      </c>
      <c r="C19" s="46">
        <v>411673.49599999998</v>
      </c>
      <c r="D19" s="47">
        <f t="shared" ref="D19:D26" si="5">IFERROR(C19/B19*100, 0)</f>
        <v>72.894938886655538</v>
      </c>
      <c r="E19" s="46">
        <v>176963</v>
      </c>
      <c r="F19" s="87">
        <v>1483</v>
      </c>
      <c r="G19" s="79">
        <f t="shared" ref="G19:H26" si="6">B19/B$26*100</f>
        <v>15.640569344117653</v>
      </c>
      <c r="H19" s="48">
        <f t="shared" si="6"/>
        <v>13.651955487099867</v>
      </c>
    </row>
    <row r="20" spans="1:8" ht="18" x14ac:dyDescent="0.35">
      <c r="A20" s="78" t="s">
        <v>12</v>
      </c>
      <c r="B20" s="45">
        <v>2777569.5269999998</v>
      </c>
      <c r="C20" s="46">
        <v>2379016.7420000001</v>
      </c>
      <c r="D20" s="47">
        <f t="shared" si="5"/>
        <v>85.651023993251073</v>
      </c>
      <c r="E20" s="46">
        <v>446522</v>
      </c>
      <c r="F20" s="87">
        <v>2406</v>
      </c>
      <c r="G20" s="79">
        <f t="shared" si="6"/>
        <v>76.924018844042351</v>
      </c>
      <c r="H20" s="48">
        <f t="shared" si="6"/>
        <v>78.893178648667131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3342318.6059999997</v>
      </c>
      <c r="C24" s="280">
        <f>SUM(C19:C23)</f>
        <v>2790690.2379999999</v>
      </c>
      <c r="D24" s="264">
        <f t="shared" si="5"/>
        <v>83.495637818317562</v>
      </c>
      <c r="E24" s="280">
        <f>SUM(E19:E23)</f>
        <v>623485</v>
      </c>
      <c r="F24" s="311">
        <f>SUM(F19:F23)</f>
        <v>3889</v>
      </c>
      <c r="G24" s="281">
        <f t="shared" si="6"/>
        <v>92.564588188160002</v>
      </c>
      <c r="H24" s="282">
        <f t="shared" si="6"/>
        <v>92.545134135767</v>
      </c>
    </row>
    <row r="25" spans="1:8" ht="36" x14ac:dyDescent="0.3">
      <c r="A25" s="284" t="s">
        <v>124</v>
      </c>
      <c r="B25" s="83">
        <v>268477.56500000041</v>
      </c>
      <c r="C25" s="61">
        <v>224800.81299999994</v>
      </c>
      <c r="D25" s="77">
        <f t="shared" si="5"/>
        <v>83.731693931297229</v>
      </c>
      <c r="E25" s="206">
        <v>34277</v>
      </c>
      <c r="F25" s="108">
        <v>165</v>
      </c>
      <c r="G25" s="86">
        <f t="shared" si="6"/>
        <v>7.4354118118399999</v>
      </c>
      <c r="H25" s="90">
        <f t="shared" si="6"/>
        <v>7.4548658642329997</v>
      </c>
    </row>
    <row r="26" spans="1:8" ht="57" customHeight="1" thickBot="1" x14ac:dyDescent="0.35">
      <c r="A26" s="162" t="s">
        <v>178</v>
      </c>
      <c r="B26" s="156">
        <f>B24+B25</f>
        <v>3610796.1710000001</v>
      </c>
      <c r="C26" s="157">
        <f t="shared" ref="C26" si="8">C24+C25</f>
        <v>3015491.051</v>
      </c>
      <c r="D26" s="278">
        <f t="shared" si="5"/>
        <v>83.513189562424614</v>
      </c>
      <c r="E26" s="163">
        <f>E24+E25</f>
        <v>657762</v>
      </c>
      <c r="F26" s="159">
        <f>F24+F25</f>
        <v>4054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5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126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3283155.6</v>
      </c>
      <c r="C7" s="46">
        <v>2514166.7650000001</v>
      </c>
      <c r="D7" s="47">
        <f t="shared" ref="D7:D14" si="0">IFERROR(C7/B7*100, 0)</f>
        <v>76.577752361173495</v>
      </c>
      <c r="E7" s="46">
        <v>2678407</v>
      </c>
      <c r="F7" s="201">
        <v>23356</v>
      </c>
      <c r="G7" s="86">
        <f t="shared" ref="G7:G14" si="1">B7/$B$14*100</f>
        <v>35.273784775194571</v>
      </c>
      <c r="H7" s="90">
        <f t="shared" ref="H7:H14" si="2">C7/$C$14*100</f>
        <v>33.979776225681313</v>
      </c>
    </row>
    <row r="8" spans="1:8" ht="18" x14ac:dyDescent="0.35">
      <c r="A8" s="89" t="s">
        <v>12</v>
      </c>
      <c r="B8" s="87">
        <v>3355498.1340000001</v>
      </c>
      <c r="C8" s="46">
        <v>2736025.52</v>
      </c>
      <c r="D8" s="47">
        <f t="shared" si="0"/>
        <v>81.538579690356045</v>
      </c>
      <c r="E8" s="46">
        <v>2506277</v>
      </c>
      <c r="F8" s="201">
        <v>18728</v>
      </c>
      <c r="G8" s="86">
        <f t="shared" si="1"/>
        <v>36.051023287559993</v>
      </c>
      <c r="H8" s="90">
        <f t="shared" si="2"/>
        <v>36.978268988196319</v>
      </c>
    </row>
    <row r="9" spans="1:8" ht="18" x14ac:dyDescent="0.35">
      <c r="A9" s="89" t="s">
        <v>115</v>
      </c>
      <c r="B9" s="61">
        <v>8451.3359999999993</v>
      </c>
      <c r="C9" s="61">
        <v>3877.9070000000002</v>
      </c>
      <c r="D9" s="47">
        <f t="shared" si="0"/>
        <v>45.885135793914714</v>
      </c>
      <c r="E9" s="206">
        <v>7514</v>
      </c>
      <c r="F9" s="108">
        <v>388</v>
      </c>
      <c r="G9" s="86">
        <f t="shared" si="1"/>
        <v>9.0800023954653197E-2</v>
      </c>
      <c r="H9" s="90">
        <f t="shared" si="2"/>
        <v>5.2411166163833664E-2</v>
      </c>
    </row>
    <row r="10" spans="1:8" ht="18" x14ac:dyDescent="0.35">
      <c r="A10" s="101" t="s">
        <v>116</v>
      </c>
      <c r="B10" s="61">
        <v>93571.248000000007</v>
      </c>
      <c r="C10" s="61">
        <v>69571.423999999999</v>
      </c>
      <c r="D10" s="47">
        <f t="shared" ref="D10" si="3">IFERROR(C10/B10*100, 0)</f>
        <v>74.35128363362216</v>
      </c>
      <c r="E10" s="206">
        <v>113213</v>
      </c>
      <c r="F10" s="108">
        <v>2474</v>
      </c>
      <c r="G10" s="86">
        <f t="shared" si="1"/>
        <v>1.0053169770870305</v>
      </c>
      <c r="H10" s="90">
        <f t="shared" si="2"/>
        <v>0.94028027580819373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6740676.318</v>
      </c>
      <c r="C12" s="269">
        <f>SUM(C7:C11)</f>
        <v>5323641.6159999995</v>
      </c>
      <c r="D12" s="270">
        <f t="shared" si="0"/>
        <v>78.977855705428041</v>
      </c>
      <c r="E12" s="269">
        <f>SUM(E7:E11)</f>
        <v>5305411</v>
      </c>
      <c r="F12" s="309">
        <f>SUM(F7:F11)</f>
        <v>44946</v>
      </c>
      <c r="G12" s="271">
        <f t="shared" si="1"/>
        <v>72.420925063796247</v>
      </c>
      <c r="H12" s="272">
        <f t="shared" si="2"/>
        <v>71.950736655849639</v>
      </c>
    </row>
    <row r="13" spans="1:8" ht="36" x14ac:dyDescent="0.3">
      <c r="A13" s="284" t="s">
        <v>124</v>
      </c>
      <c r="B13" s="83">
        <v>2566959.9930000007</v>
      </c>
      <c r="C13" s="61">
        <v>2075367.5720000006</v>
      </c>
      <c r="D13" s="47">
        <f t="shared" si="0"/>
        <v>80.849237138850881</v>
      </c>
      <c r="E13" s="206">
        <v>2393328</v>
      </c>
      <c r="F13" s="108">
        <v>29548</v>
      </c>
      <c r="G13" s="86">
        <f t="shared" si="1"/>
        <v>27.579074936203753</v>
      </c>
      <c r="H13" s="90">
        <f t="shared" si="2"/>
        <v>28.049263344150354</v>
      </c>
    </row>
    <row r="14" spans="1:8" ht="57" customHeight="1" thickBot="1" x14ac:dyDescent="0.35">
      <c r="A14" s="155" t="s">
        <v>125</v>
      </c>
      <c r="B14" s="273">
        <f>B12+B13</f>
        <v>9307636.3110000007</v>
      </c>
      <c r="C14" s="273">
        <f t="shared" ref="C14" si="4">C12+C13</f>
        <v>7399009.1880000001</v>
      </c>
      <c r="D14" s="274">
        <f t="shared" si="0"/>
        <v>79.493965393293934</v>
      </c>
      <c r="E14" s="310">
        <f>E12+E13</f>
        <v>7698739</v>
      </c>
      <c r="F14" s="275">
        <f>F12+F13</f>
        <v>74494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126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504288.10499999998</v>
      </c>
      <c r="C19" s="46">
        <v>370325.76500000001</v>
      </c>
      <c r="D19" s="47">
        <f t="shared" ref="D19:D26" si="5">IFERROR(C19/B19*100, 0)</f>
        <v>73.435355965812448</v>
      </c>
      <c r="E19" s="46">
        <v>162115</v>
      </c>
      <c r="F19" s="87">
        <v>1349</v>
      </c>
      <c r="G19" s="79">
        <f t="shared" ref="G19:H26" si="6">B19/B$26*100</f>
        <v>14.683207715062496</v>
      </c>
      <c r="H19" s="48">
        <f t="shared" si="6"/>
        <v>13.111226995169007</v>
      </c>
    </row>
    <row r="20" spans="1:8" ht="18" x14ac:dyDescent="0.35">
      <c r="A20" s="78" t="s">
        <v>12</v>
      </c>
      <c r="B20" s="45">
        <v>2679870.7140000002</v>
      </c>
      <c r="C20" s="46">
        <v>2257309.5780000002</v>
      </c>
      <c r="D20" s="47">
        <f t="shared" si="5"/>
        <v>84.232032769622634</v>
      </c>
      <c r="E20" s="46">
        <v>428979</v>
      </c>
      <c r="F20" s="87">
        <v>2297</v>
      </c>
      <c r="G20" s="79">
        <f t="shared" si="6"/>
        <v>78.029003565679673</v>
      </c>
      <c r="H20" s="48">
        <f t="shared" si="6"/>
        <v>79.919090359611246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3184158.8190000001</v>
      </c>
      <c r="C24" s="280">
        <f>SUM(C19:C23)</f>
        <v>2627635.3430000003</v>
      </c>
      <c r="D24" s="264">
        <f t="shared" si="5"/>
        <v>82.522119415677309</v>
      </c>
      <c r="E24" s="280">
        <f>SUM(E19:E23)</f>
        <v>591094</v>
      </c>
      <c r="F24" s="311">
        <f>SUM(F19:F23)</f>
        <v>3646</v>
      </c>
      <c r="G24" s="281">
        <f t="shared" si="6"/>
        <v>92.712211280742167</v>
      </c>
      <c r="H24" s="282">
        <f t="shared" si="6"/>
        <v>93.030317354780252</v>
      </c>
    </row>
    <row r="25" spans="1:8" ht="36" x14ac:dyDescent="0.3">
      <c r="A25" s="284" t="s">
        <v>124</v>
      </c>
      <c r="B25" s="83">
        <v>250295.79600000029</v>
      </c>
      <c r="C25" s="61">
        <v>196858.23899999959</v>
      </c>
      <c r="D25" s="77">
        <f t="shared" si="5"/>
        <v>78.650237896923912</v>
      </c>
      <c r="E25" s="206">
        <v>30566</v>
      </c>
      <c r="F25" s="108">
        <v>174</v>
      </c>
      <c r="G25" s="86">
        <f t="shared" si="6"/>
        <v>7.2877887192578399</v>
      </c>
      <c r="H25" s="90">
        <f t="shared" si="6"/>
        <v>6.9696826452197476</v>
      </c>
    </row>
    <row r="26" spans="1:8" ht="57" customHeight="1" thickBot="1" x14ac:dyDescent="0.35">
      <c r="A26" s="162" t="s">
        <v>178</v>
      </c>
      <c r="B26" s="156">
        <f>B24+B25</f>
        <v>3434454.6150000002</v>
      </c>
      <c r="C26" s="157">
        <f t="shared" ref="C26" si="8">C24+C25</f>
        <v>2824493.5819999999</v>
      </c>
      <c r="D26" s="278">
        <f t="shared" si="5"/>
        <v>82.239944871130575</v>
      </c>
      <c r="E26" s="163">
        <f>E24+E25</f>
        <v>621660</v>
      </c>
      <c r="F26" s="159">
        <f>F24+F25</f>
        <v>3820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6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127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3493987.0920000002</v>
      </c>
      <c r="C7" s="46">
        <v>2659541.7059999998</v>
      </c>
      <c r="D7" s="47">
        <f t="shared" ref="D7:D14" si="0">IFERROR(C7/B7*100, 0)</f>
        <v>76.117674048922893</v>
      </c>
      <c r="E7" s="46">
        <v>2833518</v>
      </c>
      <c r="F7" s="201">
        <v>24635</v>
      </c>
      <c r="G7" s="86">
        <f t="shared" ref="G7:G14" si="1">B7/$B$14*100</f>
        <v>36.107113444045687</v>
      </c>
      <c r="H7" s="90">
        <f t="shared" ref="H7:H14" si="2">C7/$C$14*100</f>
        <v>34.688682901365141</v>
      </c>
    </row>
    <row r="8" spans="1:8" ht="18" x14ac:dyDescent="0.35">
      <c r="A8" s="89" t="s">
        <v>12</v>
      </c>
      <c r="B8" s="87">
        <v>3456700.3879999998</v>
      </c>
      <c r="C8" s="46">
        <v>2834842.6869999999</v>
      </c>
      <c r="D8" s="47">
        <f t="shared" si="0"/>
        <v>82.010078074490039</v>
      </c>
      <c r="E8" s="46">
        <v>2594286</v>
      </c>
      <c r="F8" s="201">
        <v>19142</v>
      </c>
      <c r="G8" s="86">
        <f t="shared" si="1"/>
        <v>35.721789968076024</v>
      </c>
      <c r="H8" s="90">
        <f t="shared" si="2"/>
        <v>36.975152080806254</v>
      </c>
    </row>
    <row r="9" spans="1:8" ht="18" x14ac:dyDescent="0.35">
      <c r="A9" s="89" t="s">
        <v>115</v>
      </c>
      <c r="B9" s="61">
        <v>10580.982</v>
      </c>
      <c r="C9" s="61">
        <v>5282.5550000000003</v>
      </c>
      <c r="D9" s="47">
        <f t="shared" si="0"/>
        <v>49.924997509682939</v>
      </c>
      <c r="E9" s="206">
        <v>10161</v>
      </c>
      <c r="F9" s="108">
        <v>460</v>
      </c>
      <c r="G9" s="86">
        <f t="shared" si="1"/>
        <v>0.10934462760270706</v>
      </c>
      <c r="H9" s="90">
        <f t="shared" si="2"/>
        <v>6.8900921873349619E-2</v>
      </c>
    </row>
    <row r="10" spans="1:8" ht="18" x14ac:dyDescent="0.35">
      <c r="A10" s="101" t="s">
        <v>116</v>
      </c>
      <c r="B10" s="61">
        <v>95260.962</v>
      </c>
      <c r="C10" s="61">
        <v>72643.697</v>
      </c>
      <c r="D10" s="47">
        <f t="shared" ref="D10" si="3">IFERROR(C10/B10*100, 0)</f>
        <v>76.257572330625848</v>
      </c>
      <c r="E10" s="206">
        <v>118234</v>
      </c>
      <c r="F10" s="108">
        <v>2540</v>
      </c>
      <c r="G10" s="86">
        <f t="shared" si="1"/>
        <v>0.98443362014656377</v>
      </c>
      <c r="H10" s="90">
        <f t="shared" si="2"/>
        <v>0.94749939973900532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7056529.4240000006</v>
      </c>
      <c r="C12" s="269">
        <f>SUM(C7:C11)</f>
        <v>5572310.6449999986</v>
      </c>
      <c r="D12" s="270">
        <f t="shared" si="0"/>
        <v>78.966731521702201</v>
      </c>
      <c r="E12" s="269">
        <f>SUM(E7:E11)</f>
        <v>5556199</v>
      </c>
      <c r="F12" s="309">
        <f>SUM(F7:F11)</f>
        <v>46777</v>
      </c>
      <c r="G12" s="271">
        <f t="shared" si="1"/>
        <v>72.922681659870975</v>
      </c>
      <c r="H12" s="272">
        <f t="shared" si="2"/>
        <v>72.680235303783732</v>
      </c>
    </row>
    <row r="13" spans="1:8" ht="36" x14ac:dyDescent="0.3">
      <c r="A13" s="284" t="s">
        <v>124</v>
      </c>
      <c r="B13" s="83">
        <v>2620198.3969999999</v>
      </c>
      <c r="C13" s="61">
        <v>2094575.1620000009</v>
      </c>
      <c r="D13" s="47">
        <f t="shared" si="0"/>
        <v>79.939563523059476</v>
      </c>
      <c r="E13" s="206">
        <v>2410053</v>
      </c>
      <c r="F13" s="108">
        <v>30121</v>
      </c>
      <c r="G13" s="86">
        <f t="shared" si="1"/>
        <v>27.077318340129015</v>
      </c>
      <c r="H13" s="90">
        <f t="shared" si="2"/>
        <v>27.319764696216257</v>
      </c>
    </row>
    <row r="14" spans="1:8" ht="57" customHeight="1" thickBot="1" x14ac:dyDescent="0.35">
      <c r="A14" s="155" t="s">
        <v>125</v>
      </c>
      <c r="B14" s="273">
        <f>B12+B13</f>
        <v>9676727.8210000005</v>
      </c>
      <c r="C14" s="273">
        <f t="shared" ref="C14" si="4">C12+C13</f>
        <v>7666885.807</v>
      </c>
      <c r="D14" s="274">
        <f t="shared" si="0"/>
        <v>79.23014833962435</v>
      </c>
      <c r="E14" s="310">
        <f>E12+E13</f>
        <v>7966252</v>
      </c>
      <c r="F14" s="275">
        <f>F12+F13</f>
        <v>76898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127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506896.28700000001</v>
      </c>
      <c r="C19" s="46">
        <v>359133.90500000003</v>
      </c>
      <c r="D19" s="47">
        <f t="shared" ref="D19:D26" si="5">IFERROR(C19/B19*100, 0)</f>
        <v>70.849582885186933</v>
      </c>
      <c r="E19" s="46">
        <v>159209</v>
      </c>
      <c r="F19" s="87">
        <v>1393</v>
      </c>
      <c r="G19" s="79">
        <f t="shared" ref="G19:H26" si="6">B19/B$26*100</f>
        <v>14.585752687968533</v>
      </c>
      <c r="H19" s="48">
        <f t="shared" si="6"/>
        <v>12.54279985272462</v>
      </c>
    </row>
    <row r="20" spans="1:8" ht="18" x14ac:dyDescent="0.35">
      <c r="A20" s="78" t="s">
        <v>12</v>
      </c>
      <c r="B20" s="45">
        <v>2722338.5920000002</v>
      </c>
      <c r="C20" s="46">
        <v>2305828.0079999999</v>
      </c>
      <c r="D20" s="47">
        <f t="shared" si="5"/>
        <v>84.700265234310706</v>
      </c>
      <c r="E20" s="46">
        <v>429530</v>
      </c>
      <c r="F20" s="87">
        <v>2303</v>
      </c>
      <c r="G20" s="79">
        <f t="shared" si="6"/>
        <v>78.334283470149927</v>
      </c>
      <c r="H20" s="48">
        <f t="shared" si="6"/>
        <v>80.531352780937524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3229234.8790000002</v>
      </c>
      <c r="C24" s="280">
        <f>SUM(C19:C23)</f>
        <v>2664961.9129999997</v>
      </c>
      <c r="D24" s="264">
        <f t="shared" si="5"/>
        <v>82.526109523047779</v>
      </c>
      <c r="E24" s="280">
        <f>SUM(E19:E23)</f>
        <v>588739</v>
      </c>
      <c r="F24" s="311">
        <f>SUM(F19:F23)</f>
        <v>3696</v>
      </c>
      <c r="G24" s="281">
        <f t="shared" si="6"/>
        <v>92.920036158118464</v>
      </c>
      <c r="H24" s="282">
        <f t="shared" si="6"/>
        <v>93.074152633662138</v>
      </c>
    </row>
    <row r="25" spans="1:8" ht="36" x14ac:dyDescent="0.3">
      <c r="A25" s="284" t="s">
        <v>124</v>
      </c>
      <c r="B25" s="83">
        <v>246048.82999999967</v>
      </c>
      <c r="C25" s="61">
        <v>198305.53300000008</v>
      </c>
      <c r="D25" s="77">
        <f t="shared" si="5"/>
        <v>80.596007304729042</v>
      </c>
      <c r="E25" s="206">
        <v>31261</v>
      </c>
      <c r="F25" s="108">
        <v>171</v>
      </c>
      <c r="G25" s="86">
        <f t="shared" si="6"/>
        <v>7.0799638418815398</v>
      </c>
      <c r="H25" s="90">
        <f t="shared" si="6"/>
        <v>6.9258473663378517</v>
      </c>
    </row>
    <row r="26" spans="1:8" ht="57" customHeight="1" thickBot="1" x14ac:dyDescent="0.35">
      <c r="A26" s="162" t="s">
        <v>178</v>
      </c>
      <c r="B26" s="156">
        <f>B24+B25</f>
        <v>3475283.7089999998</v>
      </c>
      <c r="C26" s="157">
        <f t="shared" ref="C26" si="8">C24+C25</f>
        <v>2863267.446</v>
      </c>
      <c r="D26" s="278">
        <f t="shared" si="5"/>
        <v>82.389458983879464</v>
      </c>
      <c r="E26" s="163">
        <f>E24+E25</f>
        <v>620000</v>
      </c>
      <c r="F26" s="159">
        <f>F24+F25</f>
        <v>3867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128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3484337.4070000001</v>
      </c>
      <c r="C7" s="46">
        <v>2565186.1370000001</v>
      </c>
      <c r="D7" s="47">
        <f t="shared" ref="D7:D14" si="0">IFERROR(C7/B7*100, 0)</f>
        <v>73.620486117290653</v>
      </c>
      <c r="E7" s="46">
        <v>2697610</v>
      </c>
      <c r="F7" s="201">
        <v>23925</v>
      </c>
      <c r="G7" s="86">
        <f t="shared" ref="G7:G14" si="1">B7/$B$14*100</f>
        <v>36.897232313379021</v>
      </c>
      <c r="H7" s="90">
        <f t="shared" ref="H7:H14" si="2">C7/$C$14*100</f>
        <v>34.882753959821585</v>
      </c>
    </row>
    <row r="8" spans="1:8" ht="18" x14ac:dyDescent="0.35">
      <c r="A8" s="89" t="s">
        <v>12</v>
      </c>
      <c r="B8" s="87">
        <v>3322224.1290000002</v>
      </c>
      <c r="C8" s="46">
        <v>2698781.2719999999</v>
      </c>
      <c r="D8" s="47">
        <f t="shared" si="0"/>
        <v>81.234172265564197</v>
      </c>
      <c r="E8" s="46">
        <v>2465016</v>
      </c>
      <c r="F8" s="201">
        <v>18285</v>
      </c>
      <c r="G8" s="86">
        <f t="shared" si="1"/>
        <v>35.18054113776769</v>
      </c>
      <c r="H8" s="90">
        <f t="shared" si="2"/>
        <v>36.699451063090763</v>
      </c>
    </row>
    <row r="9" spans="1:8" ht="18" x14ac:dyDescent="0.35">
      <c r="A9" s="89" t="s">
        <v>115</v>
      </c>
      <c r="B9" s="61">
        <v>9602.7919999999995</v>
      </c>
      <c r="C9" s="61">
        <v>5170.46</v>
      </c>
      <c r="D9" s="47">
        <f t="shared" si="0"/>
        <v>53.843298907234484</v>
      </c>
      <c r="E9" s="206">
        <v>9908</v>
      </c>
      <c r="F9" s="108">
        <v>436</v>
      </c>
      <c r="G9" s="86">
        <f t="shared" si="1"/>
        <v>0.10168832862432876</v>
      </c>
      <c r="H9" s="90">
        <f t="shared" si="2"/>
        <v>7.0310641959897335E-2</v>
      </c>
    </row>
    <row r="10" spans="1:8" ht="18" x14ac:dyDescent="0.35">
      <c r="A10" s="101" t="s">
        <v>116</v>
      </c>
      <c r="B10" s="61">
        <v>94204.394</v>
      </c>
      <c r="C10" s="61">
        <v>72121.463000000003</v>
      </c>
      <c r="D10" s="47">
        <f t="shared" ref="D10" si="3">IFERROR(C10/B10*100, 0)</f>
        <v>76.558491528537402</v>
      </c>
      <c r="E10" s="206">
        <v>116826</v>
      </c>
      <c r="F10" s="108">
        <v>2549</v>
      </c>
      <c r="G10" s="86">
        <f t="shared" si="1"/>
        <v>0.99757314069988667</v>
      </c>
      <c r="H10" s="90">
        <f t="shared" si="2"/>
        <v>0.98074569044475401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6910368.722000001</v>
      </c>
      <c r="C12" s="269">
        <f>SUM(C7:C11)</f>
        <v>5341259.3320000004</v>
      </c>
      <c r="D12" s="270">
        <f t="shared" si="0"/>
        <v>77.29340570490038</v>
      </c>
      <c r="E12" s="269">
        <f>SUM(E7:E11)</f>
        <v>5289360</v>
      </c>
      <c r="F12" s="309">
        <f>SUM(F7:F11)</f>
        <v>45195</v>
      </c>
      <c r="G12" s="271">
        <f t="shared" si="1"/>
        <v>73.177034920470945</v>
      </c>
      <c r="H12" s="272">
        <f t="shared" si="2"/>
        <v>72.633261355317018</v>
      </c>
    </row>
    <row r="13" spans="1:8" ht="36" x14ac:dyDescent="0.3">
      <c r="A13" s="284" t="s">
        <v>124</v>
      </c>
      <c r="B13" s="83">
        <v>2532988.3769999985</v>
      </c>
      <c r="C13" s="61">
        <v>2012478.1049999995</v>
      </c>
      <c r="D13" s="47">
        <f t="shared" si="0"/>
        <v>79.450743764703844</v>
      </c>
      <c r="E13" s="206">
        <v>2327836</v>
      </c>
      <c r="F13" s="108">
        <v>28988</v>
      </c>
      <c r="G13" s="86">
        <f t="shared" si="1"/>
        <v>26.822965079529059</v>
      </c>
      <c r="H13" s="90">
        <f t="shared" si="2"/>
        <v>27.366738644682993</v>
      </c>
    </row>
    <row r="14" spans="1:8" ht="57" customHeight="1" thickBot="1" x14ac:dyDescent="0.35">
      <c r="A14" s="155" t="s">
        <v>125</v>
      </c>
      <c r="B14" s="273">
        <f>B12+B13</f>
        <v>9443357.0989999995</v>
      </c>
      <c r="C14" s="273">
        <f t="shared" ref="C14" si="4">C12+C13</f>
        <v>7353737.4369999999</v>
      </c>
      <c r="D14" s="274">
        <f t="shared" si="0"/>
        <v>77.872067739328855</v>
      </c>
      <c r="E14" s="310">
        <f>E12+E13</f>
        <v>7617196</v>
      </c>
      <c r="F14" s="275">
        <f>F12+F13</f>
        <v>74183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128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467585.163</v>
      </c>
      <c r="C19" s="46">
        <v>326906.54700000002</v>
      </c>
      <c r="D19" s="47">
        <f t="shared" ref="D19:D26" si="5">IFERROR(C19/B19*100, 0)</f>
        <v>69.913798141623246</v>
      </c>
      <c r="E19" s="46">
        <v>156360</v>
      </c>
      <c r="F19" s="87">
        <v>1318</v>
      </c>
      <c r="G19" s="79">
        <f t="shared" ref="G19:H26" si="6">B19/B$26*100</f>
        <v>14.440553382430373</v>
      </c>
      <c r="H19" s="48">
        <f t="shared" si="6"/>
        <v>12.74724317892389</v>
      </c>
    </row>
    <row r="20" spans="1:8" ht="18" x14ac:dyDescent="0.35">
      <c r="A20" s="78" t="s">
        <v>12</v>
      </c>
      <c r="B20" s="45">
        <v>2526532.773</v>
      </c>
      <c r="C20" s="46">
        <v>2048329.3670000001</v>
      </c>
      <c r="D20" s="47">
        <f t="shared" si="5"/>
        <v>81.072740828444424</v>
      </c>
      <c r="E20" s="46">
        <v>386830</v>
      </c>
      <c r="F20" s="87">
        <v>2172</v>
      </c>
      <c r="G20" s="79">
        <f t="shared" si="6"/>
        <v>78.027564319799296</v>
      </c>
      <c r="H20" s="48">
        <f t="shared" si="6"/>
        <v>79.871610988813373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2994117.9360000002</v>
      </c>
      <c r="C24" s="280">
        <f>SUM(C19:C23)</f>
        <v>2375235.9139999999</v>
      </c>
      <c r="D24" s="264">
        <f t="shared" si="5"/>
        <v>79.330071986850413</v>
      </c>
      <c r="E24" s="280">
        <f>SUM(E19:E23)</f>
        <v>543190</v>
      </c>
      <c r="F24" s="311">
        <f>SUM(F19:F23)</f>
        <v>3490</v>
      </c>
      <c r="G24" s="281">
        <f t="shared" si="6"/>
        <v>92.468117702229677</v>
      </c>
      <c r="H24" s="282">
        <f t="shared" si="6"/>
        <v>92.618854167737254</v>
      </c>
    </row>
    <row r="25" spans="1:8" ht="36" x14ac:dyDescent="0.3">
      <c r="A25" s="284" t="s">
        <v>124</v>
      </c>
      <c r="B25" s="83">
        <v>243882.37200000032</v>
      </c>
      <c r="C25" s="61">
        <v>189291.50899999979</v>
      </c>
      <c r="D25" s="77">
        <f t="shared" si="5"/>
        <v>77.615904523021257</v>
      </c>
      <c r="E25" s="206">
        <v>29874</v>
      </c>
      <c r="F25" s="108">
        <v>169</v>
      </c>
      <c r="G25" s="86">
        <f t="shared" si="6"/>
        <v>7.5318822977703146</v>
      </c>
      <c r="H25" s="90">
        <f t="shared" si="6"/>
        <v>7.3811458322627503</v>
      </c>
    </row>
    <row r="26" spans="1:8" ht="57" customHeight="1" thickBot="1" x14ac:dyDescent="0.35">
      <c r="A26" s="162" t="s">
        <v>178</v>
      </c>
      <c r="B26" s="156">
        <f>B24+B25</f>
        <v>3238000.3080000007</v>
      </c>
      <c r="C26" s="157">
        <f t="shared" ref="C26" si="8">C24+C25</f>
        <v>2564527.4229999995</v>
      </c>
      <c r="D26" s="278">
        <f t="shared" si="5"/>
        <v>79.200962911088112</v>
      </c>
      <c r="E26" s="163">
        <f>E24+E25</f>
        <v>573064</v>
      </c>
      <c r="F26" s="159">
        <f>F24+F25</f>
        <v>3659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theme="7" tint="0.39997558519241921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129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4093316.0120000001</v>
      </c>
      <c r="C7" s="46">
        <v>3190886.4249999998</v>
      </c>
      <c r="D7" s="47">
        <f t="shared" ref="D7:D14" si="0">IFERROR(C7/B7*100, 0)</f>
        <v>77.953581293151316</v>
      </c>
      <c r="E7" s="46">
        <v>3186095</v>
      </c>
      <c r="F7" s="201">
        <v>26621</v>
      </c>
      <c r="G7" s="86">
        <f t="shared" ref="G7:G14" si="1">B7/$B$14*100</f>
        <v>38.60049138917006</v>
      </c>
      <c r="H7" s="90">
        <f t="shared" ref="H7:H14" si="2">C7/$C$14*100</f>
        <v>37.699790695221353</v>
      </c>
    </row>
    <row r="8" spans="1:8" ht="18" x14ac:dyDescent="0.35">
      <c r="A8" s="89" t="s">
        <v>12</v>
      </c>
      <c r="B8" s="87">
        <v>3558681.8250000002</v>
      </c>
      <c r="C8" s="46">
        <v>2910337.9709999999</v>
      </c>
      <c r="D8" s="47">
        <f t="shared" si="0"/>
        <v>81.781348097901386</v>
      </c>
      <c r="E8" s="46">
        <v>2626022</v>
      </c>
      <c r="F8" s="201">
        <v>19158</v>
      </c>
      <c r="G8" s="86">
        <f t="shared" si="1"/>
        <v>33.558822905439655</v>
      </c>
      <c r="H8" s="90">
        <f t="shared" si="2"/>
        <v>34.385157522193914</v>
      </c>
    </row>
    <row r="9" spans="1:8" ht="18" x14ac:dyDescent="0.35">
      <c r="A9" s="89" t="s">
        <v>115</v>
      </c>
      <c r="B9" s="61">
        <v>9421.2980000000007</v>
      </c>
      <c r="C9" s="61">
        <v>5457.7290000000003</v>
      </c>
      <c r="D9" s="47">
        <f t="shared" si="0"/>
        <v>57.929692914925312</v>
      </c>
      <c r="E9" s="206">
        <v>9269</v>
      </c>
      <c r="F9" s="108">
        <v>408</v>
      </c>
      <c r="G9" s="86">
        <f t="shared" si="1"/>
        <v>8.884404020057983E-2</v>
      </c>
      <c r="H9" s="90">
        <f t="shared" si="2"/>
        <v>6.4482157484260741E-2</v>
      </c>
    </row>
    <row r="10" spans="1:8" ht="18" x14ac:dyDescent="0.35">
      <c r="A10" s="101" t="s">
        <v>116</v>
      </c>
      <c r="B10" s="61">
        <v>98366.081999999995</v>
      </c>
      <c r="C10" s="61">
        <v>80253.823000000004</v>
      </c>
      <c r="D10" s="47">
        <f t="shared" ref="D10" si="3">IFERROR(C10/B10*100, 0)</f>
        <v>81.586885812937041</v>
      </c>
      <c r="E10" s="206">
        <v>125550</v>
      </c>
      <c r="F10" s="108">
        <v>2631</v>
      </c>
      <c r="G10" s="86">
        <f t="shared" si="1"/>
        <v>0.92760468287719289</v>
      </c>
      <c r="H10" s="90">
        <f t="shared" si="2"/>
        <v>0.94818552797326272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7759785.2170000011</v>
      </c>
      <c r="C12" s="269">
        <f>SUM(C7:C11)</f>
        <v>6186935.9479999999</v>
      </c>
      <c r="D12" s="270">
        <f t="shared" si="0"/>
        <v>79.730762836653895</v>
      </c>
      <c r="E12" s="269">
        <f>SUM(E7:E11)</f>
        <v>5946936</v>
      </c>
      <c r="F12" s="309">
        <f>SUM(F7:F11)</f>
        <v>48818</v>
      </c>
      <c r="G12" s="271">
        <f t="shared" si="1"/>
        <v>73.175763017687501</v>
      </c>
      <c r="H12" s="272">
        <f t="shared" si="2"/>
        <v>73.097615902872789</v>
      </c>
    </row>
    <row r="13" spans="1:8" ht="36" x14ac:dyDescent="0.3">
      <c r="A13" s="284" t="s">
        <v>124</v>
      </c>
      <c r="B13" s="83">
        <v>2844525.413999998</v>
      </c>
      <c r="C13" s="61">
        <v>2277000.7639999995</v>
      </c>
      <c r="D13" s="47">
        <f t="shared" si="0"/>
        <v>80.048529459192281</v>
      </c>
      <c r="E13" s="206">
        <v>2529809</v>
      </c>
      <c r="F13" s="108">
        <v>30678</v>
      </c>
      <c r="G13" s="86">
        <f t="shared" si="1"/>
        <v>26.824236982312499</v>
      </c>
      <c r="H13" s="90">
        <f t="shared" si="2"/>
        <v>26.902384097127207</v>
      </c>
    </row>
    <row r="14" spans="1:8" ht="57" customHeight="1" thickBot="1" x14ac:dyDescent="0.35">
      <c r="A14" s="155" t="s">
        <v>125</v>
      </c>
      <c r="B14" s="273">
        <f>B12+B13</f>
        <v>10604310.630999999</v>
      </c>
      <c r="C14" s="273">
        <f t="shared" ref="C14" si="4">C12+C13</f>
        <v>8463936.7119999994</v>
      </c>
      <c r="D14" s="274">
        <f t="shared" si="0"/>
        <v>79.816001308534283</v>
      </c>
      <c r="E14" s="310">
        <f>E12+E13</f>
        <v>8476745</v>
      </c>
      <c r="F14" s="275">
        <f>F12+F13</f>
        <v>79496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129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471899.61300000001</v>
      </c>
      <c r="C19" s="46">
        <v>338181.17</v>
      </c>
      <c r="D19" s="47">
        <f t="shared" ref="D19:D26" si="5">IFERROR(C19/B19*100, 0)</f>
        <v>71.663794731698587</v>
      </c>
      <c r="E19" s="46">
        <v>159429</v>
      </c>
      <c r="F19" s="87">
        <v>1315</v>
      </c>
      <c r="G19" s="79">
        <f t="shared" ref="G19:H26" si="6">B19/B$26*100</f>
        <v>13.291363911021453</v>
      </c>
      <c r="H19" s="48">
        <f t="shared" si="6"/>
        <v>11.624622286115327</v>
      </c>
    </row>
    <row r="20" spans="1:8" ht="18" x14ac:dyDescent="0.35">
      <c r="A20" s="78" t="s">
        <v>12</v>
      </c>
      <c r="B20" s="45">
        <v>2682007.6129999999</v>
      </c>
      <c r="C20" s="46">
        <v>2225179.145</v>
      </c>
      <c r="D20" s="47">
        <f t="shared" si="5"/>
        <v>82.966921279950895</v>
      </c>
      <c r="E20" s="46">
        <v>420607</v>
      </c>
      <c r="F20" s="87">
        <v>2343</v>
      </c>
      <c r="G20" s="79">
        <f t="shared" si="6"/>
        <v>75.540513733188817</v>
      </c>
      <c r="H20" s="48">
        <f t="shared" si="6"/>
        <v>76.488194418293759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3153907.2259999998</v>
      </c>
      <c r="C24" s="280">
        <f>SUM(C19:C23)</f>
        <v>2563360.3149999999</v>
      </c>
      <c r="D24" s="264">
        <f t="shared" si="5"/>
        <v>81.275704429994548</v>
      </c>
      <c r="E24" s="280">
        <f>SUM(E19:E23)</f>
        <v>580036</v>
      </c>
      <c r="F24" s="311">
        <f>SUM(F19:F23)</f>
        <v>3658</v>
      </c>
      <c r="G24" s="281">
        <f t="shared" si="6"/>
        <v>88.831877644210266</v>
      </c>
      <c r="H24" s="282">
        <f t="shared" si="6"/>
        <v>88.112816704409084</v>
      </c>
    </row>
    <row r="25" spans="1:8" ht="36" x14ac:dyDescent="0.3">
      <c r="A25" s="284" t="s">
        <v>124</v>
      </c>
      <c r="B25" s="83">
        <v>396515.56099999993</v>
      </c>
      <c r="C25" s="61">
        <v>345819.54199999984</v>
      </c>
      <c r="D25" s="77">
        <f t="shared" si="5"/>
        <v>87.214620563151087</v>
      </c>
      <c r="E25" s="206">
        <v>54858</v>
      </c>
      <c r="F25" s="108">
        <v>286</v>
      </c>
      <c r="G25" s="86">
        <f t="shared" si="6"/>
        <v>11.168122355789736</v>
      </c>
      <c r="H25" s="90">
        <f t="shared" si="6"/>
        <v>11.887183295590921</v>
      </c>
    </row>
    <row r="26" spans="1:8" ht="57" customHeight="1" thickBot="1" x14ac:dyDescent="0.35">
      <c r="A26" s="162" t="s">
        <v>178</v>
      </c>
      <c r="B26" s="156">
        <f>B24+B25</f>
        <v>3550422.7869999995</v>
      </c>
      <c r="C26" s="157">
        <f t="shared" ref="C26" si="8">C24+C25</f>
        <v>2909179.8569999998</v>
      </c>
      <c r="D26" s="278">
        <f t="shared" si="5"/>
        <v>81.938969850353217</v>
      </c>
      <c r="E26" s="163">
        <f>E24+E25</f>
        <v>634894</v>
      </c>
      <c r="F26" s="159">
        <f>F24+F25</f>
        <v>3944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8">
    <tabColor rgb="FF7030A0"/>
    <pageSetUpPr fitToPage="1"/>
  </sheetPr>
  <dimension ref="A1:L97"/>
  <sheetViews>
    <sheetView showGridLines="0" topLeftCell="A70" zoomScale="60" zoomScaleNormal="60" zoomScalePageLayoutView="80" workbookViewId="0">
      <selection activeCell="K67" sqref="K67"/>
    </sheetView>
  </sheetViews>
  <sheetFormatPr defaultColWidth="8.88671875" defaultRowHeight="14.4" x14ac:dyDescent="0.3"/>
  <cols>
    <col min="1" max="4" width="18.6640625" style="58" customWidth="1"/>
    <col min="5" max="6" width="21.88671875" style="58" customWidth="1"/>
    <col min="7" max="8" width="18.6640625" style="58" customWidth="1"/>
    <col min="9" max="9" width="21.44140625" style="58" customWidth="1"/>
    <col min="10" max="11" width="22.6640625" style="58" customWidth="1"/>
    <col min="12" max="15" width="18.6640625" style="58" customWidth="1"/>
    <col min="16" max="16" width="21.6640625" style="58" customWidth="1"/>
    <col min="17" max="20" width="18.6640625" style="58" customWidth="1"/>
    <col min="21" max="16384" width="8.88671875" style="58"/>
  </cols>
  <sheetData>
    <row r="1" spans="1:9" x14ac:dyDescent="0.3">
      <c r="A1" s="332" t="str">
        <f>"DADOS COMPARATIVOS - "&amp;UPPER(TEXT($I$2,"mmmmmmmmmm"))&amp;"/"&amp;TEXT($I$2,"aaaa")&amp;" A "&amp;UPPER(TEXT($I$1,"mmmmmmmmmm"))&amp;"/"&amp;TEXT($I$1,"aaaa")&amp;" - ASSOCIAÇÃO BRASILEIRA DAS EMPRESAS AÉREAS"</f>
        <v>DADOS COMPARATIVOS - JANEIRO/2015 A DEZEMBRO/2015 - ASSOCIAÇÃO BRASILEIRA DAS EMPRESAS AÉREAS</v>
      </c>
      <c r="B1" s="332"/>
      <c r="C1" s="332"/>
      <c r="D1" s="332"/>
      <c r="E1" s="332"/>
      <c r="F1" s="332"/>
      <c r="G1" s="332"/>
      <c r="H1" s="332"/>
      <c r="I1" s="4">
        <v>42339</v>
      </c>
    </row>
    <row r="2" spans="1:9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  <c r="I2" s="4">
        <v>42005</v>
      </c>
    </row>
    <row r="3" spans="1:9" ht="18.600000000000001" thickBot="1" x14ac:dyDescent="0.35">
      <c r="A3" s="333" t="s">
        <v>2</v>
      </c>
      <c r="B3" s="335"/>
      <c r="C3" s="335"/>
      <c r="D3" s="335"/>
      <c r="E3" s="335"/>
      <c r="F3" s="335"/>
      <c r="G3" s="335"/>
      <c r="H3" s="372"/>
    </row>
    <row r="4" spans="1:9" ht="18.600000000000001" thickBot="1" x14ac:dyDescent="0.35">
      <c r="A4" s="336"/>
      <c r="B4" s="387" t="str">
        <f>""&amp;UPPER(TEXT($I$2,"mmmmmmmmmm"))&amp;"/"&amp;TEXT($I$2,"aaaa")&amp;" A "&amp;UPPER(TEXT($I$1,"mmmmmmmmmm"))&amp;"/"&amp;TEXT($I$1,"aaaa")&amp;""</f>
        <v>JANEIRO/2015 A DEZEMBRO/2015</v>
      </c>
      <c r="C4" s="388"/>
      <c r="D4" s="388"/>
      <c r="E4" s="388"/>
      <c r="F4" s="389"/>
      <c r="G4" s="340" t="s">
        <v>4</v>
      </c>
      <c r="H4" s="341"/>
    </row>
    <row r="5" spans="1:9" ht="18" customHeight="1" x14ac:dyDescent="0.3">
      <c r="A5" s="337"/>
      <c r="B5" s="375" t="s">
        <v>5</v>
      </c>
      <c r="C5" s="344" t="s">
        <v>6</v>
      </c>
      <c r="D5" s="344" t="s">
        <v>7</v>
      </c>
      <c r="E5" s="376" t="s">
        <v>8</v>
      </c>
      <c r="F5" s="376" t="s">
        <v>197</v>
      </c>
      <c r="G5" s="371" t="s">
        <v>9</v>
      </c>
      <c r="H5" s="369" t="s">
        <v>10</v>
      </c>
    </row>
    <row r="6" spans="1:9" ht="18" customHeight="1" x14ac:dyDescent="0.3">
      <c r="A6" s="337"/>
      <c r="B6" s="357"/>
      <c r="C6" s="345"/>
      <c r="D6" s="345"/>
      <c r="E6" s="359"/>
      <c r="F6" s="359"/>
      <c r="G6" s="329"/>
      <c r="H6" s="331"/>
    </row>
    <row r="7" spans="1:9" ht="18" x14ac:dyDescent="0.35">
      <c r="A7" s="1" t="s">
        <v>11</v>
      </c>
      <c r="B7" s="83">
        <f>SUM('Jan 15'!B7+'Fev 15'!B7+'Mar 15'!B7+'Abr 15'!B7+'Mai 15'!B7+'Jun 15'!B7+'Jul 15'!B7+'Ago 15'!B7+'Set 15'!B7+'Out 15'!B7+'Nov 15'!B7+'Dez 15'!B7)</f>
        <v>43450136.812000006</v>
      </c>
      <c r="C7" s="87">
        <f>SUM('Jan 15'!C7+'Fev 15'!C7+'Mar 15'!C7+'Abr 15'!C7+'Mai 15'!C7+'Jun 15'!C7+'Jul 15'!C7+'Ago 15'!C7+'Set 15'!C7+'Out 15'!C7+'Nov 15'!C7+'Dez 15'!C7)</f>
        <v>33903071.525999993</v>
      </c>
      <c r="D7" s="53">
        <f t="shared" ref="D7:D14" si="0">IFERROR(C7/B7*100, 0)</f>
        <v>78.027536881395235</v>
      </c>
      <c r="E7" s="84">
        <f>SUM('Jan 15'!E7+'Fev 15'!E7+'Mar 15'!E7+'Abr 15'!E7+'Mai 15'!E7+'Jun 15'!E7+'Jul 15'!E7+'Ago 15'!E7+'Set 15'!E7+'Out 15'!E7+'Nov 15'!E7+'Dez 15'!E7)</f>
        <v>35050047</v>
      </c>
      <c r="F7" s="84">
        <f>SUM('Jan 15'!F7+'Fev 15'!F7+'Mar 15'!F7+'Abr 15'!F7+'Mai 15'!F7+'Jun 15'!F7+'Jul 15'!F7+'Ago 15'!F7+'Set 15'!F7+'Out 15'!F7+'Nov 15'!F7+'Dez 15'!F7)</f>
        <v>298373</v>
      </c>
      <c r="G7" s="111">
        <f t="shared" ref="G7:H11" si="1">B7/B$14*100</f>
        <v>36.753254623373977</v>
      </c>
      <c r="H7" s="66">
        <f t="shared" si="1"/>
        <v>35.924217288369313</v>
      </c>
    </row>
    <row r="8" spans="1:9" ht="18" x14ac:dyDescent="0.35">
      <c r="A8" s="1" t="s">
        <v>12</v>
      </c>
      <c r="B8" s="83">
        <f>SUM('Jan 15'!B8+'Fev 15'!B8+'Mar 15'!B8+'Abr 15'!B8+'Mai 15'!B8+'Jun 15'!B8+'Jul 15'!B8+'Ago 15'!B8+'Set 15'!B8+'Out 15'!B8+'Nov 15'!B8+'Dez 15'!B8)</f>
        <v>42543165.598000005</v>
      </c>
      <c r="C8" s="87">
        <f>SUM('Jan 15'!C8+'Fev 15'!C8+'Mar 15'!C8+'Abr 15'!C8+'Mai 15'!C8+'Jun 15'!C8+'Jul 15'!C8+'Ago 15'!C8+'Set 15'!C8+'Out 15'!C8+'Nov 15'!C8+'Dez 15'!C8)</f>
        <v>34625856.414999999</v>
      </c>
      <c r="D8" s="53">
        <f t="shared" si="0"/>
        <v>81.389938732316139</v>
      </c>
      <c r="E8" s="84">
        <f>SUM('Jan 15'!E8+'Fev 15'!E8+'Mar 15'!E8+'Abr 15'!E8+'Mai 15'!E8+'Jun 15'!E8+'Jul 15'!E8+'Ago 15'!E8+'Set 15'!E8+'Out 15'!E8+'Nov 15'!E8+'Dez 15'!E8)</f>
        <v>31417240</v>
      </c>
      <c r="F8" s="84">
        <f>SUM('Jan 15'!F8+'Fev 15'!F8+'Mar 15'!F8+'Abr 15'!F8+'Mai 15'!F8+'Jun 15'!F8+'Jul 15'!F8+'Ago 15'!F8+'Set 15'!F8+'Out 15'!F8+'Nov 15'!F8+'Dez 15'!F8)</f>
        <v>235493</v>
      </c>
      <c r="G8" s="111">
        <f t="shared" si="1"/>
        <v>35.98607305825157</v>
      </c>
      <c r="H8" s="66">
        <f t="shared" si="1"/>
        <v>36.69009130026447</v>
      </c>
    </row>
    <row r="9" spans="1:9" ht="18" x14ac:dyDescent="0.35">
      <c r="A9" s="60" t="s">
        <v>115</v>
      </c>
      <c r="B9" s="83">
        <f>SUM('Jan 15'!B9+'Fev 15'!B9+'Mar 15'!B9+'Abr 15'!B9+'Mai 15'!B9+'Jun 15'!B9+'Jul 15'!B9+'Ago 15'!B9+'Set 15'!B9+'Out 15'!B9+'Nov 15'!B9+'Dez 15'!B9)</f>
        <v>108322.182</v>
      </c>
      <c r="C9" s="87">
        <f>SUM('Jan 15'!C9+'Fev 15'!C9+'Mar 15'!C9+'Abr 15'!C9+'Mai 15'!C9+'Jun 15'!C9+'Jul 15'!C9+'Ago 15'!C9+'Set 15'!C9+'Out 15'!C9+'Nov 15'!C9+'Dez 15'!C9)</f>
        <v>49631.017</v>
      </c>
      <c r="D9" s="53">
        <f t="shared" si="0"/>
        <v>45.817962751156543</v>
      </c>
      <c r="E9" s="84">
        <f>SUM('Jan 15'!E9+'Fev 15'!E9+'Mar 15'!E9+'Abr 15'!E9+'Mai 15'!E9+'Jun 15'!E9+'Jul 15'!E9+'Ago 15'!E9+'Set 15'!E9+'Out 15'!E9+'Nov 15'!E9+'Dez 15'!E9)</f>
        <v>96414</v>
      </c>
      <c r="F9" s="84">
        <f>SUM('Jan 15'!F9+'Fev 15'!F9+'Mar 15'!F9+'Abr 15'!F9+'Mai 15'!F9+'Jun 15'!F9+'Jul 15'!F9+'Ago 15'!F9+'Set 15'!F9+'Out 15'!F9+'Nov 15'!F9+'Dez 15'!F9)</f>
        <v>4399</v>
      </c>
      <c r="G9" s="111">
        <f t="shared" si="1"/>
        <v>9.162670197406457E-2</v>
      </c>
      <c r="H9" s="66">
        <f t="shared" si="1"/>
        <v>5.2589790797669088E-2</v>
      </c>
    </row>
    <row r="10" spans="1:9" ht="18" x14ac:dyDescent="0.35">
      <c r="A10" s="60" t="s">
        <v>116</v>
      </c>
      <c r="B10" s="83">
        <f>SUM('Jan 15'!B10+'Fev 15'!B10+'Mar 15'!B10+'Abr 15'!B10+'Mai 15'!B10+'Jun 15'!B10+'Jul 15'!B10+'Ago 15'!B10+'Set 15'!B10+'Out 15'!B10+'Nov 15'!B10+'Dez 15'!B10)</f>
        <v>1005754.9549999998</v>
      </c>
      <c r="C10" s="87">
        <f>SUM('Jan 15'!C10+'Fev 15'!C10+'Mar 15'!C10+'Abr 15'!C10+'Mai 15'!C10+'Jun 15'!C10+'Jul 15'!C10+'Ago 15'!C10+'Set 15'!C10+'Out 15'!C10+'Nov 15'!C10+'Dez 15'!C10)</f>
        <v>748996.63099999994</v>
      </c>
      <c r="D10" s="53">
        <f t="shared" ref="D10" si="2">IFERROR(C10/B10*100, 0)</f>
        <v>74.471085354980929</v>
      </c>
      <c r="E10" s="84">
        <f>SUM('Jan 15'!E10+'Fev 15'!E10+'Mar 15'!E10+'Abr 15'!E10+'Mai 15'!E10+'Jun 15'!E10+'Jul 15'!E10+'Ago 15'!E10+'Set 15'!E10+'Out 15'!E10+'Nov 15'!E10+'Dez 15'!E10)</f>
        <v>1208458</v>
      </c>
      <c r="F10" s="84">
        <f>SUM('Jan 15'!F10+'Fev 15'!F10+'Mar 15'!F10+'Abr 15'!F10+'Mai 15'!F10+'Jun 15'!F10+'Jul 15'!F10+'Ago 15'!F10+'Set 15'!F10+'Out 15'!F10+'Nov 15'!F10+'Dez 15'!F10)</f>
        <v>26879</v>
      </c>
      <c r="G10" s="111">
        <f t="shared" si="1"/>
        <v>0.85073996682160369</v>
      </c>
      <c r="H10" s="66">
        <f t="shared" si="1"/>
        <v>0.79364837783696718</v>
      </c>
    </row>
    <row r="11" spans="1:9" ht="18.600000000000001" thickBot="1" x14ac:dyDescent="0.4">
      <c r="A11" s="60" t="s">
        <v>189</v>
      </c>
      <c r="B11" s="93">
        <v>0</v>
      </c>
      <c r="C11" s="94">
        <v>0</v>
      </c>
      <c r="D11" s="106">
        <f t="shared" si="0"/>
        <v>0</v>
      </c>
      <c r="E11" s="96">
        <v>0</v>
      </c>
      <c r="F11" s="96">
        <v>0</v>
      </c>
      <c r="G11" s="112">
        <f t="shared" si="1"/>
        <v>0</v>
      </c>
      <c r="H11" s="113">
        <f t="shared" si="1"/>
        <v>0</v>
      </c>
    </row>
    <row r="12" spans="1:9" ht="57" customHeight="1" x14ac:dyDescent="0.3">
      <c r="A12" s="149" t="s">
        <v>123</v>
      </c>
      <c r="B12" s="150">
        <f>SUM(B7:B11)</f>
        <v>87107379.547000006</v>
      </c>
      <c r="C12" s="151">
        <f>SUM(C7:C11)</f>
        <v>69327555.588999987</v>
      </c>
      <c r="D12" s="152">
        <f t="shared" si="0"/>
        <v>79.588613444160998</v>
      </c>
      <c r="E12" s="153">
        <f>SUM(E7:E11)</f>
        <v>67772159</v>
      </c>
      <c r="F12" s="153">
        <f>SUM(F7:F11)</f>
        <v>565144</v>
      </c>
      <c r="G12" s="154">
        <f>B12/$B$14*100</f>
        <v>73.681694350421211</v>
      </c>
      <c r="H12" s="177">
        <f>C12/$C$14*100</f>
        <v>73.460546757268418</v>
      </c>
      <c r="I12" s="176"/>
    </row>
    <row r="13" spans="1:9" ht="18" x14ac:dyDescent="0.3">
      <c r="A13" s="92" t="s">
        <v>124</v>
      </c>
      <c r="B13" s="105">
        <f>SUM('Jan 15'!B13+'Fev 15'!B13+'Mar 15'!B13+'Abr 15'!B13+'Mai 15'!B13+'Jun 15'!B13+'Jul 15'!B13+'Ago 15'!B13+'Set 15'!B13+'Out 15'!B13+'Nov 15'!B13+'Dez 15'!B13)</f>
        <v>31113815.439000003</v>
      </c>
      <c r="C13" s="46">
        <f>SUM('Jan 15'!C13+'Fev 15'!C13+'Mar 15'!C13+'Abr 15'!C13+'Mai 15'!C13+'Jun 15'!C13+'Jul 15'!C13+'Ago 15'!C13+'Set 15'!C13+'Out 15'!C13+'Nov 15'!C13+'Dez 15'!C13)</f>
        <v>25046307.184000004</v>
      </c>
      <c r="D13" s="115">
        <f t="shared" si="0"/>
        <v>80.498990016522995</v>
      </c>
      <c r="E13" s="84">
        <f>SUM('Jan 15'!E13+'Fev 15'!E13+'Mar 15'!E13+'Abr 15'!E13+'Mai 15'!E13+'Jun 15'!E13+'Jul 15'!E13+'Ago 15'!E13+'Set 15'!E13+'Out 15'!E13+'Nov 15'!E13+'Dez 15'!E13)</f>
        <v>28408184</v>
      </c>
      <c r="F13" s="84">
        <f>SUM('Jan 15'!F13+'Fev 15'!F13+'Mar 15'!F13+'Abr 15'!F13+'Mai 15'!F13+'Jun 15'!F13+'Jul 15'!F13+'Ago 15'!F13+'Set 15'!F13+'Out 15'!F13+'Nov 15'!F13+'Dez 15'!F13)</f>
        <v>355162</v>
      </c>
      <c r="G13" s="116">
        <f>B13/B$14*100</f>
        <v>26.318305649578793</v>
      </c>
      <c r="H13" s="48">
        <f>C13/C$14*100</f>
        <v>26.539453242731586</v>
      </c>
    </row>
    <row r="14" spans="1:9" ht="57" customHeight="1" thickBot="1" x14ac:dyDescent="0.35">
      <c r="A14" s="155" t="s">
        <v>125</v>
      </c>
      <c r="B14" s="156">
        <f>B12+B13</f>
        <v>118221194.986</v>
      </c>
      <c r="C14" s="157">
        <f t="shared" ref="C14" si="3">C12+C13</f>
        <v>94373862.772999987</v>
      </c>
      <c r="D14" s="158">
        <f t="shared" si="0"/>
        <v>79.82820913303739</v>
      </c>
      <c r="E14" s="159">
        <f>E12+E13</f>
        <v>96180343</v>
      </c>
      <c r="F14" s="159">
        <f>F12+F13</f>
        <v>920306</v>
      </c>
      <c r="G14" s="160">
        <f>SUM(G7+G8+G9+G10+G11+G13)</f>
        <v>100.00000000000001</v>
      </c>
      <c r="H14" s="160">
        <f>SUM(H7+H8+H9+H10+H11+H13)</f>
        <v>100</v>
      </c>
    </row>
    <row r="15" spans="1:9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9" ht="18.600000000000001" thickBot="1" x14ac:dyDescent="0.35">
      <c r="A16" s="314"/>
      <c r="B16" s="387" t="str">
        <f>""&amp;UPPER(TEXT($I$2,"mmmmmmmmmm"))&amp;"/"&amp;TEXT($I$2,"aaaa")&amp;" A "&amp;UPPER(TEXT($I$1,"mmmmmmmmmm"))&amp;"/"&amp;TEXT($I$1,"aaaa")&amp;""</f>
        <v>JANEIRO/2015 A DEZEMBRO/2015</v>
      </c>
      <c r="C16" s="388"/>
      <c r="D16" s="388"/>
      <c r="E16" s="388"/>
      <c r="F16" s="389"/>
      <c r="G16" s="371" t="s">
        <v>4</v>
      </c>
      <c r="H16" s="369"/>
    </row>
    <row r="17" spans="1:11" ht="18" customHeight="1" x14ac:dyDescent="0.3">
      <c r="A17" s="315"/>
      <c r="B17" s="375" t="s">
        <v>5</v>
      </c>
      <c r="C17" s="344" t="s">
        <v>6</v>
      </c>
      <c r="D17" s="344" t="s">
        <v>7</v>
      </c>
      <c r="E17" s="376" t="s">
        <v>8</v>
      </c>
      <c r="F17" s="376" t="s">
        <v>197</v>
      </c>
      <c r="G17" s="371" t="s">
        <v>9</v>
      </c>
      <c r="H17" s="369" t="s">
        <v>10</v>
      </c>
    </row>
    <row r="18" spans="1:11" ht="18" customHeight="1" x14ac:dyDescent="0.3">
      <c r="A18" s="316"/>
      <c r="B18" s="357"/>
      <c r="C18" s="345"/>
      <c r="D18" s="345"/>
      <c r="E18" s="359"/>
      <c r="F18" s="359"/>
      <c r="G18" s="329"/>
      <c r="H18" s="331"/>
    </row>
    <row r="19" spans="1:11" ht="18" x14ac:dyDescent="0.35">
      <c r="A19" s="78" t="s">
        <v>11</v>
      </c>
      <c r="B19" s="83">
        <f>SUM('Jan 15'!B19+'Fev 15'!B19+'Mar 15'!B19+'Abr 15'!B19+'Mai 15'!B19+'Jun 15'!B19+'Jul 15'!B19+'Ago 15'!B19+'Set 15'!B19+'Out 15'!B19+'Nov 15'!B19+'Dez 15'!B19)</f>
        <v>6294020.4190000007</v>
      </c>
      <c r="C19" s="87">
        <f>SUM('Jan 15'!C19+'Fev 15'!C19+'Mar 15'!C19+'Abr 15'!C19+'Mai 15'!C19+'Jun 15'!C19+'Jul 15'!C19+'Ago 15'!C19+'Set 15'!C19+'Out 15'!C19+'Nov 15'!C19+'Dez 15'!C19)</f>
        <v>4508303.9890000001</v>
      </c>
      <c r="D19" s="53">
        <f t="shared" ref="D19:D26" si="4">IFERROR(C19/B19*100, 0)</f>
        <v>71.628366113821457</v>
      </c>
      <c r="E19" s="84">
        <f>SUM('Jan 15'!E19+'Fev 15'!E19+'Mar 15'!E19+'Abr 15'!E19+'Mai 15'!E19+'Jun 15'!E19+'Jul 15'!E19+'Ago 15'!E19+'Set 15'!E19+'Out 15'!E19+'Nov 15'!E19+'Dez 15'!E19)</f>
        <v>1989759</v>
      </c>
      <c r="F19" s="84">
        <f>SUM('Jan 15'!F19+'Fev 15'!F19+'Mar 15'!F19+'Abr 15'!F19+'Mai 15'!F19+'Jun 15'!F19+'Jul 15'!F19+'Ago 15'!F19+'Set 15'!F19+'Out 15'!F19+'Nov 15'!F19+'Dez 15'!F19)</f>
        <v>16709</v>
      </c>
      <c r="G19" s="111">
        <f t="shared" ref="G19:H25" si="5">B19/B$26*100</f>
        <v>15.446367952383477</v>
      </c>
      <c r="H19" s="66">
        <f t="shared" si="5"/>
        <v>13.598243656010881</v>
      </c>
    </row>
    <row r="20" spans="1:11" ht="18" x14ac:dyDescent="0.35">
      <c r="A20" s="78" t="s">
        <v>12</v>
      </c>
      <c r="B20" s="83">
        <f>SUM('Jan 15'!B20+'Fev 15'!B20+'Mar 15'!B20+'Abr 15'!B20+'Mai 15'!B20+'Jun 15'!B20+'Jul 15'!B20+'Ago 15'!B20+'Set 15'!B20+'Out 15'!B20+'Nov 15'!B20+'Dez 15'!B20)</f>
        <v>31307316.545000002</v>
      </c>
      <c r="C20" s="87">
        <f>SUM('Jan 15'!C20+'Fev 15'!C20+'Mar 15'!C20+'Abr 15'!C20+'Mai 15'!C20+'Jun 15'!C20+'Jul 15'!C20+'Ago 15'!C20+'Set 15'!C20+'Out 15'!C20+'Nov 15'!C20+'Dez 15'!C20)</f>
        <v>26028696.023000002</v>
      </c>
      <c r="D20" s="53">
        <f t="shared" si="4"/>
        <v>83.139338964383285</v>
      </c>
      <c r="E20" s="84">
        <f>SUM('Jan 15'!E20+'Fev 15'!E20+'Mar 15'!E20+'Abr 15'!E20+'Mai 15'!E20+'Jun 15'!E20+'Jul 15'!E20+'Ago 15'!E20+'Set 15'!E20+'Out 15'!E20+'Nov 15'!E20+'Dez 15'!E20)</f>
        <v>4903269</v>
      </c>
      <c r="F20" s="84">
        <f>SUM('Jan 15'!F20+'Fev 15'!F20+'Mar 15'!F20+'Abr 15'!F20+'Mai 15'!F20+'Jun 15'!F20+'Jul 15'!F20+'Ago 15'!F20+'Set 15'!F20+'Out 15'!F20+'Nov 15'!F20+'Dez 15'!F20)</f>
        <v>26856</v>
      </c>
      <c r="G20" s="111">
        <f t="shared" si="5"/>
        <v>76.832342249160561</v>
      </c>
      <c r="H20" s="66">
        <f t="shared" si="5"/>
        <v>78.509468623366914</v>
      </c>
    </row>
    <row r="21" spans="1:11" ht="18" x14ac:dyDescent="0.35">
      <c r="A21" s="78" t="s">
        <v>115</v>
      </c>
      <c r="B21" s="83">
        <f>SUM('Jan 15'!B21+'Fev 15'!B21+'Mar 15'!B21+'Abr 15'!B21+'Mai 15'!B21+'Jun 15'!B21+'Jul 15'!B21+'Ago 15'!B21+'Set 15'!B21+'Out 15'!B21+'Nov 15'!B21+'Dez 15'!B21)</f>
        <v>0</v>
      </c>
      <c r="C21" s="87">
        <f>SUM('Jan 15'!C21+'Fev 15'!C21+'Mar 15'!C21+'Abr 15'!C21+'Mai 15'!C21+'Jun 15'!C21+'Jul 15'!C21+'Ago 15'!C21+'Set 15'!C21+'Out 15'!C21+'Nov 15'!C21+'Dez 15'!C21)</f>
        <v>0</v>
      </c>
      <c r="D21" s="53">
        <f t="shared" si="4"/>
        <v>0</v>
      </c>
      <c r="E21" s="108">
        <f>SUM('Jan 15'!E21+'Fev 15'!E21+'Mar 15'!E21+'Abr 15'!E21+'Mai 15'!E21+'Jun 15'!E21+'Jul 15'!E21+'Ago 15'!E21+'Set 15'!E21+'Out 15'!E21+'Nov 15'!E21+'Dez 15'!E21)</f>
        <v>0</v>
      </c>
      <c r="F21" s="108">
        <f>SUM('Jan 15'!F21+'Fev 15'!F21+'Mar 15'!F21+'Abr 15'!F21+'Mai 15'!F21+'Jun 15'!F21+'Jul 15'!F21+'Ago 15'!F21+'Set 15'!F21+'Out 15'!F21+'Nov 15'!F21+'Dez 15'!F21)</f>
        <v>0</v>
      </c>
      <c r="G21" s="111">
        <f t="shared" si="5"/>
        <v>0</v>
      </c>
      <c r="H21" s="66">
        <f t="shared" si="5"/>
        <v>0</v>
      </c>
    </row>
    <row r="22" spans="1:11" ht="18" x14ac:dyDescent="0.35">
      <c r="A22" s="60" t="s">
        <v>116</v>
      </c>
      <c r="B22" s="83">
        <f>SUM('Jan 15'!B22+'Fev 15'!B22+'Mar 15'!B22+'Abr 15'!B22+'Mai 15'!B22+'Jun 15'!B22+'Jul 15'!B22+'Ago 15'!B22+'Set 15'!B22+'Out 15'!B22+'Nov 15'!B22+'Dez 15'!B22)</f>
        <v>0</v>
      </c>
      <c r="C22" s="87">
        <f>SUM('Jan 15'!C22+'Fev 15'!C22+'Mar 15'!C22+'Abr 15'!C22+'Mai 15'!C22+'Jun 15'!C22+'Jul 15'!C22+'Ago 15'!C22+'Set 15'!C22+'Out 15'!C22+'Nov 15'!C22+'Dez 15'!C22)</f>
        <v>0</v>
      </c>
      <c r="D22" s="53">
        <f t="shared" ref="D22" si="6">IFERROR(C22/B22*100, 0)</f>
        <v>0</v>
      </c>
      <c r="E22" s="108">
        <f>SUM('Jan 15'!E22+'Fev 15'!E22+'Mar 15'!E22+'Abr 15'!E22+'Mai 15'!E22+'Jun 15'!E22+'Jul 15'!E22+'Ago 15'!E22+'Set 15'!E22+'Out 15'!E22+'Nov 15'!E22+'Dez 15'!E22)</f>
        <v>0</v>
      </c>
      <c r="F22" s="108">
        <f>SUM('Jan 15'!F22+'Fev 15'!F22+'Mar 15'!F22+'Abr 15'!F22+'Mai 15'!F22+'Jun 15'!F22+'Jul 15'!F22+'Ago 15'!F22+'Set 15'!F22+'Out 15'!F22+'Nov 15'!F22+'Dez 15'!F22)</f>
        <v>0</v>
      </c>
      <c r="G22" s="111">
        <f t="shared" si="5"/>
        <v>0</v>
      </c>
      <c r="H22" s="66">
        <f t="shared" si="5"/>
        <v>0</v>
      </c>
    </row>
    <row r="23" spans="1:11" ht="18.600000000000001" thickBot="1" x14ac:dyDescent="0.4">
      <c r="A23" s="60" t="s">
        <v>189</v>
      </c>
      <c r="B23" s="93">
        <f>SUM('Jan 15'!B23+'Fev 15'!B23+'Mar 15'!B23+'Abr 15'!B23+'Mai 15'!B23+'Jun 15'!B23+'Jul 15'!B23+'Ago 15'!B23+'Set 15'!B23+'Out 15'!B23+'Nov 15'!B23+'Dez 15'!B23)</f>
        <v>0</v>
      </c>
      <c r="C23" s="94">
        <f>SUM('Jan 15'!C23+'Fev 15'!C23+'Mar 15'!C23+'Abr 15'!C23+'Mai 15'!C23+'Jun 15'!C23+'Jul 15'!C23+'Ago 15'!C23+'Set 15'!C23+'Out 15'!C23+'Nov 15'!C23+'Dez 15'!C23)</f>
        <v>0</v>
      </c>
      <c r="D23" s="106">
        <f t="shared" si="4"/>
        <v>0</v>
      </c>
      <c r="E23" s="109">
        <f>SUM('Jan 15'!E23+'Fev 15'!E23+'Mar 15'!E23+'Abr 15'!E23+'Mai 15'!E23+'Jun 15'!E23+'Jul 15'!E23+'Ago 15'!E23+'Set 15'!E23+'Out 15'!E23+'Nov 15'!E23+'Dez 15'!E23)</f>
        <v>0</v>
      </c>
      <c r="F23" s="109">
        <f>SUM('Jan 15'!F23+'Fev 15'!F23+'Mar 15'!F23+'Abr 15'!F23+'Mai 15'!F23+'Jun 15'!F23+'Jul 15'!F23+'Ago 15'!F23+'Set 15'!F23+'Out 15'!F23+'Nov 15'!F23+'Dez 15'!F23)</f>
        <v>0</v>
      </c>
      <c r="G23" s="112">
        <f t="shared" si="5"/>
        <v>0</v>
      </c>
      <c r="H23" s="113">
        <f t="shared" si="5"/>
        <v>0</v>
      </c>
    </row>
    <row r="24" spans="1:11" ht="57" customHeight="1" x14ac:dyDescent="0.3">
      <c r="A24" s="149" t="s">
        <v>123</v>
      </c>
      <c r="B24" s="150">
        <f>SUM(B19:B23)</f>
        <v>37601336.964000002</v>
      </c>
      <c r="C24" s="166">
        <f>SUM(C19:C23)</f>
        <v>30537000.012000002</v>
      </c>
      <c r="D24" s="167">
        <f t="shared" si="4"/>
        <v>81.212537844695561</v>
      </c>
      <c r="E24" s="168">
        <f>SUM(E19:E23)</f>
        <v>6893028</v>
      </c>
      <c r="F24" s="168">
        <f>SUM(F19:F23)</f>
        <v>43565</v>
      </c>
      <c r="G24" s="154">
        <f t="shared" si="5"/>
        <v>92.278710201544044</v>
      </c>
      <c r="H24" s="177">
        <f t="shared" si="5"/>
        <v>92.107712279377807</v>
      </c>
      <c r="I24" s="176"/>
    </row>
    <row r="25" spans="1:11" ht="18" x14ac:dyDescent="0.3">
      <c r="A25" s="92" t="s">
        <v>124</v>
      </c>
      <c r="B25" s="114">
        <f>SUM('Jan 15'!B25+'Fev 15'!B25+'Mar 15'!B25+'Abr 15'!B25+'Mai 15'!B25+'Jun 15'!B25+'Jul 15'!B25+'Ago 15'!B25+'Set 15'!B25+'Out 15'!B25+'Nov 15'!B25+'Dez 15'!B25)</f>
        <v>3146238.378000001</v>
      </c>
      <c r="C25" s="46">
        <f>SUM('Jan 15'!C25+'Fev 15'!C25+'Mar 15'!C25+'Abr 15'!C25+'Mai 15'!C25+'Jun 15'!C25+'Jul 15'!C25+'Ago 15'!C25+'Set 15'!C25+'Out 15'!C25+'Nov 15'!C25+'Dez 15'!C25)</f>
        <v>2616575.5749999997</v>
      </c>
      <c r="D25" s="115">
        <f t="shared" si="4"/>
        <v>83.165204305444362</v>
      </c>
      <c r="E25" s="84">
        <f>SUM('Jan 15'!E25+'Fev 15'!E25+'Mar 15'!E25+'Abr 15'!E25+'Mai 15'!E25+'Jun 15'!E25+'Jul 15'!E25+'Ago 15'!E25+'Set 15'!E25+'Out 15'!E25+'Nov 15'!E25+'Dez 15'!E25)</f>
        <v>401830</v>
      </c>
      <c r="F25" s="84">
        <f>SUM('Jan 15'!F25+'Fev 15'!F25+'Mar 15'!F25+'Abr 15'!F25+'Mai 15'!F25+'Jun 15'!F25+'Jul 15'!F25+'Ago 15'!F25+'Set 15'!F25+'Out 15'!F25+'Nov 15'!F25+'Dez 15'!F25)</f>
        <v>1990</v>
      </c>
      <c r="G25" s="116">
        <f t="shared" si="5"/>
        <v>7.7212897984559561</v>
      </c>
      <c r="H25" s="48">
        <f t="shared" si="5"/>
        <v>7.8922877206221971</v>
      </c>
    </row>
    <row r="26" spans="1:11" ht="57" customHeight="1" thickBot="1" x14ac:dyDescent="0.35">
      <c r="A26" s="162" t="s">
        <v>183</v>
      </c>
      <c r="B26" s="156">
        <f>B24+B25</f>
        <v>40747575.342</v>
      </c>
      <c r="C26" s="163">
        <f t="shared" ref="C26" si="7">C24+C25</f>
        <v>33153575.587000001</v>
      </c>
      <c r="D26" s="164">
        <f t="shared" si="4"/>
        <v>81.363308880927235</v>
      </c>
      <c r="E26" s="165">
        <f>E24+E25</f>
        <v>7294858</v>
      </c>
      <c r="F26" s="165">
        <f>F24+F25</f>
        <v>45555</v>
      </c>
      <c r="G26" s="160">
        <f>SUM(G19+G20+G21+G22+G23+G25)</f>
        <v>100</v>
      </c>
      <c r="H26" s="160">
        <f>SUM(H19+H20+H21+H22+H23+H25)</f>
        <v>99.999999999999986</v>
      </c>
    </row>
    <row r="27" spans="1:11" ht="15" thickBot="1" x14ac:dyDescent="0.35">
      <c r="E27" s="43"/>
      <c r="F27" s="43"/>
    </row>
    <row r="28" spans="1:11" ht="18.600000000000001" thickBot="1" x14ac:dyDescent="0.35">
      <c r="A28" s="384" t="s">
        <v>179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6"/>
    </row>
    <row r="29" spans="1:11" ht="18" x14ac:dyDescent="0.3">
      <c r="A29" s="337"/>
      <c r="B29" s="364" t="s">
        <v>92</v>
      </c>
      <c r="C29" s="365"/>
      <c r="D29" s="365"/>
      <c r="E29" s="365"/>
      <c r="F29" s="366"/>
      <c r="G29" s="329" t="s">
        <v>39</v>
      </c>
      <c r="H29" s="348"/>
      <c r="I29" s="348"/>
      <c r="J29" s="377"/>
      <c r="K29" s="331"/>
    </row>
    <row r="30" spans="1:11" ht="18" x14ac:dyDescent="0.3">
      <c r="A30" s="337"/>
      <c r="B30" s="357" t="s">
        <v>5</v>
      </c>
      <c r="C30" s="345" t="s">
        <v>6</v>
      </c>
      <c r="D30" s="345" t="s">
        <v>7</v>
      </c>
      <c r="E30" s="358" t="s">
        <v>8</v>
      </c>
      <c r="F30" s="358" t="s">
        <v>197</v>
      </c>
      <c r="G30" s="126" t="s">
        <v>83</v>
      </c>
      <c r="H30" s="82" t="s">
        <v>84</v>
      </c>
      <c r="I30" s="82" t="s">
        <v>85</v>
      </c>
      <c r="J30" s="307" t="s">
        <v>90</v>
      </c>
      <c r="K30" s="133" t="s">
        <v>198</v>
      </c>
    </row>
    <row r="31" spans="1:11" ht="22.2" customHeight="1" x14ac:dyDescent="0.3">
      <c r="A31" s="337"/>
      <c r="B31" s="357"/>
      <c r="C31" s="345"/>
      <c r="D31" s="345"/>
      <c r="E31" s="359"/>
      <c r="F31" s="359"/>
      <c r="G31" s="127" t="s">
        <v>184</v>
      </c>
      <c r="H31" s="127" t="s">
        <v>184</v>
      </c>
      <c r="I31" s="127" t="s">
        <v>184</v>
      </c>
      <c r="J31" s="81" t="s">
        <v>184</v>
      </c>
      <c r="K31" s="81" t="s">
        <v>184</v>
      </c>
    </row>
    <row r="32" spans="1:11" ht="18" x14ac:dyDescent="0.35">
      <c r="A32" s="78" t="s">
        <v>41</v>
      </c>
      <c r="B32" s="119">
        <f>'Jan 15'!B12</f>
        <v>8510533.4370000008</v>
      </c>
      <c r="C32" s="118">
        <f>'Jan 15'!C12</f>
        <v>7237090.9989999998</v>
      </c>
      <c r="D32" s="53">
        <f t="shared" ref="D32:D44" si="8">C32/B32*100</f>
        <v>85.036866990456303</v>
      </c>
      <c r="E32" s="120">
        <f>'Jan 15'!E12</f>
        <v>6776140</v>
      </c>
      <c r="F32" s="120">
        <f>'Jan 15'!F12</f>
        <v>51935</v>
      </c>
      <c r="G32" s="128">
        <f>(B32-'2014'!B32)/'2014'!B32*100</f>
        <v>3.1293299266162746</v>
      </c>
      <c r="H32" s="138">
        <f>(C32-'2014'!C32)/'2014'!C32*100</f>
        <v>8.6582372599962429</v>
      </c>
      <c r="I32" s="138">
        <f>D32-'2014'!D32</f>
        <v>4.326970226713641</v>
      </c>
      <c r="J32" s="135">
        <f>(E32-'2014'!E32)/'2014'!E32*100</f>
        <v>6.8134070124642498</v>
      </c>
      <c r="K32" s="135">
        <f>(F32-'2014'!F32)/'2014'!F32*100</f>
        <v>0.74684772065955385</v>
      </c>
    </row>
    <row r="33" spans="1:12" ht="18" x14ac:dyDescent="0.35">
      <c r="A33" s="78" t="s">
        <v>42</v>
      </c>
      <c r="B33" s="119">
        <f>'Fev 15'!B12</f>
        <v>6755443.5119999992</v>
      </c>
      <c r="C33" s="118">
        <f>'Fev 15'!C12</f>
        <v>5381195.421000001</v>
      </c>
      <c r="D33" s="53">
        <f t="shared" si="8"/>
        <v>79.657174417062933</v>
      </c>
      <c r="E33" s="120">
        <f>'Fev 15'!E12</f>
        <v>5142944</v>
      </c>
      <c r="F33" s="120">
        <f>'Fev 15'!F12</f>
        <v>43192</v>
      </c>
      <c r="G33" s="128">
        <f>(B33-'2014'!B33)/'2014'!B33*100</f>
        <v>1.9489319620001413</v>
      </c>
      <c r="H33" s="138">
        <f>(C33-'2014'!C33)/'2014'!C33*100</f>
        <v>2.1752383781650249</v>
      </c>
      <c r="I33" s="138">
        <f>D33-'2014'!D33</f>
        <v>0.17643149113513346</v>
      </c>
      <c r="J33" s="135">
        <f>(E33-'2014'!E33)/'2014'!E33*100</f>
        <v>-0.17823706597294672</v>
      </c>
      <c r="K33" s="135">
        <f>(F33-'2014'!F33)/'2014'!F33*100</f>
        <v>-0.70348061979861143</v>
      </c>
    </row>
    <row r="34" spans="1:12" ht="18" x14ac:dyDescent="0.35">
      <c r="A34" s="78" t="s">
        <v>43</v>
      </c>
      <c r="B34" s="119">
        <f>'Mar 15'!B12</f>
        <v>7229489.7750000004</v>
      </c>
      <c r="C34" s="118">
        <f>'Mar 15'!C12</f>
        <v>5517283.7839999991</v>
      </c>
      <c r="D34" s="53">
        <f t="shared" si="8"/>
        <v>76.316364718836596</v>
      </c>
      <c r="E34" s="120">
        <f>'Mar 15'!E12</f>
        <v>5453525</v>
      </c>
      <c r="F34" s="120">
        <f>'Mar 15'!F12</f>
        <v>47947</v>
      </c>
      <c r="G34" s="128">
        <f>(B34-'2014'!B34)/'2014'!B34*100</f>
        <v>-0.51638980147744173</v>
      </c>
      <c r="H34" s="138">
        <f>(C34-'2014'!C34)/'2014'!C34*100</f>
        <v>-0.62422339154934781</v>
      </c>
      <c r="I34" s="138">
        <f>D34-'2014'!D34</f>
        <v>-8.2811605299880853E-2</v>
      </c>
      <c r="J34" s="135">
        <f>(E34-'2014'!E34)/'2014'!E34*100</f>
        <v>-0.29316800620159572</v>
      </c>
      <c r="K34" s="135">
        <f>(F34-'2014'!F34)/'2014'!F34*100</f>
        <v>1.75509337860781</v>
      </c>
    </row>
    <row r="35" spans="1:12" ht="18" x14ac:dyDescent="0.35">
      <c r="A35" s="78" t="s">
        <v>44</v>
      </c>
      <c r="B35" s="119">
        <f>'Abr 15'!B12</f>
        <v>6939858.7910000002</v>
      </c>
      <c r="C35" s="118">
        <f>'Abr 15'!C12</f>
        <v>5585933.3900000006</v>
      </c>
      <c r="D35" s="53">
        <f t="shared" si="8"/>
        <v>80.490591497973327</v>
      </c>
      <c r="E35" s="120">
        <f>'Abr 15'!E12</f>
        <v>5616402</v>
      </c>
      <c r="F35" s="120">
        <f>'Abr 15'!F12</f>
        <v>46042</v>
      </c>
      <c r="G35" s="128">
        <f>(B35-'2014'!B35)/'2014'!B35*100</f>
        <v>-1.0415429117142514</v>
      </c>
      <c r="H35" s="138">
        <f>(C35-'2014'!C35)/'2014'!C35*100</f>
        <v>1.2970143133847705</v>
      </c>
      <c r="I35" s="138">
        <f>D35-'2014'!D35</f>
        <v>1.8582171999437378</v>
      </c>
      <c r="J35" s="135">
        <f>(E35-'2014'!E35)/'2014'!E35*100</f>
        <v>1.2266910054735281</v>
      </c>
      <c r="K35" s="135">
        <f>(F35-'2014'!F35)/'2014'!F35*100</f>
        <v>-0.3376769557123685</v>
      </c>
    </row>
    <row r="36" spans="1:12" ht="18" x14ac:dyDescent="0.35">
      <c r="A36" s="78" t="s">
        <v>45</v>
      </c>
      <c r="B36" s="119">
        <f>'Mai 15'!B12</f>
        <v>7035863.0279999999</v>
      </c>
      <c r="C36" s="118">
        <f>'Mai 15'!C12</f>
        <v>5460636.9329999993</v>
      </c>
      <c r="D36" s="53">
        <f t="shared" si="8"/>
        <v>77.611472981619841</v>
      </c>
      <c r="E36" s="120">
        <f>'Mai 15'!E12</f>
        <v>5442772</v>
      </c>
      <c r="F36" s="120">
        <f>'Mai 15'!F12</f>
        <v>46667</v>
      </c>
      <c r="G36" s="128">
        <f>(B36-'2014'!B36)/'2014'!B36*100</f>
        <v>0.26805390449733535</v>
      </c>
      <c r="H36" s="138">
        <f>(C36-'2014'!C36)/'2014'!C36*100</f>
        <v>0.28302887289876716</v>
      </c>
      <c r="I36" s="138">
        <f>D36-'2014'!D36</f>
        <v>1.1589491946452313E-2</v>
      </c>
      <c r="J36" s="135">
        <f>(E36-'2014'!E36)/'2014'!E36*100</f>
        <v>-0.95720509650480579</v>
      </c>
      <c r="K36" s="135">
        <f>(F36-'2014'!F36)/'2014'!F36*100</f>
        <v>-0.25648150127172076</v>
      </c>
    </row>
    <row r="37" spans="1:12" ht="18" x14ac:dyDescent="0.35">
      <c r="A37" s="78" t="s">
        <v>46</v>
      </c>
      <c r="B37" s="119">
        <f>'Jun 15'!B12</f>
        <v>6956673.9200000009</v>
      </c>
      <c r="C37" s="118">
        <f>'Jun 15'!C12</f>
        <v>5390086.2229999993</v>
      </c>
      <c r="D37" s="53">
        <f t="shared" si="8"/>
        <v>77.480794485764818</v>
      </c>
      <c r="E37" s="120">
        <f>'Jun 15'!E12</f>
        <v>5269486</v>
      </c>
      <c r="F37" s="120">
        <f>'Jun 15'!F12</f>
        <v>45574</v>
      </c>
      <c r="G37" s="128">
        <f>(B37-'2014'!B37)/'2014'!B37*100</f>
        <v>3.6838820488874719</v>
      </c>
      <c r="H37" s="138">
        <f>(C37-'2014'!C37)/'2014'!C37*100</f>
        <v>3.0845026554368653</v>
      </c>
      <c r="I37" s="138">
        <f>D37-'2014'!D37</f>
        <v>-0.45050798526114022</v>
      </c>
      <c r="J37" s="135">
        <f>(E37-'2014'!E37)/'2014'!E37*100</f>
        <v>3.4105455683670236</v>
      </c>
      <c r="K37" s="135">
        <f>(F37-'2014'!F37)/'2014'!F37*100</f>
        <v>5.8064216562579807</v>
      </c>
    </row>
    <row r="38" spans="1:12" ht="18" x14ac:dyDescent="0.35">
      <c r="A38" s="78" t="s">
        <v>47</v>
      </c>
      <c r="B38" s="119">
        <f>'Jul 15'!B12</f>
        <v>8035425.9780000001</v>
      </c>
      <c r="C38" s="118">
        <f>'Jul 15'!C12</f>
        <v>6695891.8720000004</v>
      </c>
      <c r="D38" s="53">
        <f t="shared" si="8"/>
        <v>83.329644132526653</v>
      </c>
      <c r="E38" s="120">
        <f>'Jul 15'!E12</f>
        <v>6466319</v>
      </c>
      <c r="F38" s="120">
        <f>'Jul 15'!F12</f>
        <v>51000</v>
      </c>
      <c r="G38" s="128">
        <f>(B38-'2014'!B38)/'2014'!B38*100</f>
        <v>6.3680128663552358</v>
      </c>
      <c r="H38" s="138">
        <f>(C38-'2014'!C38)/'2014'!C38*100</f>
        <v>8.5872829525469196</v>
      </c>
      <c r="I38" s="138">
        <f>D38-'2014'!D38</f>
        <v>1.7030630243978777</v>
      </c>
      <c r="J38" s="135">
        <f>(E38-'2014'!E38)/'2014'!E38*100</f>
        <v>8.1285552657480142</v>
      </c>
      <c r="K38" s="135">
        <f>(F38-'2014'!F38)/'2014'!F38*100</f>
        <v>4.7744268222532664</v>
      </c>
    </row>
    <row r="39" spans="1:12" ht="18" x14ac:dyDescent="0.35">
      <c r="A39" s="78" t="s">
        <v>48</v>
      </c>
      <c r="B39" s="119">
        <f>'Ago 15'!B12</f>
        <v>7176731.4250000007</v>
      </c>
      <c r="C39" s="118">
        <f>'Ago 15'!C12</f>
        <v>5635289.426</v>
      </c>
      <c r="D39" s="53">
        <f t="shared" si="8"/>
        <v>78.521670831509468</v>
      </c>
      <c r="E39" s="120">
        <f>'Ago 15'!E12</f>
        <v>5506665</v>
      </c>
      <c r="F39" s="120">
        <f>'Ago 15'!F12</f>
        <v>47051</v>
      </c>
      <c r="G39" s="128">
        <f>(B39-'2014'!B39)/'2014'!B39*100</f>
        <v>-1.7052752482371831</v>
      </c>
      <c r="H39" s="138">
        <f>(C39-'2014'!C39)/'2014'!C39*100</f>
        <v>-2.4457583605941862</v>
      </c>
      <c r="I39" s="138">
        <f>D39-'2014'!D39</f>
        <v>-0.59601684383656561</v>
      </c>
      <c r="J39" s="135">
        <f>(E39-'2014'!E39)/'2014'!E39*100</f>
        <v>-4.7977620321373351</v>
      </c>
      <c r="K39" s="135">
        <f>(F39-'2014'!F39)/'2014'!F39*100</f>
        <v>-2.7248857739461227</v>
      </c>
    </row>
    <row r="40" spans="1:12" ht="18" x14ac:dyDescent="0.35">
      <c r="A40" s="78" t="s">
        <v>49</v>
      </c>
      <c r="B40" s="119">
        <f>'Set 15'!B12</f>
        <v>6740676.318</v>
      </c>
      <c r="C40" s="118">
        <f>'Set 15'!C12</f>
        <v>5323641.6159999995</v>
      </c>
      <c r="D40" s="53">
        <f t="shared" si="8"/>
        <v>78.977855705428041</v>
      </c>
      <c r="E40" s="120">
        <f>'Set 15'!E12</f>
        <v>5305411</v>
      </c>
      <c r="F40" s="120">
        <f>'Set 15'!F12</f>
        <v>44946</v>
      </c>
      <c r="G40" s="128">
        <f>(B40-'2014'!B40)/'2014'!B40*100</f>
        <v>-3.9548135069412829</v>
      </c>
      <c r="H40" s="138">
        <f>(C40-'2014'!C40)/'2014'!C40*100</f>
        <v>-2.8832888444031366</v>
      </c>
      <c r="I40" s="138">
        <f>D40-'2014'!D40</f>
        <v>0.87139194867462777</v>
      </c>
      <c r="J40" s="135">
        <f>(E40-'2014'!E40)/'2014'!E40*100</f>
        <v>-3.9446452609271474</v>
      </c>
      <c r="K40" s="135">
        <f>(F40-'2014'!F40)/'2014'!F40*100</f>
        <v>-4.3763164053358299</v>
      </c>
    </row>
    <row r="41" spans="1:12" ht="18" x14ac:dyDescent="0.35">
      <c r="A41" s="78" t="s">
        <v>50</v>
      </c>
      <c r="B41" s="119">
        <f>'Out 15'!B12</f>
        <v>7056529.4240000006</v>
      </c>
      <c r="C41" s="118">
        <f>'Out 15'!C12</f>
        <v>5572310.6449999986</v>
      </c>
      <c r="D41" s="53">
        <f t="shared" si="8"/>
        <v>78.966731521702201</v>
      </c>
      <c r="E41" s="120">
        <f>'Out 15'!E12</f>
        <v>5556199</v>
      </c>
      <c r="F41" s="120">
        <f>'Out 15'!F12</f>
        <v>46777</v>
      </c>
      <c r="G41" s="128">
        <f>(B41-'2014'!B41)/'2014'!B41*100</f>
        <v>-6.378516928753049</v>
      </c>
      <c r="H41" s="138">
        <f>(C41-'2014'!C41)/'2014'!C41*100</f>
        <v>-8.8972902332973831</v>
      </c>
      <c r="I41" s="138">
        <f>D41-'2014'!D41</f>
        <v>-2.1832423625304642</v>
      </c>
      <c r="J41" s="135">
        <f>(E41-'2014'!E41)/'2014'!E41*100</f>
        <v>-9.0826099556212707</v>
      </c>
      <c r="K41" s="135">
        <f>(F41-'2014'!F41)/'2014'!F41*100</f>
        <v>-6.3110879666720079</v>
      </c>
    </row>
    <row r="42" spans="1:12" ht="18" x14ac:dyDescent="0.35">
      <c r="A42" s="78" t="s">
        <v>51</v>
      </c>
      <c r="B42" s="119">
        <f>'Nov 15'!B12</f>
        <v>6910368.722000001</v>
      </c>
      <c r="C42" s="118">
        <f>'Nov 15'!C12</f>
        <v>5341259.3320000004</v>
      </c>
      <c r="D42" s="53">
        <f t="shared" si="8"/>
        <v>77.29340570490038</v>
      </c>
      <c r="E42" s="120">
        <f>'Nov 15'!E12</f>
        <v>5289360</v>
      </c>
      <c r="F42" s="120">
        <f>'Nov 15'!F12</f>
        <v>45195</v>
      </c>
      <c r="G42" s="128">
        <f>(B42-'2014'!B42)/'2014'!B42*100</f>
        <v>-5.9944952043146786</v>
      </c>
      <c r="H42" s="138">
        <f>(C42-'2014'!C42)/'2014'!C42*100</f>
        <v>-10.740344172846674</v>
      </c>
      <c r="I42" s="138">
        <f>D42-'2014'!D42</f>
        <v>-4.1096151037066448</v>
      </c>
      <c r="J42" s="135">
        <f>(E42-'2014'!E42)/'2014'!E42*100</f>
        <v>-10.791142192007101</v>
      </c>
      <c r="K42" s="135">
        <f>(F42-'2014'!F42)/'2014'!F42*100</f>
        <v>-5.4121931311609215</v>
      </c>
    </row>
    <row r="43" spans="1:12" ht="18" x14ac:dyDescent="0.35">
      <c r="A43" s="78" t="s">
        <v>52</v>
      </c>
      <c r="B43" s="119">
        <f>'Dez 15'!B12</f>
        <v>7759785.2170000011</v>
      </c>
      <c r="C43" s="118">
        <f>'Dez 15'!C12</f>
        <v>6186935.9479999999</v>
      </c>
      <c r="D43" s="53">
        <f t="shared" si="8"/>
        <v>79.730762836653895</v>
      </c>
      <c r="E43" s="120">
        <f>'Dez 15'!E12</f>
        <v>5946936</v>
      </c>
      <c r="F43" s="120">
        <f>'Dez 15'!F12</f>
        <v>48818</v>
      </c>
      <c r="G43" s="128">
        <f>(B43-'2014'!B43)/'2014'!B43*100</f>
        <v>-6.0679614744012538</v>
      </c>
      <c r="H43" s="138">
        <f>(C43-'2014'!C43)/'2014'!C43*100</f>
        <v>-7.5218235225689476</v>
      </c>
      <c r="I43" s="138">
        <f>D43-'2014'!D43</f>
        <v>-1.2534582165767461</v>
      </c>
      <c r="J43" s="135">
        <f>(E43-'2014'!E43)/'2014'!E43*100</f>
        <v>-7.4315648530041951</v>
      </c>
      <c r="K43" s="135">
        <f>(F43-'2014'!F43)/'2014'!F43*100</f>
        <v>-5.1617289946576008</v>
      </c>
    </row>
    <row r="44" spans="1:12" ht="18.600000000000001" thickBot="1" x14ac:dyDescent="0.35">
      <c r="A44" s="80"/>
      <c r="B44" s="64">
        <f>SUM(B32:B43)</f>
        <v>87107379.547000006</v>
      </c>
      <c r="C44" s="88">
        <f>SUM(C32:C43)</f>
        <v>69327555.589000002</v>
      </c>
      <c r="D44" s="129">
        <f t="shared" si="8"/>
        <v>79.588613444160998</v>
      </c>
      <c r="E44" s="85">
        <f>SUM(E32:E43)</f>
        <v>67772159</v>
      </c>
      <c r="F44" s="85">
        <f>SUM(F32:F43)</f>
        <v>565144</v>
      </c>
      <c r="G44" s="169">
        <f>(B44-'2014'!B44)/'2014'!B44*100</f>
        <v>-0.91107395383845158</v>
      </c>
      <c r="H44" s="170">
        <f>(C44-'2014'!C44)/'2014'!C44*100</f>
        <v>-0.794384418604829</v>
      </c>
      <c r="I44" s="170">
        <f>D44-'2014'!D44</f>
        <v>9.3615248070975099E-2</v>
      </c>
      <c r="J44" s="171">
        <f>(E44-'2014'!E44)/'2014'!E44*100</f>
        <v>-1.5762003294601601</v>
      </c>
      <c r="K44" s="171">
        <f>(F44-'2014'!F44)/'2014'!F44*100</f>
        <v>-1.1048930980054528</v>
      </c>
    </row>
    <row r="45" spans="1:12" ht="18.600000000000001" thickBot="1" x14ac:dyDescent="0.35">
      <c r="A45" s="384" t="s">
        <v>180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6"/>
    </row>
    <row r="46" spans="1:12" ht="18" x14ac:dyDescent="0.3">
      <c r="A46" s="352"/>
      <c r="B46" s="364" t="s">
        <v>92</v>
      </c>
      <c r="C46" s="365"/>
      <c r="D46" s="365"/>
      <c r="E46" s="365"/>
      <c r="F46" s="366"/>
      <c r="G46" s="378" t="s">
        <v>39</v>
      </c>
      <c r="H46" s="379"/>
      <c r="I46" s="379"/>
      <c r="J46" s="380"/>
      <c r="K46" s="381"/>
    </row>
    <row r="47" spans="1:12" ht="18" x14ac:dyDescent="0.3">
      <c r="A47" s="353"/>
      <c r="B47" s="357" t="s">
        <v>5</v>
      </c>
      <c r="C47" s="345" t="s">
        <v>6</v>
      </c>
      <c r="D47" s="345" t="s">
        <v>7</v>
      </c>
      <c r="E47" s="358" t="s">
        <v>8</v>
      </c>
      <c r="F47" s="358" t="s">
        <v>197</v>
      </c>
      <c r="G47" s="126" t="s">
        <v>83</v>
      </c>
      <c r="H47" s="82" t="s">
        <v>84</v>
      </c>
      <c r="I47" s="82" t="s">
        <v>85</v>
      </c>
      <c r="J47" s="307" t="s">
        <v>90</v>
      </c>
      <c r="K47" s="133" t="s">
        <v>198</v>
      </c>
    </row>
    <row r="48" spans="1:12" ht="20.399999999999999" customHeight="1" x14ac:dyDescent="0.3">
      <c r="A48" s="353"/>
      <c r="B48" s="357"/>
      <c r="C48" s="345"/>
      <c r="D48" s="345"/>
      <c r="E48" s="359"/>
      <c r="F48" s="359"/>
      <c r="G48" s="127" t="s">
        <v>184</v>
      </c>
      <c r="H48" s="127" t="s">
        <v>184</v>
      </c>
      <c r="I48" s="127" t="s">
        <v>184</v>
      </c>
      <c r="J48" s="175" t="s">
        <v>184</v>
      </c>
      <c r="K48" s="175" t="s">
        <v>184</v>
      </c>
      <c r="L48" s="176"/>
    </row>
    <row r="49" spans="1:11" ht="18" x14ac:dyDescent="0.35">
      <c r="A49" s="1" t="s">
        <v>41</v>
      </c>
      <c r="B49" s="123">
        <f>'Jan 15'!B24</f>
        <v>3376882.5649999999</v>
      </c>
      <c r="C49" s="125">
        <f>'Jan 15'!C24</f>
        <v>2838262.1269999999</v>
      </c>
      <c r="D49" s="53">
        <f>C49/B49*100</f>
        <v>84.049772900527259</v>
      </c>
      <c r="E49" s="120">
        <f>'Jan 15'!E24</f>
        <v>650238</v>
      </c>
      <c r="F49" s="120">
        <f>'Jan 15'!F24</f>
        <v>3950</v>
      </c>
      <c r="G49" s="128">
        <f>(B49-'2014'!B49)/'2014'!B49*100</f>
        <v>7.7066360240146317</v>
      </c>
      <c r="H49" s="138">
        <f>(C49-'2014'!C49)/'2014'!C49*100</f>
        <v>12.118089954181043</v>
      </c>
      <c r="I49" s="138">
        <f>D49-'2014'!D49</f>
        <v>3.3070640174404531</v>
      </c>
      <c r="J49" s="135">
        <f>(E49-'2014'!E49)/'2014'!E49*100</f>
        <v>17.896908786632121</v>
      </c>
      <c r="K49" s="135">
        <f>(F49-'2014'!F49)/'2014'!F49*100</f>
        <v>15.835777126099707</v>
      </c>
    </row>
    <row r="50" spans="1:11" ht="18" x14ac:dyDescent="0.35">
      <c r="A50" s="1" t="s">
        <v>42</v>
      </c>
      <c r="B50" s="123">
        <f>'Fev 15'!B24</f>
        <v>2934542.6100000003</v>
      </c>
      <c r="C50" s="125">
        <f>'Fev 15'!C24</f>
        <v>2329223.443</v>
      </c>
      <c r="D50" s="53">
        <f t="shared" ref="D50:D60" si="9">C50/B50*100</f>
        <v>79.372623013301549</v>
      </c>
      <c r="E50" s="120">
        <f>'Fev 15'!E24</f>
        <v>542143</v>
      </c>
      <c r="F50" s="120">
        <f>'Fev 15'!F24</f>
        <v>3480</v>
      </c>
      <c r="G50" s="128">
        <f>(B50-'2014'!B50)/'2014'!B50*100</f>
        <v>7.8339022843496346</v>
      </c>
      <c r="H50" s="138">
        <f>(C50-'2014'!C50)/'2014'!C50*100</f>
        <v>10.512522070285517</v>
      </c>
      <c r="I50" s="138">
        <f>D50-'2014'!D50</f>
        <v>1.9238460446124037</v>
      </c>
      <c r="J50" s="135">
        <f>(E50-'2014'!E50)/'2014'!E50*100</f>
        <v>14.109423541594754</v>
      </c>
      <c r="K50" s="135">
        <f>(F50-'2014'!F50)/'2014'!F50*100</f>
        <v>13.428943937418513</v>
      </c>
    </row>
    <row r="51" spans="1:11" ht="18" x14ac:dyDescent="0.35">
      <c r="A51" s="1" t="s">
        <v>43</v>
      </c>
      <c r="B51" s="123">
        <f>'Mar 15'!B24</f>
        <v>3034417.1739999996</v>
      </c>
      <c r="C51" s="125">
        <f>'Mar 15'!C24</f>
        <v>2296512.0630000001</v>
      </c>
      <c r="D51" s="53">
        <f t="shared" si="9"/>
        <v>75.682146893886525</v>
      </c>
      <c r="E51" s="120">
        <f>'Mar 15'!E24</f>
        <v>540469</v>
      </c>
      <c r="F51" s="120">
        <f>'Mar 15'!F24</f>
        <v>3566</v>
      </c>
      <c r="G51" s="128">
        <f>(B51-'2014'!B51)/'2014'!B51*100</f>
        <v>2.3548005998502317</v>
      </c>
      <c r="H51" s="138">
        <f>(C51-'2014'!C51)/'2014'!C51*100</f>
        <v>-3.2932405820342057</v>
      </c>
      <c r="I51" s="138">
        <f>D51-'2014'!D51</f>
        <v>-4.4201241460551728</v>
      </c>
      <c r="J51" s="135">
        <f>(E51-'2014'!E51)/'2014'!E51*100</f>
        <v>3.0972928016603336</v>
      </c>
      <c r="K51" s="135">
        <f>(F51-'2014'!F51)/'2014'!F51*100</f>
        <v>6.6706551002093928</v>
      </c>
    </row>
    <row r="52" spans="1:11" ht="18" x14ac:dyDescent="0.35">
      <c r="A52" s="1" t="s">
        <v>44</v>
      </c>
      <c r="B52" s="123">
        <f>'Abr 15'!B24</f>
        <v>2907815.87</v>
      </c>
      <c r="C52" s="125">
        <f>'Abr 15'!C24</f>
        <v>2294039.1179999998</v>
      </c>
      <c r="D52" s="53">
        <f t="shared" si="9"/>
        <v>78.892172701430368</v>
      </c>
      <c r="E52" s="120">
        <f>'Abr 15'!E24</f>
        <v>524469</v>
      </c>
      <c r="F52" s="120">
        <f>'Abr 15'!F24</f>
        <v>3367</v>
      </c>
      <c r="G52" s="128">
        <f>(B52-'2014'!B52)/'2014'!B52*100</f>
        <v>4.327094127104016</v>
      </c>
      <c r="H52" s="138">
        <f>(C52-'2014'!C52)/'2014'!C52*100</f>
        <v>-0.56954970901003121</v>
      </c>
      <c r="I52" s="138">
        <f>D52-'2014'!D52</f>
        <v>-3.8851968390523126</v>
      </c>
      <c r="J52" s="135">
        <f>(E52-'2014'!E52)/'2014'!E52*100</f>
        <v>3.3320395541781513</v>
      </c>
      <c r="K52" s="135">
        <f>(F52-'2014'!F52)/'2014'!F52*100</f>
        <v>6.8210659898477157</v>
      </c>
    </row>
    <row r="53" spans="1:11" ht="18" x14ac:dyDescent="0.35">
      <c r="A53" s="1" t="s">
        <v>45</v>
      </c>
      <c r="B53" s="123">
        <f>'Mai 15'!B24</f>
        <v>2995013.9330000002</v>
      </c>
      <c r="C53" s="125">
        <f>'Mai 15'!C24</f>
        <v>2456674.8629999999</v>
      </c>
      <c r="D53" s="53">
        <f t="shared" si="9"/>
        <v>82.025490296775843</v>
      </c>
      <c r="E53" s="120">
        <f>'Mai 15'!E24</f>
        <v>532166</v>
      </c>
      <c r="F53" s="120">
        <f>'Mai 15'!F24</f>
        <v>3423</v>
      </c>
      <c r="G53" s="128">
        <f>(B53-'2014'!B53)/'2014'!B53*100</f>
        <v>6.2268872405592752</v>
      </c>
      <c r="H53" s="138">
        <f>(C53-'2014'!C53)/'2014'!C53*100</f>
        <v>4.9391059458322708</v>
      </c>
      <c r="I53" s="138">
        <f>D53-'2014'!D53</f>
        <v>-1.0065922626549195</v>
      </c>
      <c r="J53" s="135">
        <f>(E53-'2014'!E53)/'2014'!E53*100</f>
        <v>7.2364006407995891</v>
      </c>
      <c r="K53" s="135">
        <f>(F53-'2014'!F53)/'2014'!F53*100</f>
        <v>8.632180260234847</v>
      </c>
    </row>
    <row r="54" spans="1:11" ht="18" x14ac:dyDescent="0.35">
      <c r="A54" s="1" t="s">
        <v>46</v>
      </c>
      <c r="B54" s="123">
        <f>'Jun 15'!B24</f>
        <v>2993583.1350000002</v>
      </c>
      <c r="C54" s="125">
        <f>'Jun 15'!C24</f>
        <v>2431312.9169999999</v>
      </c>
      <c r="D54" s="53">
        <f t="shared" si="9"/>
        <v>81.217484444439847</v>
      </c>
      <c r="E54" s="120">
        <f>'Jun 15'!E24</f>
        <v>522119</v>
      </c>
      <c r="F54" s="120">
        <f>'Jun 15'!F24</f>
        <v>3364</v>
      </c>
      <c r="G54" s="128">
        <f>(B54-'2014'!B54)/'2014'!B54*100</f>
        <v>4.8999282371259083</v>
      </c>
      <c r="H54" s="138">
        <f>(C54-'2014'!C54)/'2014'!C54*100</f>
        <v>4.5914931575944431</v>
      </c>
      <c r="I54" s="138">
        <f>D54-'2014'!D54</f>
        <v>-0.23950629747891128</v>
      </c>
      <c r="J54" s="135">
        <f>(E54-'2014'!E54)/'2014'!E54*100</f>
        <v>5.7908290935468116</v>
      </c>
      <c r="K54" s="135">
        <f>(F54-'2014'!F54)/'2014'!F54*100</f>
        <v>5.5538123627235647</v>
      </c>
    </row>
    <row r="55" spans="1:11" ht="18" x14ac:dyDescent="0.35">
      <c r="A55" s="1" t="s">
        <v>47</v>
      </c>
      <c r="B55" s="123">
        <f>'Jul 15'!B24</f>
        <v>3455344.2110000001</v>
      </c>
      <c r="C55" s="125">
        <f>'Jul 15'!C24</f>
        <v>2869091.7579999999</v>
      </c>
      <c r="D55" s="53">
        <f t="shared" si="9"/>
        <v>83.033457241866657</v>
      </c>
      <c r="E55" s="120">
        <f>'Jul 15'!E24</f>
        <v>654880</v>
      </c>
      <c r="F55" s="120">
        <f>'Jul 15'!F24</f>
        <v>4036</v>
      </c>
      <c r="G55" s="128">
        <f>(B55-'2014'!B55)/'2014'!B55*100</f>
        <v>14.634789918653432</v>
      </c>
      <c r="H55" s="138">
        <f>(C55-'2014'!C55)/'2014'!C55*100</f>
        <v>11.775685555196036</v>
      </c>
      <c r="I55" s="138">
        <f>D55-'2014'!D55</f>
        <v>-2.1239084218896949</v>
      </c>
      <c r="J55" s="135">
        <f>(E55-'2014'!E55)/'2014'!E55*100</f>
        <v>14.298879142130083</v>
      </c>
      <c r="K55" s="135">
        <f>(F55-'2014'!F55)/'2014'!F55*100</f>
        <v>12.895104895104895</v>
      </c>
    </row>
    <row r="56" spans="1:11" ht="18" x14ac:dyDescent="0.35">
      <c r="A56" s="1" t="s">
        <v>48</v>
      </c>
      <c r="B56" s="123">
        <f>'Ago 15'!B24</f>
        <v>3342318.6059999997</v>
      </c>
      <c r="C56" s="125">
        <f>'Ago 15'!C24</f>
        <v>2790690.2379999999</v>
      </c>
      <c r="D56" s="53">
        <f t="shared" si="9"/>
        <v>83.495637818317562</v>
      </c>
      <c r="E56" s="120">
        <f>'Ago 15'!E24</f>
        <v>623485</v>
      </c>
      <c r="F56" s="120">
        <f>'Ago 15'!F24</f>
        <v>3889</v>
      </c>
      <c r="G56" s="128">
        <f>(B56-'2014'!B56)/'2014'!B56*100</f>
        <v>10.23235013682271</v>
      </c>
      <c r="H56" s="138">
        <f>(C56-'2014'!C56)/'2014'!C56*100</f>
        <v>7.9264932378602131</v>
      </c>
      <c r="I56" s="138">
        <f>D56-'2014'!D56</f>
        <v>-1.7838900043970085</v>
      </c>
      <c r="J56" s="135">
        <f>(E56-'2014'!E56)/'2014'!E56*100</f>
        <v>8.7322749920214573</v>
      </c>
      <c r="K56" s="135">
        <f>(F56-'2014'!F56)/'2014'!F56*100</f>
        <v>9.2415730337078656</v>
      </c>
    </row>
    <row r="57" spans="1:11" ht="18" x14ac:dyDescent="0.35">
      <c r="A57" s="1" t="s">
        <v>49</v>
      </c>
      <c r="B57" s="123">
        <f>'Set 15'!B24</f>
        <v>3184158.8190000001</v>
      </c>
      <c r="C57" s="125">
        <f>'Set 15'!C24</f>
        <v>2627635.3430000003</v>
      </c>
      <c r="D57" s="53">
        <f t="shared" si="9"/>
        <v>82.522119415677309</v>
      </c>
      <c r="E57" s="120">
        <f>'Set 15'!E24</f>
        <v>591094</v>
      </c>
      <c r="F57" s="120">
        <f>'Set 15'!F24</f>
        <v>3646</v>
      </c>
      <c r="G57" s="128">
        <f>(B57-'2014'!B57)/'2014'!B57*100</f>
        <v>11.444788113446041</v>
      </c>
      <c r="H57" s="138">
        <f>(C57-'2014'!C57)/'2014'!C57*100</f>
        <v>6.0118489523341472</v>
      </c>
      <c r="I57" s="138">
        <f>D57-'2014'!D57</f>
        <v>-4.2291277688494091</v>
      </c>
      <c r="J57" s="135">
        <f>(E57-'2014'!E57)/'2014'!E57*100</f>
        <v>8.6469993566767762</v>
      </c>
      <c r="K57" s="135">
        <f>(F57-'2014'!F57)/'2014'!F57*100</f>
        <v>7.4565281461833184</v>
      </c>
    </row>
    <row r="58" spans="1:11" ht="18" x14ac:dyDescent="0.35">
      <c r="A58" s="1" t="s">
        <v>50</v>
      </c>
      <c r="B58" s="123">
        <f>'Out 15'!B24</f>
        <v>3229234.8790000002</v>
      </c>
      <c r="C58" s="125">
        <f>'Out 15'!C24</f>
        <v>2664961.9129999997</v>
      </c>
      <c r="D58" s="53">
        <f t="shared" si="9"/>
        <v>82.526109523047779</v>
      </c>
      <c r="E58" s="120">
        <f>'Out 15'!E24</f>
        <v>588739</v>
      </c>
      <c r="F58" s="120">
        <f>'Out 15'!F24</f>
        <v>3696</v>
      </c>
      <c r="G58" s="128">
        <f>(B58-'2014'!B58)/'2014'!B58*100</f>
        <v>10.344528133734093</v>
      </c>
      <c r="H58" s="138">
        <f>(C58-'2014'!C58)/'2014'!C58*100</f>
        <v>7.0728809931424079</v>
      </c>
      <c r="I58" s="138">
        <f>D58-'2014'!D58</f>
        <v>-2.5216124544414527</v>
      </c>
      <c r="J58" s="135">
        <f>(E58-'2014'!E58)/'2014'!E58*100</f>
        <v>5.4579423181297901</v>
      </c>
      <c r="K58" s="135">
        <f>(F58-'2014'!F58)/'2014'!F58*100</f>
        <v>4.3478260869565215</v>
      </c>
    </row>
    <row r="59" spans="1:11" ht="18" x14ac:dyDescent="0.35">
      <c r="A59" s="1" t="s">
        <v>51</v>
      </c>
      <c r="B59" s="123">
        <f>'Nov 15'!B24</f>
        <v>2994117.9360000002</v>
      </c>
      <c r="C59" s="125">
        <f>'Nov 15'!C24</f>
        <v>2375235.9139999999</v>
      </c>
      <c r="D59" s="53">
        <f t="shared" si="9"/>
        <v>79.330071986850413</v>
      </c>
      <c r="E59" s="120">
        <f>'Nov 15'!E24</f>
        <v>543190</v>
      </c>
      <c r="F59" s="120">
        <f>'Nov 15'!F24</f>
        <v>3490</v>
      </c>
      <c r="G59" s="128">
        <f>(B59-'2014'!B59)/'2014'!B59*100</f>
        <v>2.4193452274122178</v>
      </c>
      <c r="H59" s="138">
        <f>(C59-'2014'!C59)/'2014'!C59*100</f>
        <v>0.59011054997690715</v>
      </c>
      <c r="I59" s="138">
        <f>D59-'2014'!D59</f>
        <v>-1.4426201328180071</v>
      </c>
      <c r="J59" s="135">
        <f>(E59-'2014'!E59)/'2014'!E59*100</f>
        <v>3.0146369956798296</v>
      </c>
      <c r="K59" s="135">
        <f>(F59-'2014'!F59)/'2014'!F59*100</f>
        <v>1.6307513104251603</v>
      </c>
    </row>
    <row r="60" spans="1:11" ht="18" x14ac:dyDescent="0.35">
      <c r="A60" s="1" t="s">
        <v>52</v>
      </c>
      <c r="B60" s="123">
        <f>'Dez 15'!B24</f>
        <v>3153907.2259999998</v>
      </c>
      <c r="C60" s="125">
        <f>'Dez 15'!C24</f>
        <v>2563360.3149999999</v>
      </c>
      <c r="D60" s="53">
        <f t="shared" si="9"/>
        <v>81.275704429994548</v>
      </c>
      <c r="E60" s="120">
        <f>'Dez 15'!E24</f>
        <v>580036</v>
      </c>
      <c r="F60" s="120">
        <f>'Dez 15'!F24</f>
        <v>3658</v>
      </c>
      <c r="G60" s="128">
        <f>(B60-'2014'!B60)/'2014'!B60*100</f>
        <v>0.89182268049336177</v>
      </c>
      <c r="H60" s="138">
        <f>(C60-'2014'!C60)/'2014'!C60*100</f>
        <v>1.3675411934531081</v>
      </c>
      <c r="I60" s="138">
        <f>D60-'2014'!D60</f>
        <v>0.38142739575189921</v>
      </c>
      <c r="J60" s="135">
        <f>(E60-'2014'!E60)/'2014'!E60*100</f>
        <v>2.8790146930493576</v>
      </c>
      <c r="K60" s="135">
        <f>(F60-'2014'!F60)/'2014'!F60*100</f>
        <v>-0.21822149481723949</v>
      </c>
    </row>
    <row r="61" spans="1:11" ht="18.600000000000001" thickBot="1" x14ac:dyDescent="0.35">
      <c r="A61" s="2"/>
      <c r="B61" s="124">
        <f>SUM(B49:B60)</f>
        <v>37601336.964000002</v>
      </c>
      <c r="C61" s="54">
        <f>SUM(C49:C60)</f>
        <v>30537000.012000006</v>
      </c>
      <c r="D61" s="74">
        <f>C61/B61*100</f>
        <v>81.212537844695575</v>
      </c>
      <c r="E61" s="107">
        <f>SUM(E49:E60)</f>
        <v>6893028</v>
      </c>
      <c r="F61" s="107">
        <f>SUM(F49:F60)</f>
        <v>43565</v>
      </c>
      <c r="G61" s="169">
        <f>(B61-'2014'!B61)/'2014'!B61*100</f>
        <v>6.9404555839988085</v>
      </c>
      <c r="H61" s="170">
        <f>(C61-'2014'!C61)/'2014'!C61*100</f>
        <v>5.3113893664593386</v>
      </c>
      <c r="I61" s="170">
        <f>D61-'2014'!D61</f>
        <v>-1.2562800912545526</v>
      </c>
      <c r="J61" s="171">
        <f>(E61-'2014'!E61)/'2014'!E61*100</f>
        <v>7.9057846846105031</v>
      </c>
      <c r="K61" s="171">
        <f>(F61-'2014'!F61)/'2014'!F61*100</f>
        <v>7.6183888737926431</v>
      </c>
    </row>
    <row r="62" spans="1:11" ht="15" thickBot="1" x14ac:dyDescent="0.35"/>
    <row r="63" spans="1:11" ht="18.600000000000001" thickBot="1" x14ac:dyDescent="0.35">
      <c r="A63" s="350" t="s">
        <v>181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60"/>
    </row>
    <row r="64" spans="1:11" ht="18.600000000000001" customHeight="1" x14ac:dyDescent="0.3">
      <c r="A64" s="337"/>
      <c r="B64" s="364" t="s">
        <v>92</v>
      </c>
      <c r="C64" s="365"/>
      <c r="D64" s="365"/>
      <c r="E64" s="365"/>
      <c r="F64" s="366"/>
      <c r="G64" s="329" t="s">
        <v>39</v>
      </c>
      <c r="H64" s="348"/>
      <c r="I64" s="348"/>
      <c r="J64" s="377"/>
      <c r="K64" s="331"/>
    </row>
    <row r="65" spans="1:11" ht="14.4" customHeight="1" x14ac:dyDescent="0.3">
      <c r="A65" s="337"/>
      <c r="B65" s="357" t="s">
        <v>5</v>
      </c>
      <c r="C65" s="345" t="s">
        <v>6</v>
      </c>
      <c r="D65" s="345" t="s">
        <v>7</v>
      </c>
      <c r="E65" s="358" t="s">
        <v>8</v>
      </c>
      <c r="F65" s="358" t="s">
        <v>197</v>
      </c>
      <c r="G65" s="126" t="s">
        <v>83</v>
      </c>
      <c r="H65" s="82" t="s">
        <v>84</v>
      </c>
      <c r="I65" s="82" t="s">
        <v>85</v>
      </c>
      <c r="J65" s="307" t="s">
        <v>90</v>
      </c>
      <c r="K65" s="133" t="s">
        <v>198</v>
      </c>
    </row>
    <row r="66" spans="1:11" ht="21.6" customHeight="1" x14ac:dyDescent="0.3">
      <c r="A66" s="337"/>
      <c r="B66" s="357"/>
      <c r="C66" s="345"/>
      <c r="D66" s="345"/>
      <c r="E66" s="359"/>
      <c r="F66" s="359"/>
      <c r="G66" s="127" t="s">
        <v>184</v>
      </c>
      <c r="H66" s="127" t="s">
        <v>184</v>
      </c>
      <c r="I66" s="127" t="s">
        <v>184</v>
      </c>
      <c r="J66" s="81" t="s">
        <v>184</v>
      </c>
      <c r="K66" s="81" t="s">
        <v>184</v>
      </c>
    </row>
    <row r="67" spans="1:11" ht="18.600000000000001" customHeight="1" x14ac:dyDescent="0.35">
      <c r="A67" s="1" t="s">
        <v>41</v>
      </c>
      <c r="B67" s="119">
        <f>'Jan 15'!B14</f>
        <v>11339560.551000003</v>
      </c>
      <c r="C67" s="118">
        <f>'Jan 15'!C14</f>
        <v>9579995.8239999991</v>
      </c>
      <c r="D67" s="53">
        <f>C67/B67*100</f>
        <v>84.48295488095583</v>
      </c>
      <c r="E67" s="120">
        <f>'Jan 15'!E14</f>
        <v>9335435</v>
      </c>
      <c r="F67" s="120">
        <f>'Jan 15'!F14</f>
        <v>83477</v>
      </c>
      <c r="G67" s="128">
        <f>(B67-'2014'!B67)/'2014'!B67*100</f>
        <v>4.013366707797835</v>
      </c>
      <c r="H67" s="138">
        <f>(C67-'2014'!C67)/'2014'!C67*100</f>
        <v>9.094838726396139</v>
      </c>
      <c r="I67" s="138">
        <f>D67-'2014'!D67</f>
        <v>3.9350878216405363</v>
      </c>
      <c r="J67" s="135">
        <f>(E67-'2014'!E67)/'2014'!E67*100</f>
        <v>7.3739768892741209</v>
      </c>
      <c r="K67" s="135">
        <f>(F67-'2014'!F67)/'2014'!F67*100</f>
        <v>0.29797306227396703</v>
      </c>
    </row>
    <row r="68" spans="1:11" ht="18" x14ac:dyDescent="0.35">
      <c r="A68" s="1" t="s">
        <v>42</v>
      </c>
      <c r="B68" s="119">
        <f>'Fev 15'!B14</f>
        <v>9178137.4269999992</v>
      </c>
      <c r="C68" s="118">
        <f>'Fev 15'!C14</f>
        <v>7338354.7860000003</v>
      </c>
      <c r="D68" s="53">
        <f>C68/B68*100</f>
        <v>79.954727681590654</v>
      </c>
      <c r="E68" s="120">
        <f>'Fev 15'!E14</f>
        <v>7337096</v>
      </c>
      <c r="F68" s="120">
        <f>'Fev 15'!F14</f>
        <v>71371</v>
      </c>
      <c r="G68" s="128">
        <f>(B68-'2014'!B68)/'2014'!B68*100</f>
        <v>4.7615846654793277</v>
      </c>
      <c r="H68" s="138">
        <f>(C68-'2014'!C68)/'2014'!C68*100</f>
        <v>4.1748444680140171</v>
      </c>
      <c r="I68" s="138">
        <f>D68-'2014'!D68</f>
        <v>-0.45032611229466113</v>
      </c>
      <c r="J68" s="135">
        <f>(E68-'2014'!E68)/'2014'!E68*100</f>
        <v>1.2561980140685898</v>
      </c>
      <c r="K68" s="135">
        <f>(F68-'2014'!F68)/'2014'!F68*100</f>
        <v>0.88629424403482981</v>
      </c>
    </row>
    <row r="69" spans="1:11" ht="18" x14ac:dyDescent="0.35">
      <c r="A69" s="1" t="s">
        <v>43</v>
      </c>
      <c r="B69" s="119">
        <f>'Mar 15'!B14</f>
        <v>9848726.8910000026</v>
      </c>
      <c r="C69" s="118">
        <f>'Mar 15'!C14</f>
        <v>7613081.8919999991</v>
      </c>
      <c r="D69" s="53">
        <f t="shared" ref="D69:D78" si="10">C69/B69*100</f>
        <v>77.300162510923229</v>
      </c>
      <c r="E69" s="120">
        <f>'Mar 15'!E14</f>
        <v>7843840</v>
      </c>
      <c r="F69" s="120">
        <f>'Mar 15'!F14</f>
        <v>78732</v>
      </c>
      <c r="G69" s="128">
        <f>(B69-'2014'!B69)/'2014'!B69*100</f>
        <v>3.2863096524346074</v>
      </c>
      <c r="H69" s="138">
        <f>(C69-'2014'!C69)/'2014'!C69*100</f>
        <v>3.0254851847878577</v>
      </c>
      <c r="I69" s="138">
        <f>D69-'2014'!D69</f>
        <v>-0.19569695497921202</v>
      </c>
      <c r="J69" s="135">
        <f>(E69-'2014'!E69)/'2014'!E69*100</f>
        <v>3.0889870354148909</v>
      </c>
      <c r="K69" s="135">
        <f>(F69-'2014'!F69)/'2014'!F69*100</f>
        <v>4.5577689243027883</v>
      </c>
    </row>
    <row r="70" spans="1:11" ht="18" x14ac:dyDescent="0.35">
      <c r="A70" s="1" t="s">
        <v>44</v>
      </c>
      <c r="B70" s="119">
        <f>'Abr 15'!B14</f>
        <v>9360607.4560000002</v>
      </c>
      <c r="C70" s="118">
        <f>'Abr 15'!C14</f>
        <v>7571100.1739999996</v>
      </c>
      <c r="D70" s="53">
        <f t="shared" si="10"/>
        <v>80.88257316192707</v>
      </c>
      <c r="E70" s="120">
        <f>'Abr 15'!E14</f>
        <v>7909952</v>
      </c>
      <c r="F70" s="120">
        <f>'Abr 15'!F14</f>
        <v>74705</v>
      </c>
      <c r="G70" s="128">
        <f>(B70-'2014'!B70)/'2014'!B70*100</f>
        <v>1.3070629425502598</v>
      </c>
      <c r="H70" s="138">
        <f>(C70-'2014'!C70)/'2014'!C70*100</f>
        <v>3.2511302360688834</v>
      </c>
      <c r="I70" s="138">
        <f>D70-'2014'!D70</f>
        <v>1.5229001826926378</v>
      </c>
      <c r="J70" s="135">
        <f>(E70-'2014'!E70)/'2014'!E70*100</f>
        <v>2.9050626735964302</v>
      </c>
      <c r="K70" s="135">
        <f>(F70-'2014'!F70)/'2014'!F70*100</f>
        <v>0.79878024098336331</v>
      </c>
    </row>
    <row r="71" spans="1:11" ht="18" x14ac:dyDescent="0.35">
      <c r="A71" s="1" t="s">
        <v>45</v>
      </c>
      <c r="B71" s="119">
        <f>'Mai 15'!B14</f>
        <v>9529039.4910000004</v>
      </c>
      <c r="C71" s="118">
        <f>'Mai 15'!C14</f>
        <v>7433660.7479999997</v>
      </c>
      <c r="D71" s="53">
        <f t="shared" si="10"/>
        <v>78.010598602523928</v>
      </c>
      <c r="E71" s="120">
        <f>'Mai 15'!E14</f>
        <v>7710128</v>
      </c>
      <c r="F71" s="120">
        <f>'Mai 15'!F14</f>
        <v>75927</v>
      </c>
      <c r="G71" s="128">
        <f>(B71-'2014'!B71)/'2014'!B71*100</f>
        <v>1.7938319303666961</v>
      </c>
      <c r="H71" s="138">
        <f>(C71-'2014'!C71)/'2014'!C71*100</f>
        <v>1.2816645467172472</v>
      </c>
      <c r="I71" s="138">
        <f>D71-'2014'!D71</f>
        <v>-0.39448881850428563</v>
      </c>
      <c r="J71" s="135">
        <f>(E71-'2014'!E71)/'2014'!E71*100</f>
        <v>-2.9959694483745829E-3</v>
      </c>
      <c r="K71" s="135">
        <f>(F71-'2014'!F71)/'2014'!F71*100</f>
        <v>0.62953930975984729</v>
      </c>
    </row>
    <row r="72" spans="1:11" ht="18" x14ac:dyDescent="0.35">
      <c r="A72" s="1" t="s">
        <v>46</v>
      </c>
      <c r="B72" s="119">
        <f>'Jun 15'!B14</f>
        <v>9393161.8120000008</v>
      </c>
      <c r="C72" s="118">
        <f>'Jun 15'!C14</f>
        <v>7296431.9979999997</v>
      </c>
      <c r="D72" s="53">
        <f t="shared" si="10"/>
        <v>77.678125257872424</v>
      </c>
      <c r="E72" s="120">
        <f>'Jun 15'!E14</f>
        <v>7445762</v>
      </c>
      <c r="F72" s="120">
        <f>'Jun 15'!F14</f>
        <v>73569</v>
      </c>
      <c r="G72" s="128">
        <f>(B72-'2014'!B72)/'2014'!B72*100</f>
        <v>3.0380553305981755</v>
      </c>
      <c r="H72" s="138">
        <f>(C72-'2014'!C72)/'2014'!C72*100</f>
        <v>2.2185311618615975</v>
      </c>
      <c r="I72" s="138">
        <f>D72-'2014'!D72</f>
        <v>-0.62277456257095309</v>
      </c>
      <c r="J72" s="135">
        <f>(E72-'2014'!E72)/'2014'!E72*100</f>
        <v>2.711286670349824</v>
      </c>
      <c r="K72" s="135">
        <f>(F72-'2014'!F72)/'2014'!F72*100</f>
        <v>2.8951453866487644</v>
      </c>
    </row>
    <row r="73" spans="1:11" ht="18" x14ac:dyDescent="0.35">
      <c r="A73" s="1" t="s">
        <v>47</v>
      </c>
      <c r="B73" s="119">
        <f>'Jul 15'!B14</f>
        <v>10743967.241</v>
      </c>
      <c r="C73" s="118">
        <f>'Jul 15'!C14</f>
        <v>8955845.1400000006</v>
      </c>
      <c r="D73" s="53">
        <f t="shared" si="10"/>
        <v>83.356966184926961</v>
      </c>
      <c r="E73" s="120">
        <f>'Jul 15'!E14</f>
        <v>8988047</v>
      </c>
      <c r="F73" s="120">
        <f>'Jul 15'!F14</f>
        <v>80961</v>
      </c>
      <c r="G73" s="128">
        <f>(B73-'2014'!B73)/'2014'!B73*100</f>
        <v>6.283762193171115</v>
      </c>
      <c r="H73" s="138">
        <f>(C73-'2014'!C73)/'2014'!C73*100</f>
        <v>8.6759463487455815</v>
      </c>
      <c r="I73" s="138">
        <f>D73-'2014'!D73</f>
        <v>1.8348606151028122</v>
      </c>
      <c r="J73" s="135">
        <f>(E73-'2014'!E73)/'2014'!E73*100</f>
        <v>7.9807807709676908</v>
      </c>
      <c r="K73" s="135">
        <f>(F73-'2014'!F73)/'2014'!F73*100</f>
        <v>2.2828915784420247</v>
      </c>
    </row>
    <row r="74" spans="1:11" ht="18" x14ac:dyDescent="0.35">
      <c r="A74" s="1" t="s">
        <v>48</v>
      </c>
      <c r="B74" s="119">
        <f>'Ago 15'!B14</f>
        <v>9795962.2550000008</v>
      </c>
      <c r="C74" s="118">
        <f>'Ago 15'!C14</f>
        <v>7701823.0670000007</v>
      </c>
      <c r="D74" s="53">
        <f t="shared" si="10"/>
        <v>78.62242489826744</v>
      </c>
      <c r="E74" s="120">
        <f>'Ago 15'!E14</f>
        <v>7851151</v>
      </c>
      <c r="F74" s="120">
        <f>'Ago 15'!F14</f>
        <v>76493</v>
      </c>
      <c r="G74" s="128">
        <f>(B74-'2014'!B74)/'2014'!B74*100</f>
        <v>0.38924816355571834</v>
      </c>
      <c r="H74" s="138">
        <f>(C74-'2014'!C74)/'2014'!C74*100</f>
        <v>-0.32100949534846446</v>
      </c>
      <c r="I74" s="138">
        <f>D74-'2014'!D74</f>
        <v>-0.5602201543464389</v>
      </c>
      <c r="J74" s="135">
        <f>(E74-'2014'!E74)/'2014'!E74*100</f>
        <v>-2.256352094457565</v>
      </c>
      <c r="K74" s="135">
        <f>(F74-'2014'!F74)/'2014'!F74*100</f>
        <v>-2.2616051007500353</v>
      </c>
    </row>
    <row r="75" spans="1:11" ht="18" x14ac:dyDescent="0.35">
      <c r="A75" s="1" t="s">
        <v>49</v>
      </c>
      <c r="B75" s="119">
        <f>'Set 15'!B14</f>
        <v>9307636.3110000007</v>
      </c>
      <c r="C75" s="118">
        <f>'Set 15'!C14</f>
        <v>7399009.1880000001</v>
      </c>
      <c r="D75" s="53">
        <f t="shared" si="10"/>
        <v>79.493965393293934</v>
      </c>
      <c r="E75" s="120">
        <f>'Set 15'!E14</f>
        <v>7698739</v>
      </c>
      <c r="F75" s="120">
        <f>'Set 15'!F14</f>
        <v>74494</v>
      </c>
      <c r="G75" s="128">
        <f>(B75-'2014'!B75)/'2014'!B75*100</f>
        <v>-1.6343739573343179</v>
      </c>
      <c r="H75" s="138">
        <f>(C75-'2014'!C75)/'2014'!C75*100</f>
        <v>-0.43185636369917868</v>
      </c>
      <c r="I75" s="138">
        <f>D75-'2014'!D75</f>
        <v>0.96007506499707063</v>
      </c>
      <c r="J75" s="135">
        <f>(E75-'2014'!E75)/'2014'!E75*100</f>
        <v>-1.3243796388342168</v>
      </c>
      <c r="K75" s="135">
        <f>(F75-'2014'!F75)/'2014'!F75*100</f>
        <v>-3.2884572941955419</v>
      </c>
    </row>
    <row r="76" spans="1:11" ht="18" x14ac:dyDescent="0.35">
      <c r="A76" s="1" t="s">
        <v>50</v>
      </c>
      <c r="B76" s="119">
        <f>'Out 15'!B14</f>
        <v>9676727.8210000005</v>
      </c>
      <c r="C76" s="118">
        <f>'Out 15'!C14</f>
        <v>7666885.807</v>
      </c>
      <c r="D76" s="53">
        <f t="shared" si="10"/>
        <v>79.23014833962435</v>
      </c>
      <c r="E76" s="120">
        <f>'Out 15'!E14</f>
        <v>7966252</v>
      </c>
      <c r="F76" s="120">
        <f>'Out 15'!F14</f>
        <v>76898</v>
      </c>
      <c r="G76" s="128">
        <f>(B76-'2014'!B76)/'2014'!B76*100</f>
        <v>-3.5496366769902794</v>
      </c>
      <c r="H76" s="138">
        <f>(C76-'2014'!C76)/'2014'!C76*100</f>
        <v>-5.25199489696376</v>
      </c>
      <c r="I76" s="138">
        <f>D76-'2014'!D76</f>
        <v>-1.4235454788626072</v>
      </c>
      <c r="J76" s="135">
        <f>(E76-'2014'!E76)/'2014'!E76*100</f>
        <v>-5.8554275359081753</v>
      </c>
      <c r="K76" s="135">
        <f>(F76-'2014'!F76)/'2014'!F76*100</f>
        <v>-5.0782600108625884</v>
      </c>
    </row>
    <row r="77" spans="1:11" ht="18" x14ac:dyDescent="0.35">
      <c r="A77" s="1" t="s">
        <v>51</v>
      </c>
      <c r="B77" s="119">
        <f>'Nov 15'!B14</f>
        <v>9443357.0989999995</v>
      </c>
      <c r="C77" s="118">
        <f>'Nov 15'!C14</f>
        <v>7353737.4369999999</v>
      </c>
      <c r="D77" s="53">
        <f t="shared" si="10"/>
        <v>77.872067739328855</v>
      </c>
      <c r="E77" s="120">
        <f>'Nov 15'!E14</f>
        <v>7617196</v>
      </c>
      <c r="F77" s="120">
        <f>'Nov 15'!F14</f>
        <v>74183</v>
      </c>
      <c r="G77" s="128">
        <f>(B77-'2014'!B77)/'2014'!B77*100</f>
        <v>-3.6951862327201059</v>
      </c>
      <c r="H77" s="138">
        <f>(C77-'2014'!C77)/'2014'!C77*100</f>
        <v>-7.5483031475518274</v>
      </c>
      <c r="I77" s="138">
        <f>D77-'2014'!D77</f>
        <v>-3.2454805224203227</v>
      </c>
      <c r="J77" s="135">
        <f>(E77-'2014'!E77)/'2014'!E77*100</f>
        <v>-7.4012089198410749</v>
      </c>
      <c r="K77" s="135">
        <f>(F77-'2014'!F77)/'2014'!F77*100</f>
        <v>-4.2058367768595044</v>
      </c>
    </row>
    <row r="78" spans="1:11" ht="18" x14ac:dyDescent="0.35">
      <c r="A78" s="1" t="s">
        <v>52</v>
      </c>
      <c r="B78" s="119">
        <f>'Dez 15'!B14</f>
        <v>10604310.630999999</v>
      </c>
      <c r="C78" s="118">
        <f>'Dez 15'!C14</f>
        <v>8463936.7119999994</v>
      </c>
      <c r="D78" s="53">
        <f t="shared" si="10"/>
        <v>79.816001308534283</v>
      </c>
      <c r="E78" s="120">
        <f>'Dez 15'!E14</f>
        <v>8476745</v>
      </c>
      <c r="F78" s="120">
        <f>'Dez 15'!F14</f>
        <v>79496</v>
      </c>
      <c r="G78" s="128">
        <f>(B78-'2014'!B78)/'2014'!B78*100</f>
        <v>-3.3865685152227645</v>
      </c>
      <c r="H78" s="138">
        <f>(C78-'2014'!C78)/'2014'!C78*100</f>
        <v>-4.5557850570938312</v>
      </c>
      <c r="I78" s="138">
        <f>D78-'2014'!D78</f>
        <v>-0.97776684623332244</v>
      </c>
      <c r="J78" s="135">
        <f>(E78-'2014'!E78)/'2014'!E78*100</f>
        <v>-4.453963391816135</v>
      </c>
      <c r="K78" s="135">
        <f>(F78-'2014'!F78)/'2014'!F78*100</f>
        <v>-3.8812178076560344</v>
      </c>
    </row>
    <row r="79" spans="1:11" ht="18.600000000000001" thickBot="1" x14ac:dyDescent="0.35">
      <c r="A79" s="2"/>
      <c r="B79" s="64">
        <f>SUM(B67:B78)</f>
        <v>118221194.98599999</v>
      </c>
      <c r="C79" s="100">
        <f>SUM(C67:C78)</f>
        <v>94373862.772999987</v>
      </c>
      <c r="D79" s="74">
        <f>C79/B79*100</f>
        <v>79.828209133037404</v>
      </c>
      <c r="E79" s="122">
        <f>SUM(E67:E78)</f>
        <v>96180343</v>
      </c>
      <c r="F79" s="122">
        <f>SUM(F67:F78)</f>
        <v>920306</v>
      </c>
      <c r="G79" s="169">
        <f>(B79-'2014'!B79)/'2014'!B79*100</f>
        <v>0.99272428959670223</v>
      </c>
      <c r="H79" s="170">
        <f>(C79-'2014'!C79)/'2014'!C79*100</f>
        <v>1.109748284736958</v>
      </c>
      <c r="I79" s="170">
        <f>D79-'2014'!D79</f>
        <v>9.2392831711265444E-2</v>
      </c>
      <c r="J79" s="171">
        <f>(E79-'2014'!E79)/'2014'!E79*100</f>
        <v>0.27846097028792532</v>
      </c>
      <c r="K79" s="171">
        <f>(F79-'2014'!F79)/'2014'!F79*100</f>
        <v>-0.60835541002161053</v>
      </c>
    </row>
    <row r="80" spans="1:11" ht="18.600000000000001" thickBot="1" x14ac:dyDescent="0.35">
      <c r="A80" s="350" t="s">
        <v>182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60"/>
    </row>
    <row r="81" spans="1:12" ht="18" x14ac:dyDescent="0.3">
      <c r="A81" s="316"/>
      <c r="B81" s="364" t="s">
        <v>92</v>
      </c>
      <c r="C81" s="365"/>
      <c r="D81" s="365"/>
      <c r="E81" s="365"/>
      <c r="F81" s="366"/>
      <c r="G81" s="382" t="s">
        <v>39</v>
      </c>
      <c r="H81" s="380"/>
      <c r="I81" s="380"/>
      <c r="J81" s="380"/>
      <c r="K81" s="383"/>
    </row>
    <row r="82" spans="1:12" ht="14.4" customHeight="1" x14ac:dyDescent="0.3">
      <c r="A82" s="353"/>
      <c r="B82" s="357" t="s">
        <v>5</v>
      </c>
      <c r="C82" s="345" t="s">
        <v>6</v>
      </c>
      <c r="D82" s="345" t="s">
        <v>7</v>
      </c>
      <c r="E82" s="358" t="s">
        <v>8</v>
      </c>
      <c r="F82" s="358" t="s">
        <v>197</v>
      </c>
      <c r="G82" s="126" t="s">
        <v>83</v>
      </c>
      <c r="H82" s="82" t="s">
        <v>84</v>
      </c>
      <c r="I82" s="82" t="s">
        <v>85</v>
      </c>
      <c r="J82" s="307" t="s">
        <v>90</v>
      </c>
      <c r="K82" s="133" t="s">
        <v>198</v>
      </c>
    </row>
    <row r="83" spans="1:12" ht="21.6" customHeight="1" x14ac:dyDescent="0.3">
      <c r="A83" s="353"/>
      <c r="B83" s="357"/>
      <c r="C83" s="345"/>
      <c r="D83" s="345"/>
      <c r="E83" s="359"/>
      <c r="F83" s="359"/>
      <c r="G83" s="127" t="s">
        <v>184</v>
      </c>
      <c r="H83" s="127" t="s">
        <v>184</v>
      </c>
      <c r="I83" s="127" t="s">
        <v>184</v>
      </c>
      <c r="J83" s="175" t="s">
        <v>184</v>
      </c>
      <c r="K83" s="175" t="s">
        <v>184</v>
      </c>
      <c r="L83" s="176"/>
    </row>
    <row r="84" spans="1:12" ht="18" x14ac:dyDescent="0.35">
      <c r="A84" s="1" t="s">
        <v>41</v>
      </c>
      <c r="B84" s="119">
        <f>'Jan 15'!B26</f>
        <v>3642036.398</v>
      </c>
      <c r="C84" s="118">
        <f>'Jan 15'!C26</f>
        <v>3079356.443</v>
      </c>
      <c r="D84" s="53">
        <f>C84/B84*100</f>
        <v>84.550402755200579</v>
      </c>
      <c r="E84" s="120">
        <f>'Jan 15'!E26</f>
        <v>686736</v>
      </c>
      <c r="F84" s="120">
        <f>'Jan 15'!F26</f>
        <v>4106</v>
      </c>
      <c r="G84" s="128">
        <f>(B84-'2014'!B84)/'2014'!B84*100</f>
        <v>16.163793426319316</v>
      </c>
      <c r="H84" s="138">
        <f>(C84-'2014'!C84)/'2014'!C84*100</f>
        <v>21.6418876159922</v>
      </c>
      <c r="I84" s="138">
        <f>D84-'2014'!D84</f>
        <v>3.8076938721137736</v>
      </c>
      <c r="J84" s="135">
        <f>(E84-'2014'!E84)/'2014'!E84*100</f>
        <v>24.514487852904008</v>
      </c>
      <c r="K84" s="135">
        <f>(F84-'2014'!F84)/'2014'!F84*100</f>
        <v>20.410557184750733</v>
      </c>
    </row>
    <row r="85" spans="1:12" ht="18" x14ac:dyDescent="0.35">
      <c r="A85" s="1" t="s">
        <v>42</v>
      </c>
      <c r="B85" s="119">
        <f>'Fev 15'!B26</f>
        <v>3161757.8229999999</v>
      </c>
      <c r="C85" s="118">
        <f>'Fev 15'!C26</f>
        <v>2528961.12</v>
      </c>
      <c r="D85" s="53">
        <f t="shared" ref="D85:D95" si="11">C85/B85*100</f>
        <v>79.98592117344468</v>
      </c>
      <c r="E85" s="120">
        <f>'Fev 15'!E26</f>
        <v>572408</v>
      </c>
      <c r="F85" s="120">
        <f>'Fev 15'!F26</f>
        <v>3614</v>
      </c>
      <c r="G85" s="128">
        <f>(B85-'2014'!B85)/'2014'!B85*100</f>
        <v>16.183245378795156</v>
      </c>
      <c r="H85" s="138">
        <f>(C85-'2014'!C85)/'2014'!C85*100</f>
        <v>19.989291894180027</v>
      </c>
      <c r="I85" s="138">
        <f>D85-'2014'!D85</f>
        <v>2.5371442047555348</v>
      </c>
      <c r="J85" s="135">
        <f>(E85-'2014'!E85)/'2014'!E85*100</f>
        <v>20.479554122431111</v>
      </c>
      <c r="K85" s="135">
        <f>(F85-'2014'!F85)/'2014'!F85*100</f>
        <v>17.796610169491526</v>
      </c>
    </row>
    <row r="86" spans="1:12" ht="18" x14ac:dyDescent="0.35">
      <c r="A86" s="1" t="s">
        <v>43</v>
      </c>
      <c r="B86" s="119">
        <f>'Mar 15'!B26</f>
        <v>3258737.2340000002</v>
      </c>
      <c r="C86" s="118">
        <f>'Mar 15'!C26</f>
        <v>2481585.3909999998</v>
      </c>
      <c r="D86" s="53">
        <f t="shared" si="11"/>
        <v>76.15174875434586</v>
      </c>
      <c r="E86" s="120">
        <f>'Mar 15'!E26</f>
        <v>568446</v>
      </c>
      <c r="F86" s="120">
        <f>'Mar 15'!F26</f>
        <v>3699</v>
      </c>
      <c r="G86" s="128">
        <f>(B86-'2014'!B86)/'2014'!B86*100</f>
        <v>9.921405221185168</v>
      </c>
      <c r="H86" s="138">
        <f>(C86-'2014'!C86)/'2014'!C86*100</f>
        <v>4.5002485504364431</v>
      </c>
      <c r="I86" s="138">
        <f>D86-'2014'!D86</f>
        <v>-3.950522285595838</v>
      </c>
      <c r="J86" s="135">
        <f>(E86-'2014'!E86)/'2014'!E86*100</f>
        <v>8.4340520990706409</v>
      </c>
      <c r="K86" s="135">
        <f>(F86-'2014'!F86)/'2014'!F86*100</f>
        <v>10.649117559078672</v>
      </c>
    </row>
    <row r="87" spans="1:12" ht="18" x14ac:dyDescent="0.35">
      <c r="A87" s="1" t="s">
        <v>44</v>
      </c>
      <c r="B87" s="119">
        <f>'Abr 15'!B26</f>
        <v>3159761.7</v>
      </c>
      <c r="C87" s="118">
        <f>'Abr 15'!C26</f>
        <v>2495936.3670000001</v>
      </c>
      <c r="D87" s="53">
        <f t="shared" si="11"/>
        <v>78.991284912403358</v>
      </c>
      <c r="E87" s="120">
        <f>'Abr 15'!E26</f>
        <v>555033</v>
      </c>
      <c r="F87" s="120">
        <f>'Abr 15'!F26</f>
        <v>3516</v>
      </c>
      <c r="G87" s="128">
        <f>(B87-'2014'!B87)/'2014'!B87*100</f>
        <v>13.366447888297071</v>
      </c>
      <c r="H87" s="138">
        <f>(C87-'2014'!C87)/'2014'!C87*100</f>
        <v>8.1812750799254808</v>
      </c>
      <c r="I87" s="138">
        <f>D87-'2014'!D87</f>
        <v>-3.7860846280793226</v>
      </c>
      <c r="J87" s="135">
        <f>(E87-'2014'!E87)/'2014'!E87*100</f>
        <v>9.3538262697588657</v>
      </c>
      <c r="K87" s="135">
        <f>(F87-'2014'!F87)/'2014'!F87*100</f>
        <v>11.548223350253807</v>
      </c>
    </row>
    <row r="88" spans="1:12" ht="18" x14ac:dyDescent="0.35">
      <c r="A88" s="1" t="s">
        <v>45</v>
      </c>
      <c r="B88" s="119">
        <f>'Mai 15'!B26</f>
        <v>3229397.0839999998</v>
      </c>
      <c r="C88" s="118">
        <f>'Mai 15'!C26</f>
        <v>2660636.6090000002</v>
      </c>
      <c r="D88" s="53">
        <f t="shared" si="11"/>
        <v>82.388029090076444</v>
      </c>
      <c r="E88" s="120">
        <f>'Mai 15'!E26</f>
        <v>562989</v>
      </c>
      <c r="F88" s="120">
        <f>'Mai 15'!F26</f>
        <v>3561</v>
      </c>
      <c r="G88" s="128">
        <f>(B88-'2014'!B88)/'2014'!B88*100</f>
        <v>14.539967950479276</v>
      </c>
      <c r="H88" s="138">
        <f>(C88-'2014'!C88)/'2014'!C88*100</f>
        <v>13.651517830184654</v>
      </c>
      <c r="I88" s="138">
        <f>D88-'2014'!D88</f>
        <v>-0.64405346935431851</v>
      </c>
      <c r="J88" s="135">
        <f>(E88-'2014'!E88)/'2014'!E88*100</f>
        <v>13.447521939325549</v>
      </c>
      <c r="K88" s="135">
        <f>(F88-'2014'!F88)/'2014'!F88*100</f>
        <v>13.011742304030466</v>
      </c>
    </row>
    <row r="89" spans="1:12" ht="18" x14ac:dyDescent="0.35">
      <c r="A89" s="1" t="s">
        <v>46</v>
      </c>
      <c r="B89" s="119">
        <f>'Jun 15'!B26</f>
        <v>3211084.8990000002</v>
      </c>
      <c r="C89" s="118">
        <f>'Jun 15'!C26</f>
        <v>2598984.5949999997</v>
      </c>
      <c r="D89" s="53">
        <f t="shared" si="11"/>
        <v>80.937897213785234</v>
      </c>
      <c r="E89" s="120">
        <f>'Jun 15'!E26</f>
        <v>547474</v>
      </c>
      <c r="F89" s="120">
        <f>'Jun 15'!F26</f>
        <v>3492</v>
      </c>
      <c r="G89" s="128">
        <f>(B89-'2014'!B89)/'2014'!B89*100</f>
        <v>12.521536993633111</v>
      </c>
      <c r="H89" s="138">
        <f>(C89-'2014'!C89)/'2014'!C89*100</f>
        <v>11.804481267696834</v>
      </c>
      <c r="I89" s="138">
        <f>D89-'2014'!D89</f>
        <v>-0.51909352813352427</v>
      </c>
      <c r="J89" s="135">
        <f>(E89-'2014'!E89)/'2014'!E89*100</f>
        <v>10.928214386299766</v>
      </c>
      <c r="K89" s="135">
        <f>(F89-'2014'!F89)/'2014'!F89*100</f>
        <v>9.5701286476310017</v>
      </c>
    </row>
    <row r="90" spans="1:12" ht="18" x14ac:dyDescent="0.35">
      <c r="A90" s="1" t="s">
        <v>47</v>
      </c>
      <c r="B90" s="119">
        <f>'Jul 15'!B26</f>
        <v>3775842.6140000001</v>
      </c>
      <c r="C90" s="118">
        <f>'Jul 15'!C26</f>
        <v>3131155.7030000002</v>
      </c>
      <c r="D90" s="53">
        <f t="shared" si="11"/>
        <v>82.926012100990604</v>
      </c>
      <c r="E90" s="120">
        <f>'Jul 15'!E26</f>
        <v>694392</v>
      </c>
      <c r="F90" s="120">
        <f>'Jul 15'!F26</f>
        <v>4223</v>
      </c>
      <c r="G90" s="128">
        <f>(B90-'2014'!B90)/'2014'!B90*100</f>
        <v>25.26767187009758</v>
      </c>
      <c r="H90" s="138">
        <f>(C90-'2014'!C90)/'2014'!C90*100</f>
        <v>21.985319677212924</v>
      </c>
      <c r="I90" s="138">
        <f>D90-'2014'!D90</f>
        <v>-2.2313535627657473</v>
      </c>
      <c r="J90" s="135">
        <f>(E90-'2014'!E90)/'2014'!E90*100</f>
        <v>21.195069761272283</v>
      </c>
      <c r="K90" s="135">
        <f>(F90-'2014'!F90)/'2014'!F90*100</f>
        <v>18.125874125874127</v>
      </c>
    </row>
    <row r="91" spans="1:12" ht="18" x14ac:dyDescent="0.35">
      <c r="A91" s="1" t="s">
        <v>48</v>
      </c>
      <c r="B91" s="119">
        <f>'Ago 15'!B26</f>
        <v>3610796.1710000001</v>
      </c>
      <c r="C91" s="118">
        <f>'Ago 15'!C26</f>
        <v>3015491.051</v>
      </c>
      <c r="D91" s="53">
        <f t="shared" si="11"/>
        <v>83.513189562424614</v>
      </c>
      <c r="E91" s="120">
        <f>'Ago 15'!E26</f>
        <v>657762</v>
      </c>
      <c r="F91" s="120">
        <f>'Ago 15'!F26</f>
        <v>4054</v>
      </c>
      <c r="G91" s="128">
        <f>(B91-'2014'!B91)/'2014'!B91*100</f>
        <v>19.086955707887657</v>
      </c>
      <c r="H91" s="138">
        <f>(C91-'2014'!C91)/'2014'!C91*100</f>
        <v>16.620386631595586</v>
      </c>
      <c r="I91" s="138">
        <f>D91-'2014'!D91</f>
        <v>-1.766338260289956</v>
      </c>
      <c r="J91" s="135">
        <f>(E91-'2014'!E91)/'2014'!E91*100</f>
        <v>14.709990879174347</v>
      </c>
      <c r="K91" s="135">
        <f>(F91-'2014'!F91)/'2014'!F91*100</f>
        <v>13.876404494382022</v>
      </c>
    </row>
    <row r="92" spans="1:12" ht="18" x14ac:dyDescent="0.35">
      <c r="A92" s="1" t="s">
        <v>49</v>
      </c>
      <c r="B92" s="119">
        <f>'Set 15'!B26</f>
        <v>3434454.6150000002</v>
      </c>
      <c r="C92" s="118">
        <f>'Set 15'!C26</f>
        <v>2824493.5819999999</v>
      </c>
      <c r="D92" s="53">
        <f t="shared" si="11"/>
        <v>82.239944871130575</v>
      </c>
      <c r="E92" s="120">
        <f>'Set 15'!E26</f>
        <v>621660</v>
      </c>
      <c r="F92" s="120">
        <f>'Set 15'!F26</f>
        <v>3820</v>
      </c>
      <c r="G92" s="128">
        <f>(B92-'2014'!B92)/'2014'!B92*100</f>
        <v>20.114871491141205</v>
      </c>
      <c r="H92" s="138">
        <f>(C92-'2014'!C92)/'2014'!C92*100</f>
        <v>13.948295404342371</v>
      </c>
      <c r="I92" s="138">
        <f>D92-'2014'!D92</f>
        <v>-4.4506052119726718</v>
      </c>
      <c r="J92" s="135">
        <f>(E92-'2014'!E92)/'2014'!E92*100</f>
        <v>14.258722506391511</v>
      </c>
      <c r="K92" s="135">
        <f>(F92-'2014'!F92)/'2014'!F92*100</f>
        <v>12.452163673829849</v>
      </c>
    </row>
    <row r="93" spans="1:12" ht="18" x14ac:dyDescent="0.35">
      <c r="A93" s="1" t="s">
        <v>50</v>
      </c>
      <c r="B93" s="119">
        <f>'Out 15'!B26</f>
        <v>3475283.7089999998</v>
      </c>
      <c r="C93" s="118">
        <f>'Out 15'!C26</f>
        <v>2863267.446</v>
      </c>
      <c r="D93" s="53">
        <f t="shared" si="11"/>
        <v>82.389458983879464</v>
      </c>
      <c r="E93" s="120">
        <f>'Out 15'!E26</f>
        <v>620000</v>
      </c>
      <c r="F93" s="120">
        <f>'Out 15'!F26</f>
        <v>3867</v>
      </c>
      <c r="G93" s="128">
        <f>(B93-'2014'!B93)/'2014'!B93*100</f>
        <v>18.578246775808903</v>
      </c>
      <c r="H93" s="138">
        <f>(C93-'2014'!C93)/'2014'!C93*100</f>
        <v>14.985767722063576</v>
      </c>
      <c r="I93" s="138">
        <f>D93-'2014'!D93</f>
        <v>-2.5740786143588537</v>
      </c>
      <c r="J93" s="135">
        <f>(E93-'2014'!E93)/'2014'!E93*100</f>
        <v>10.999713549126325</v>
      </c>
      <c r="K93" s="135">
        <f>(F93-'2014'!F93)/'2014'!F93*100</f>
        <v>8.929577464788732</v>
      </c>
    </row>
    <row r="94" spans="1:12" ht="18" x14ac:dyDescent="0.35">
      <c r="A94" s="1" t="s">
        <v>51</v>
      </c>
      <c r="B94" s="119">
        <f>'Nov 15'!B26</f>
        <v>3238000.3080000007</v>
      </c>
      <c r="C94" s="118">
        <f>'Nov 15'!C26</f>
        <v>2564527.4229999995</v>
      </c>
      <c r="D94" s="53">
        <f t="shared" si="11"/>
        <v>79.200962911088112</v>
      </c>
      <c r="E94" s="120">
        <f>'Nov 15'!E26</f>
        <v>573064</v>
      </c>
      <c r="F94" s="120">
        <f>'Nov 15'!F26</f>
        <v>3659</v>
      </c>
      <c r="G94" s="128">
        <f>(B94-'2014'!B94)/'2014'!B94*100</f>
        <v>10.558915332056442</v>
      </c>
      <c r="H94" s="138">
        <f>(C94-'2014'!C94)/'2014'!C94*100</f>
        <v>8.5107099809833109</v>
      </c>
      <c r="I94" s="138">
        <f>D94-'2014'!D94</f>
        <v>-1.4949661289016092</v>
      </c>
      <c r="J94" s="135">
        <f>(E94-'2014'!E94)/'2014'!E94*100</f>
        <v>8.574535767809067</v>
      </c>
      <c r="K94" s="135">
        <f>(F94-'2014'!F94)/'2014'!F94*100</f>
        <v>6.2427409988385598</v>
      </c>
    </row>
    <row r="95" spans="1:12" ht="18" x14ac:dyDescent="0.35">
      <c r="A95" s="1" t="s">
        <v>52</v>
      </c>
      <c r="B95" s="119">
        <f>'Dez 15'!B26</f>
        <v>3550422.7869999995</v>
      </c>
      <c r="C95" s="118">
        <f>'Dez 15'!C26</f>
        <v>2909179.8569999998</v>
      </c>
      <c r="D95" s="53">
        <f t="shared" si="11"/>
        <v>81.938969850353217</v>
      </c>
      <c r="E95" s="120">
        <f>'Dez 15'!E26</f>
        <v>634894</v>
      </c>
      <c r="F95" s="120">
        <f>'Dez 15'!F26</f>
        <v>3944</v>
      </c>
      <c r="G95" s="128">
        <f>(B95-'2014'!B95)/'2014'!B95*100</f>
        <v>7.7085340237795812</v>
      </c>
      <c r="H95" s="138">
        <f>(C95-'2014'!C95)/'2014'!C95*100</f>
        <v>8.9230286105193883</v>
      </c>
      <c r="I95" s="138">
        <f>D95-'2014'!D95</f>
        <v>0.91362163351267611</v>
      </c>
      <c r="J95" s="135">
        <f>(E95-'2014'!E95)/'2014'!E95*100</f>
        <v>8.4382456374073644</v>
      </c>
      <c r="K95" s="135">
        <f>(F95-'2014'!F95)/'2014'!F95*100</f>
        <v>4.6709129511677281</v>
      </c>
    </row>
    <row r="96" spans="1:12" ht="18.600000000000001" thickBot="1" x14ac:dyDescent="0.35">
      <c r="A96" s="2"/>
      <c r="B96" s="64">
        <f>SUM(B84:B95)</f>
        <v>40747575.342</v>
      </c>
      <c r="C96" s="88">
        <f>SUM(C84:C95)</f>
        <v>33153575.586999997</v>
      </c>
      <c r="D96" s="74">
        <f>C96/B96*100</f>
        <v>81.363308880927221</v>
      </c>
      <c r="E96" s="107">
        <f>SUM(E84:E95)</f>
        <v>7294858</v>
      </c>
      <c r="F96" s="107">
        <f>SUM(F84:F95)</f>
        <v>45555</v>
      </c>
      <c r="G96" s="172">
        <f>(B96-'2014'!B96)/'2014'!B96*100</f>
        <v>15.291455168603902</v>
      </c>
      <c r="H96" s="173">
        <f>(C96-'2014'!C96)/'2014'!C96*100</f>
        <v>13.764298528191965</v>
      </c>
      <c r="I96" s="173">
        <f>D96-'2014'!D96</f>
        <v>-1.0922101138135503</v>
      </c>
      <c r="J96" s="174">
        <f>(E96-'2014'!E96)/'2014'!E96*100</f>
        <v>13.794999037520478</v>
      </c>
      <c r="K96" s="174">
        <f>(F96-'2014'!F96)/'2014'!F96*100</f>
        <v>12.190616919098634</v>
      </c>
    </row>
    <row r="97" spans="7:9" x14ac:dyDescent="0.3">
      <c r="G97" s="62"/>
      <c r="H97" s="62"/>
      <c r="I97" s="62"/>
    </row>
  </sheetData>
  <mergeCells count="60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A28:K28"/>
    <mergeCell ref="A29:A31"/>
    <mergeCell ref="B29:F29"/>
    <mergeCell ref="G29:K29"/>
    <mergeCell ref="B30:B31"/>
    <mergeCell ref="C30:C31"/>
    <mergeCell ref="D30:D31"/>
    <mergeCell ref="F30:F31"/>
    <mergeCell ref="E30:E31"/>
    <mergeCell ref="A45:K45"/>
    <mergeCell ref="A46:A48"/>
    <mergeCell ref="B46:F46"/>
    <mergeCell ref="G46:K46"/>
    <mergeCell ref="B47:B48"/>
    <mergeCell ref="C47:C48"/>
    <mergeCell ref="D47:D48"/>
    <mergeCell ref="F47:F48"/>
    <mergeCell ref="E47:E48"/>
    <mergeCell ref="A63:K63"/>
    <mergeCell ref="A64:A66"/>
    <mergeCell ref="B64:F64"/>
    <mergeCell ref="G64:K64"/>
    <mergeCell ref="B65:B66"/>
    <mergeCell ref="C65:C66"/>
    <mergeCell ref="D65:D66"/>
    <mergeCell ref="F65:F66"/>
    <mergeCell ref="E65:E66"/>
    <mergeCell ref="A80:K80"/>
    <mergeCell ref="A81:A83"/>
    <mergeCell ref="B81:F81"/>
    <mergeCell ref="G81:K81"/>
    <mergeCell ref="B82:B83"/>
    <mergeCell ref="C82:C83"/>
    <mergeCell ref="D82:D83"/>
    <mergeCell ref="F82:F83"/>
    <mergeCell ref="E82:E83"/>
  </mergeCells>
  <conditionalFormatting sqref="G32:G43">
    <cfRule type="cellIs" dxfId="399" priority="101" operator="lessThan">
      <formula>0</formula>
    </cfRule>
    <cfRule type="cellIs" dxfId="398" priority="102" operator="greaterThan">
      <formula>0</formula>
    </cfRule>
  </conditionalFormatting>
  <conditionalFormatting sqref="H32:H43">
    <cfRule type="cellIs" dxfId="397" priority="99" operator="lessThan">
      <formula>0</formula>
    </cfRule>
    <cfRule type="cellIs" dxfId="396" priority="100" operator="greaterThan">
      <formula>0</formula>
    </cfRule>
  </conditionalFormatting>
  <conditionalFormatting sqref="K32:K43">
    <cfRule type="cellIs" dxfId="395" priority="97" operator="lessThan">
      <formula>0</formula>
    </cfRule>
    <cfRule type="cellIs" dxfId="394" priority="98" operator="greaterThan">
      <formula>0</formula>
    </cfRule>
  </conditionalFormatting>
  <conditionalFormatting sqref="I32:I43">
    <cfRule type="cellIs" dxfId="393" priority="73" operator="lessThan">
      <formula>0</formula>
    </cfRule>
    <cfRule type="cellIs" dxfId="392" priority="96" operator="greaterThan">
      <formula>0</formula>
    </cfRule>
  </conditionalFormatting>
  <conditionalFormatting sqref="G61">
    <cfRule type="cellIs" dxfId="391" priority="55" operator="lessThan">
      <formula>0</formula>
    </cfRule>
    <cfRule type="cellIs" dxfId="390" priority="56" operator="greaterThan">
      <formula>0</formula>
    </cfRule>
  </conditionalFormatting>
  <conditionalFormatting sqref="H61">
    <cfRule type="cellIs" dxfId="389" priority="53" operator="lessThan">
      <formula>0</formula>
    </cfRule>
    <cfRule type="cellIs" dxfId="388" priority="54" operator="greaterThan">
      <formula>0</formula>
    </cfRule>
  </conditionalFormatting>
  <conditionalFormatting sqref="K61">
    <cfRule type="cellIs" dxfId="387" priority="51" operator="lessThan">
      <formula>0</formula>
    </cfRule>
    <cfRule type="cellIs" dxfId="386" priority="52" operator="greaterThan">
      <formula>0</formula>
    </cfRule>
  </conditionalFormatting>
  <conditionalFormatting sqref="G44">
    <cfRule type="cellIs" dxfId="385" priority="71" operator="lessThan">
      <formula>0</formula>
    </cfRule>
    <cfRule type="cellIs" dxfId="384" priority="72" operator="greaterThan">
      <formula>0</formula>
    </cfRule>
  </conditionalFormatting>
  <conditionalFormatting sqref="H44">
    <cfRule type="cellIs" dxfId="383" priority="69" operator="lessThan">
      <formula>0</formula>
    </cfRule>
    <cfRule type="cellIs" dxfId="382" priority="70" operator="greaterThan">
      <formula>0</formula>
    </cfRule>
  </conditionalFormatting>
  <conditionalFormatting sqref="K44">
    <cfRule type="cellIs" dxfId="381" priority="67" operator="lessThan">
      <formula>0</formula>
    </cfRule>
    <cfRule type="cellIs" dxfId="380" priority="68" operator="greaterThan">
      <formula>0</formula>
    </cfRule>
  </conditionalFormatting>
  <conditionalFormatting sqref="I44">
    <cfRule type="cellIs" dxfId="379" priority="65" operator="lessThan">
      <formula>0</formula>
    </cfRule>
    <cfRule type="cellIs" dxfId="378" priority="66" operator="greaterThan">
      <formula>0</formula>
    </cfRule>
  </conditionalFormatting>
  <conditionalFormatting sqref="G49:G60">
    <cfRule type="cellIs" dxfId="377" priority="63" operator="lessThan">
      <formula>0</formula>
    </cfRule>
    <cfRule type="cellIs" dxfId="376" priority="64" operator="greaterThan">
      <formula>0</formula>
    </cfRule>
  </conditionalFormatting>
  <conditionalFormatting sqref="H49:H60">
    <cfRule type="cellIs" dxfId="375" priority="61" operator="lessThan">
      <formula>0</formula>
    </cfRule>
    <cfRule type="cellIs" dxfId="374" priority="62" operator="greaterThan">
      <formula>0</formula>
    </cfRule>
  </conditionalFormatting>
  <conditionalFormatting sqref="K49:K60">
    <cfRule type="cellIs" dxfId="373" priority="59" operator="lessThan">
      <formula>0</formula>
    </cfRule>
    <cfRule type="cellIs" dxfId="372" priority="60" operator="greaterThan">
      <formula>0</formula>
    </cfRule>
  </conditionalFormatting>
  <conditionalFormatting sqref="I49:I60">
    <cfRule type="cellIs" dxfId="371" priority="57" operator="lessThan">
      <formula>0</formula>
    </cfRule>
    <cfRule type="cellIs" dxfId="370" priority="58" operator="greaterThan">
      <formula>0</formula>
    </cfRule>
  </conditionalFormatting>
  <conditionalFormatting sqref="I61">
    <cfRule type="cellIs" dxfId="369" priority="49" operator="lessThan">
      <formula>0</formula>
    </cfRule>
    <cfRule type="cellIs" dxfId="368" priority="50" operator="greaterThan">
      <formula>0</formula>
    </cfRule>
  </conditionalFormatting>
  <conditionalFormatting sqref="G67:G78">
    <cfRule type="cellIs" dxfId="367" priority="47" operator="lessThan">
      <formula>0</formula>
    </cfRule>
    <cfRule type="cellIs" dxfId="366" priority="48" operator="greaterThan">
      <formula>0</formula>
    </cfRule>
  </conditionalFormatting>
  <conditionalFormatting sqref="H67:H78">
    <cfRule type="cellIs" dxfId="365" priority="45" operator="lessThan">
      <formula>0</formula>
    </cfRule>
    <cfRule type="cellIs" dxfId="364" priority="46" operator="greaterThan">
      <formula>0</formula>
    </cfRule>
  </conditionalFormatting>
  <conditionalFormatting sqref="K67:K78">
    <cfRule type="cellIs" dxfId="363" priority="43" operator="lessThan">
      <formula>0</formula>
    </cfRule>
    <cfRule type="cellIs" dxfId="362" priority="44" operator="greaterThan">
      <formula>0</formula>
    </cfRule>
  </conditionalFormatting>
  <conditionalFormatting sqref="I67:I78">
    <cfRule type="cellIs" dxfId="361" priority="41" operator="lessThan">
      <formula>0</formula>
    </cfRule>
    <cfRule type="cellIs" dxfId="360" priority="42" operator="greaterThan">
      <formula>0</formula>
    </cfRule>
  </conditionalFormatting>
  <conditionalFormatting sqref="G79">
    <cfRule type="cellIs" dxfId="359" priority="39" operator="lessThan">
      <formula>0</formula>
    </cfRule>
    <cfRule type="cellIs" dxfId="358" priority="40" operator="greaterThan">
      <formula>0</formula>
    </cfRule>
  </conditionalFormatting>
  <conditionalFormatting sqref="H79">
    <cfRule type="cellIs" dxfId="357" priority="37" operator="lessThan">
      <formula>0</formula>
    </cfRule>
    <cfRule type="cellIs" dxfId="356" priority="38" operator="greaterThan">
      <formula>0</formula>
    </cfRule>
  </conditionalFormatting>
  <conditionalFormatting sqref="K79">
    <cfRule type="cellIs" dxfId="355" priority="35" operator="lessThan">
      <formula>0</formula>
    </cfRule>
    <cfRule type="cellIs" dxfId="354" priority="36" operator="greaterThan">
      <formula>0</formula>
    </cfRule>
  </conditionalFormatting>
  <conditionalFormatting sqref="I79">
    <cfRule type="cellIs" dxfId="353" priority="33" operator="lessThan">
      <formula>0</formula>
    </cfRule>
    <cfRule type="cellIs" dxfId="352" priority="34" operator="greaterThan">
      <formula>0</formula>
    </cfRule>
  </conditionalFormatting>
  <conditionalFormatting sqref="G84:G95">
    <cfRule type="cellIs" dxfId="351" priority="31" operator="lessThan">
      <formula>0</formula>
    </cfRule>
    <cfRule type="cellIs" dxfId="350" priority="32" operator="greaterThan">
      <formula>0</formula>
    </cfRule>
  </conditionalFormatting>
  <conditionalFormatting sqref="H84:H95">
    <cfRule type="cellIs" dxfId="349" priority="29" operator="lessThan">
      <formula>0</formula>
    </cfRule>
    <cfRule type="cellIs" dxfId="348" priority="30" operator="greaterThan">
      <formula>0</formula>
    </cfRule>
  </conditionalFormatting>
  <conditionalFormatting sqref="K84:K95">
    <cfRule type="cellIs" dxfId="347" priority="27" operator="lessThan">
      <formula>0</formula>
    </cfRule>
    <cfRule type="cellIs" dxfId="346" priority="28" operator="greaterThan">
      <formula>0</formula>
    </cfRule>
  </conditionalFormatting>
  <conditionalFormatting sqref="I84:I95">
    <cfRule type="cellIs" dxfId="345" priority="25" operator="lessThan">
      <formula>0</formula>
    </cfRule>
    <cfRule type="cellIs" dxfId="344" priority="26" operator="greaterThan">
      <formula>0</formula>
    </cfRule>
  </conditionalFormatting>
  <conditionalFormatting sqref="G96">
    <cfRule type="cellIs" dxfId="343" priority="23" operator="lessThan">
      <formula>0</formula>
    </cfRule>
    <cfRule type="cellIs" dxfId="342" priority="24" operator="greaterThan">
      <formula>0</formula>
    </cfRule>
  </conditionalFormatting>
  <conditionalFormatting sqref="H96">
    <cfRule type="cellIs" dxfId="341" priority="21" operator="lessThan">
      <formula>0</formula>
    </cfRule>
    <cfRule type="cellIs" dxfId="340" priority="22" operator="greaterThan">
      <formula>0</formula>
    </cfRule>
  </conditionalFormatting>
  <conditionalFormatting sqref="K96">
    <cfRule type="cellIs" dxfId="339" priority="19" operator="lessThan">
      <formula>0</formula>
    </cfRule>
    <cfRule type="cellIs" dxfId="338" priority="20" operator="greaterThan">
      <formula>0</formula>
    </cfRule>
  </conditionalFormatting>
  <conditionalFormatting sqref="I96">
    <cfRule type="cellIs" dxfId="337" priority="17" operator="lessThan">
      <formula>0</formula>
    </cfRule>
    <cfRule type="cellIs" dxfId="336" priority="18" operator="greaterThan">
      <formula>0</formula>
    </cfRule>
  </conditionalFormatting>
  <conditionalFormatting sqref="J32:J43">
    <cfRule type="cellIs" dxfId="335" priority="15" operator="lessThan">
      <formula>0</formula>
    </cfRule>
    <cfRule type="cellIs" dxfId="334" priority="16" operator="greaterThan">
      <formula>0</formula>
    </cfRule>
  </conditionalFormatting>
  <conditionalFormatting sqref="J61">
    <cfRule type="cellIs" dxfId="333" priority="9" operator="lessThan">
      <formula>0</formula>
    </cfRule>
    <cfRule type="cellIs" dxfId="332" priority="10" operator="greaterThan">
      <formula>0</formula>
    </cfRule>
  </conditionalFormatting>
  <conditionalFormatting sqref="J44">
    <cfRule type="cellIs" dxfId="331" priority="13" operator="lessThan">
      <formula>0</formula>
    </cfRule>
    <cfRule type="cellIs" dxfId="330" priority="14" operator="greaterThan">
      <formula>0</formula>
    </cfRule>
  </conditionalFormatting>
  <conditionalFormatting sqref="J49:J60">
    <cfRule type="cellIs" dxfId="329" priority="11" operator="lessThan">
      <formula>0</formula>
    </cfRule>
    <cfRule type="cellIs" dxfId="328" priority="12" operator="greaterThan">
      <formula>0</formula>
    </cfRule>
  </conditionalFormatting>
  <conditionalFormatting sqref="J67:J78">
    <cfRule type="cellIs" dxfId="327" priority="7" operator="lessThan">
      <formula>0</formula>
    </cfRule>
    <cfRule type="cellIs" dxfId="326" priority="8" operator="greaterThan">
      <formula>0</formula>
    </cfRule>
  </conditionalFormatting>
  <conditionalFormatting sqref="J79">
    <cfRule type="cellIs" dxfId="325" priority="5" operator="lessThan">
      <formula>0</formula>
    </cfRule>
    <cfRule type="cellIs" dxfId="324" priority="6" operator="greaterThan">
      <formula>0</formula>
    </cfRule>
  </conditionalFormatting>
  <conditionalFormatting sqref="J84:J95">
    <cfRule type="cellIs" dxfId="323" priority="3" operator="lessThan">
      <formula>0</formula>
    </cfRule>
    <cfRule type="cellIs" dxfId="322" priority="4" operator="greaterThan">
      <formula>0</formula>
    </cfRule>
  </conditionalFormatting>
  <conditionalFormatting sqref="J96">
    <cfRule type="cellIs" dxfId="321" priority="1" operator="lessThan">
      <formula>0</formula>
    </cfRule>
    <cfRule type="cellIs" dxfId="32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18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3626482.682</v>
      </c>
      <c r="C7" s="46">
        <v>2455143.2760000001</v>
      </c>
      <c r="D7" s="47">
        <f t="shared" ref="D7:D14" si="0">IFERROR(C7/B7*100, 0)</f>
        <v>67.700399844347032</v>
      </c>
      <c r="E7" s="46">
        <v>2630784</v>
      </c>
      <c r="F7" s="201">
        <v>24967</v>
      </c>
      <c r="G7" s="86">
        <f t="shared" ref="G7:G14" si="1">B7/$B$14*100</f>
        <v>38.675917740811428</v>
      </c>
      <c r="H7" s="90">
        <f t="shared" ref="H7:H14" si="2">C7/$C$14*100</f>
        <v>36.192267730869091</v>
      </c>
    </row>
    <row r="8" spans="1:8" ht="18" x14ac:dyDescent="0.35">
      <c r="A8" s="89" t="s">
        <v>12</v>
      </c>
      <c r="B8" s="87">
        <v>3552414.4270000001</v>
      </c>
      <c r="C8" s="46">
        <v>2602800.8169999998</v>
      </c>
      <c r="D8" s="47">
        <f t="shared" si="0"/>
        <v>73.268501479374265</v>
      </c>
      <c r="E8" s="46">
        <v>2399184</v>
      </c>
      <c r="F8" s="201">
        <v>20573</v>
      </c>
      <c r="G8" s="86">
        <f t="shared" si="1"/>
        <v>37.885990423136889</v>
      </c>
      <c r="H8" s="90">
        <f t="shared" si="2"/>
        <v>38.3689477269386</v>
      </c>
    </row>
    <row r="9" spans="1:8" ht="18" x14ac:dyDescent="0.35">
      <c r="A9" s="89" t="s">
        <v>115</v>
      </c>
      <c r="B9" s="61">
        <v>1497.4949999999999</v>
      </c>
      <c r="C9" s="61">
        <v>884.71600000000001</v>
      </c>
      <c r="D9" s="47">
        <f t="shared" si="0"/>
        <v>59.079729815458492</v>
      </c>
      <c r="E9" s="206">
        <v>1918</v>
      </c>
      <c r="F9" s="108">
        <v>70</v>
      </c>
      <c r="G9" s="86">
        <f t="shared" si="1"/>
        <v>1.5970569423851562E-2</v>
      </c>
      <c r="H9" s="90">
        <f t="shared" si="2"/>
        <v>1.3041959160098962E-2</v>
      </c>
    </row>
    <row r="10" spans="1:8" ht="18" x14ac:dyDescent="0.35">
      <c r="A10" s="101" t="s">
        <v>116</v>
      </c>
      <c r="B10" s="61">
        <v>55511.635999999999</v>
      </c>
      <c r="C10" s="61">
        <v>34503.711000000003</v>
      </c>
      <c r="D10" s="47">
        <f t="shared" ref="D10:D11" si="3">IFERROR(C10/B10*100, 0)</f>
        <v>62.155817205603533</v>
      </c>
      <c r="E10" s="206">
        <v>59403</v>
      </c>
      <c r="F10" s="108">
        <v>1595</v>
      </c>
      <c r="G10" s="86">
        <f t="shared" si="1"/>
        <v>0.59202363718715434</v>
      </c>
      <c r="H10" s="90">
        <f t="shared" si="2"/>
        <v>0.50863326732404224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3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7235906.2400000002</v>
      </c>
      <c r="C12" s="269">
        <f>SUM(C7:C11)</f>
        <v>5093332.5200000005</v>
      </c>
      <c r="D12" s="270">
        <f t="shared" si="0"/>
        <v>70.389697586794611</v>
      </c>
      <c r="E12" s="269">
        <f>SUM(E7:E11)</f>
        <v>5091289</v>
      </c>
      <c r="F12" s="309">
        <f>SUM(F7:F11)</f>
        <v>47205</v>
      </c>
      <c r="G12" s="271">
        <f t="shared" si="1"/>
        <v>77.169902370559313</v>
      </c>
      <c r="H12" s="272">
        <f t="shared" si="2"/>
        <v>75.08289068429184</v>
      </c>
    </row>
    <row r="13" spans="1:8" ht="36" x14ac:dyDescent="0.3">
      <c r="A13" s="284" t="s">
        <v>124</v>
      </c>
      <c r="B13" s="83">
        <v>2140684.9149999991</v>
      </c>
      <c r="C13" s="61">
        <v>1690280.196</v>
      </c>
      <c r="D13" s="47">
        <f t="shared" si="0"/>
        <v>78.959784513640145</v>
      </c>
      <c r="E13" s="206">
        <v>2011181</v>
      </c>
      <c r="F13" s="108">
        <v>29716</v>
      </c>
      <c r="G13" s="86">
        <f t="shared" si="1"/>
        <v>22.830097629440676</v>
      </c>
      <c r="H13" s="90">
        <f t="shared" si="2"/>
        <v>24.917109315708171</v>
      </c>
    </row>
    <row r="14" spans="1:8" ht="57" customHeight="1" thickBot="1" x14ac:dyDescent="0.35">
      <c r="A14" s="155" t="s">
        <v>125</v>
      </c>
      <c r="B14" s="273">
        <f>B12+B13</f>
        <v>9376591.1549999993</v>
      </c>
      <c r="C14" s="273">
        <f t="shared" ref="C14" si="4">C12+C13</f>
        <v>6783612.716</v>
      </c>
      <c r="D14" s="274">
        <f t="shared" si="0"/>
        <v>72.346256799121363</v>
      </c>
      <c r="E14" s="310">
        <f>E12+E13</f>
        <v>7102470</v>
      </c>
      <c r="F14" s="275">
        <f>F12+F13</f>
        <v>76921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424919.21600000001</v>
      </c>
      <c r="C19" s="46">
        <v>245719.709</v>
      </c>
      <c r="D19" s="47">
        <f t="shared" ref="D19:D26" si="5">IFERROR(C19/B19*100, 0)</f>
        <v>57.827393948688822</v>
      </c>
      <c r="E19" s="46">
        <v>123227</v>
      </c>
      <c r="F19" s="87">
        <v>1276</v>
      </c>
      <c r="G19" s="79">
        <f t="shared" ref="G19:H26" si="6">B19/B$26*100</f>
        <v>14.661942361036436</v>
      </c>
      <c r="H19" s="48">
        <f t="shared" si="6"/>
        <v>11.269629506528583</v>
      </c>
    </row>
    <row r="20" spans="1:8" ht="18" x14ac:dyDescent="0.35">
      <c r="A20" s="78" t="s">
        <v>12</v>
      </c>
      <c r="B20" s="45">
        <v>2473190.7719999999</v>
      </c>
      <c r="C20" s="46">
        <v>1934651.0730000001</v>
      </c>
      <c r="D20" s="47">
        <f t="shared" si="5"/>
        <v>78.224902619845309</v>
      </c>
      <c r="E20" s="46">
        <v>359042</v>
      </c>
      <c r="F20" s="87">
        <v>2068</v>
      </c>
      <c r="G20" s="79">
        <f t="shared" si="6"/>
        <v>85.338057638963562</v>
      </c>
      <c r="H20" s="48">
        <f t="shared" si="6"/>
        <v>88.730370493471412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:D23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7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2898109.9879999999</v>
      </c>
      <c r="C24" s="280">
        <f>SUM(C19:C23)</f>
        <v>2180370.7820000001</v>
      </c>
      <c r="D24" s="264">
        <f t="shared" si="5"/>
        <v>75.234231655392918</v>
      </c>
      <c r="E24" s="280">
        <f>SUM(E19:E23)</f>
        <v>482269</v>
      </c>
      <c r="F24" s="311">
        <f>SUM(F19:F23)</f>
        <v>3344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2898109.9879999999</v>
      </c>
      <c r="C26" s="157">
        <f t="shared" ref="C26" si="8">C24+C25</f>
        <v>2180370.7820000001</v>
      </c>
      <c r="D26" s="278">
        <f t="shared" si="5"/>
        <v>75.234231655392918</v>
      </c>
      <c r="E26" s="163">
        <f>E24+E25</f>
        <v>482269</v>
      </c>
      <c r="F26" s="159">
        <f>F24+F25</f>
        <v>3344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4283957.6909999996</v>
      </c>
      <c r="C7" s="46">
        <v>3529401.4589999998</v>
      </c>
      <c r="D7" s="47">
        <f t="shared" ref="D7:D14" si="0">IFERROR(C7/B7*100, 0)</f>
        <v>82.386468624906868</v>
      </c>
      <c r="E7" s="46">
        <v>3396393</v>
      </c>
      <c r="F7" s="201">
        <v>27173</v>
      </c>
      <c r="G7" s="86">
        <f t="shared" ref="G7:G14" si="1">B7/$B$14*100</f>
        <v>38.640157676454749</v>
      </c>
      <c r="H7" s="90">
        <f t="shared" ref="H7:H14" si="2">C7/$C$14*100</f>
        <v>38.305770355168093</v>
      </c>
    </row>
    <row r="8" spans="1:8" ht="18" x14ac:dyDescent="0.35">
      <c r="A8" s="89" t="s">
        <v>12</v>
      </c>
      <c r="B8" s="87">
        <v>3726512.7930000001</v>
      </c>
      <c r="C8" s="46">
        <v>3140080.4810000001</v>
      </c>
      <c r="D8" s="47">
        <f t="shared" si="0"/>
        <v>84.263241679954177</v>
      </c>
      <c r="E8" s="46">
        <v>2760666</v>
      </c>
      <c r="F8" s="201">
        <v>19677</v>
      </c>
      <c r="G8" s="86">
        <f t="shared" si="1"/>
        <v>33.612153128252217</v>
      </c>
      <c r="H8" s="90">
        <f t="shared" si="2"/>
        <v>34.080340023436193</v>
      </c>
    </row>
    <row r="9" spans="1:8" ht="18" x14ac:dyDescent="0.35">
      <c r="A9" s="89" t="s">
        <v>115</v>
      </c>
      <c r="B9" s="61">
        <v>9363.232</v>
      </c>
      <c r="C9" s="61">
        <v>4850.3429999999998</v>
      </c>
      <c r="D9" s="47">
        <f t="shared" si="0"/>
        <v>51.802016654078422</v>
      </c>
      <c r="E9" s="206">
        <v>8222</v>
      </c>
      <c r="F9" s="108">
        <v>428</v>
      </c>
      <c r="G9" s="86">
        <f t="shared" si="1"/>
        <v>8.4453859477023205E-2</v>
      </c>
      <c r="H9" s="90">
        <f t="shared" si="2"/>
        <v>5.2642389158653401E-2</v>
      </c>
    </row>
    <row r="10" spans="1:8" ht="18" x14ac:dyDescent="0.35">
      <c r="A10" s="101" t="s">
        <v>116</v>
      </c>
      <c r="B10" s="61">
        <v>94748.406000000003</v>
      </c>
      <c r="C10" s="61">
        <v>74411.694000000003</v>
      </c>
      <c r="D10" s="47">
        <f t="shared" ref="D10" si="3">IFERROR(C10/B10*100, 0)</f>
        <v>78.536090622991594</v>
      </c>
      <c r="E10" s="206">
        <v>111853</v>
      </c>
      <c r="F10" s="108">
        <v>2449</v>
      </c>
      <c r="G10" s="86">
        <f t="shared" si="1"/>
        <v>0.85460539330820195</v>
      </c>
      <c r="H10" s="90">
        <f t="shared" si="2"/>
        <v>0.80761491579103473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8114582.1219999995</v>
      </c>
      <c r="C12" s="269">
        <f>SUM(C7:C11)</f>
        <v>6748743.977</v>
      </c>
      <c r="D12" s="270">
        <f t="shared" si="0"/>
        <v>83.168102504046601</v>
      </c>
      <c r="E12" s="269">
        <f>SUM(E7:E11)</f>
        <v>6277134</v>
      </c>
      <c r="F12" s="309">
        <f>SUM(F7:F11)</f>
        <v>49727</v>
      </c>
      <c r="G12" s="271">
        <f t="shared" si="1"/>
        <v>73.191370057492193</v>
      </c>
      <c r="H12" s="272">
        <f t="shared" si="2"/>
        <v>73.24636768355397</v>
      </c>
    </row>
    <row r="13" spans="1:8" ht="36" x14ac:dyDescent="0.3">
      <c r="A13" s="284" t="s">
        <v>124</v>
      </c>
      <c r="B13" s="83">
        <v>2972219.6630000011</v>
      </c>
      <c r="C13" s="61">
        <v>2465015.2719999985</v>
      </c>
      <c r="D13" s="47">
        <f t="shared" si="0"/>
        <v>82.935164674603584</v>
      </c>
      <c r="E13" s="206">
        <v>2622119</v>
      </c>
      <c r="F13" s="108">
        <v>30089</v>
      </c>
      <c r="G13" s="86">
        <f t="shared" si="1"/>
        <v>26.808629942507817</v>
      </c>
      <c r="H13" s="90">
        <f t="shared" si="2"/>
        <v>26.75363231644603</v>
      </c>
    </row>
    <row r="14" spans="1:8" ht="57" customHeight="1" thickBot="1" x14ac:dyDescent="0.35">
      <c r="A14" s="155" t="s">
        <v>125</v>
      </c>
      <c r="B14" s="273">
        <f>B12+B13</f>
        <v>11086801.785</v>
      </c>
      <c r="C14" s="273">
        <f t="shared" ref="C14" si="4">C12+C13</f>
        <v>9213759.248999998</v>
      </c>
      <c r="D14" s="274">
        <f t="shared" si="0"/>
        <v>83.105655063355115</v>
      </c>
      <c r="E14" s="310">
        <f>E12+E13</f>
        <v>8899253</v>
      </c>
      <c r="F14" s="275">
        <f>F12+F13</f>
        <v>79816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130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533710.79700000002</v>
      </c>
      <c r="C19" s="46">
        <v>432580.26400000002</v>
      </c>
      <c r="D19" s="47">
        <f t="shared" ref="D19:D26" si="5">IFERROR(C19/B19*100, 0)</f>
        <v>81.051435802225299</v>
      </c>
      <c r="E19" s="46">
        <v>200742</v>
      </c>
      <c r="F19" s="87">
        <v>1457</v>
      </c>
      <c r="G19" s="79">
        <f t="shared" ref="G19:H26" si="6">B19/B$26*100</f>
        <v>13.793159275518507</v>
      </c>
      <c r="H19" s="48">
        <f t="shared" si="6"/>
        <v>13.174587767147566</v>
      </c>
    </row>
    <row r="20" spans="1:8" ht="18" x14ac:dyDescent="0.35">
      <c r="A20" s="78" t="s">
        <v>12</v>
      </c>
      <c r="B20" s="45">
        <v>2852885.7930000001</v>
      </c>
      <c r="C20" s="46">
        <v>2420364.36</v>
      </c>
      <c r="D20" s="47">
        <f t="shared" si="5"/>
        <v>84.839160611992995</v>
      </c>
      <c r="E20" s="46">
        <v>473546</v>
      </c>
      <c r="F20" s="87">
        <v>2619</v>
      </c>
      <c r="G20" s="79">
        <f t="shared" si="6"/>
        <v>73.729646015973188</v>
      </c>
      <c r="H20" s="48">
        <f t="shared" si="6"/>
        <v>73.714187500001032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3386596.59</v>
      </c>
      <c r="C24" s="280">
        <f>SUM(C19:C23)</f>
        <v>2852944.6239999998</v>
      </c>
      <c r="D24" s="264">
        <f t="shared" si="5"/>
        <v>84.242234000477751</v>
      </c>
      <c r="E24" s="280">
        <f>SUM(E19:E23)</f>
        <v>674288</v>
      </c>
      <c r="F24" s="311">
        <f>SUM(F19:F23)</f>
        <v>4076</v>
      </c>
      <c r="G24" s="281">
        <f t="shared" si="6"/>
        <v>87.522805291491693</v>
      </c>
      <c r="H24" s="282">
        <f t="shared" si="6"/>
        <v>86.888775267148588</v>
      </c>
    </row>
    <row r="25" spans="1:8" ht="36" x14ac:dyDescent="0.3">
      <c r="A25" s="284" t="s">
        <v>124</v>
      </c>
      <c r="B25" s="83">
        <v>482791.02699999977</v>
      </c>
      <c r="C25" s="61">
        <v>430499.77400000015</v>
      </c>
      <c r="D25" s="77">
        <f t="shared" si="5"/>
        <v>89.168967508586348</v>
      </c>
      <c r="E25" s="206">
        <v>68881</v>
      </c>
      <c r="F25" s="108">
        <v>351</v>
      </c>
      <c r="G25" s="86">
        <f t="shared" si="6"/>
        <v>12.477194708508311</v>
      </c>
      <c r="H25" s="90">
        <f t="shared" si="6"/>
        <v>13.111224732851412</v>
      </c>
    </row>
    <row r="26" spans="1:8" ht="57" customHeight="1" thickBot="1" x14ac:dyDescent="0.35">
      <c r="A26" s="162" t="s">
        <v>178</v>
      </c>
      <c r="B26" s="156">
        <f>B24+B25</f>
        <v>3869387.6169999996</v>
      </c>
      <c r="C26" s="157">
        <f t="shared" ref="C26" si="8">C24+C25</f>
        <v>3283444.398</v>
      </c>
      <c r="D26" s="278">
        <f t="shared" si="5"/>
        <v>84.856952133053781</v>
      </c>
      <c r="E26" s="163">
        <f>E24+E25</f>
        <v>743169</v>
      </c>
      <c r="F26" s="159">
        <f>F24+F25</f>
        <v>4427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scale="9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3393474.1179999998</v>
      </c>
      <c r="C7" s="46">
        <v>2560957.61</v>
      </c>
      <c r="D7" s="47">
        <f t="shared" ref="D7:D14" si="0">IFERROR(C7/B7*100, 0)</f>
        <v>75.467132529931973</v>
      </c>
      <c r="E7" s="46">
        <v>2510926</v>
      </c>
      <c r="F7" s="201">
        <v>22084</v>
      </c>
      <c r="G7" s="86">
        <f t="shared" ref="G7:G14" si="1">B7/$B$14*100</f>
        <v>37.290745619822566</v>
      </c>
      <c r="H7" s="90">
        <f t="shared" ref="H7:H14" si="2">C7/$C$14*100</f>
        <v>35.925690524562661</v>
      </c>
    </row>
    <row r="8" spans="1:8" ht="18" x14ac:dyDescent="0.35">
      <c r="A8" s="89" t="s">
        <v>12</v>
      </c>
      <c r="B8" s="87">
        <v>3090466.5440000002</v>
      </c>
      <c r="C8" s="46">
        <v>2524057.3560000001</v>
      </c>
      <c r="D8" s="47">
        <f t="shared" si="0"/>
        <v>81.672372765217034</v>
      </c>
      <c r="E8" s="46">
        <v>2286160</v>
      </c>
      <c r="F8" s="201">
        <v>16850</v>
      </c>
      <c r="G8" s="86">
        <f t="shared" si="1"/>
        <v>33.961008020535076</v>
      </c>
      <c r="H8" s="90">
        <f t="shared" si="2"/>
        <v>35.408045445118432</v>
      </c>
    </row>
    <row r="9" spans="1:8" ht="18" x14ac:dyDescent="0.35">
      <c r="A9" s="89" t="s">
        <v>115</v>
      </c>
      <c r="B9" s="61">
        <v>9137.0619999999999</v>
      </c>
      <c r="C9" s="61">
        <v>4826.49</v>
      </c>
      <c r="D9" s="47">
        <f t="shared" si="0"/>
        <v>52.823216040342068</v>
      </c>
      <c r="E9" s="206">
        <v>8246</v>
      </c>
      <c r="F9" s="108">
        <v>412</v>
      </c>
      <c r="G9" s="86">
        <f t="shared" si="1"/>
        <v>0.1004067934236554</v>
      </c>
      <c r="H9" s="90">
        <f t="shared" si="2"/>
        <v>6.7707089482006863E-2</v>
      </c>
    </row>
    <row r="10" spans="1:8" ht="18" x14ac:dyDescent="0.35">
      <c r="A10" s="101" t="s">
        <v>116</v>
      </c>
      <c r="B10" s="61">
        <v>82574.263999999996</v>
      </c>
      <c r="C10" s="61">
        <v>58208.07</v>
      </c>
      <c r="D10" s="47">
        <f t="shared" ref="D10" si="3">IFERROR(C10/B10*100, 0)</f>
        <v>70.491781797776611</v>
      </c>
      <c r="E10" s="206">
        <v>89218</v>
      </c>
      <c r="F10" s="108">
        <v>2129</v>
      </c>
      <c r="G10" s="86">
        <f t="shared" si="1"/>
        <v>0.9074051448439755</v>
      </c>
      <c r="H10" s="90">
        <f t="shared" si="2"/>
        <v>0.81655592450516212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6575651.9880000008</v>
      </c>
      <c r="C12" s="269">
        <f>SUM(C7:C11)</f>
        <v>5148049.5260000005</v>
      </c>
      <c r="D12" s="270">
        <f t="shared" si="0"/>
        <v>78.289567869387682</v>
      </c>
      <c r="E12" s="269">
        <f>SUM(E7:E11)</f>
        <v>4894550</v>
      </c>
      <c r="F12" s="309">
        <f>SUM(F7:F11)</f>
        <v>41475</v>
      </c>
      <c r="G12" s="271">
        <f t="shared" si="1"/>
        <v>72.259565578625271</v>
      </c>
      <c r="H12" s="272">
        <f t="shared" si="2"/>
        <v>72.217998983668281</v>
      </c>
    </row>
    <row r="13" spans="1:8" ht="36" x14ac:dyDescent="0.3">
      <c r="A13" s="284" t="s">
        <v>124</v>
      </c>
      <c r="B13" s="83">
        <v>2524391.6329999994</v>
      </c>
      <c r="C13" s="61">
        <v>1980435.8909999994</v>
      </c>
      <c r="D13" s="47">
        <f t="shared" si="0"/>
        <v>78.452006618578423</v>
      </c>
      <c r="E13" s="206">
        <v>2206280</v>
      </c>
      <c r="F13" s="108">
        <v>27001</v>
      </c>
      <c r="G13" s="86">
        <f t="shared" si="1"/>
        <v>27.740434421374733</v>
      </c>
      <c r="H13" s="90">
        <f t="shared" si="2"/>
        <v>27.782001016331737</v>
      </c>
    </row>
    <row r="14" spans="1:8" ht="57" customHeight="1" thickBot="1" x14ac:dyDescent="0.35">
      <c r="A14" s="155" t="s">
        <v>125</v>
      </c>
      <c r="B14" s="273">
        <f>B12+B13</f>
        <v>9100043.6209999993</v>
      </c>
      <c r="C14" s="273">
        <f t="shared" ref="C14" si="4">C12+C13</f>
        <v>7128485.4169999994</v>
      </c>
      <c r="D14" s="274">
        <f t="shared" si="0"/>
        <v>78.33462908408184</v>
      </c>
      <c r="E14" s="310">
        <f>E12+E13</f>
        <v>7100830</v>
      </c>
      <c r="F14" s="275">
        <f>F12+F13</f>
        <v>68476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443316.89399999997</v>
      </c>
      <c r="C19" s="46">
        <v>335171.81400000001</v>
      </c>
      <c r="D19" s="47">
        <f t="shared" ref="D19:D26" si="5">IFERROR(C19/B19*100, 0)</f>
        <v>75.605468353750581</v>
      </c>
      <c r="E19" s="46">
        <v>164476</v>
      </c>
      <c r="F19" s="87">
        <v>1238</v>
      </c>
      <c r="G19" s="79">
        <f t="shared" ref="G19:H26" si="6">B19/B$26*100</f>
        <v>13.418226875455566</v>
      </c>
      <c r="H19" s="48">
        <f t="shared" si="6"/>
        <v>12.620022734232105</v>
      </c>
    </row>
    <row r="20" spans="1:8" ht="18" x14ac:dyDescent="0.35">
      <c r="A20" s="78" t="s">
        <v>12</v>
      </c>
      <c r="B20" s="45">
        <v>2505569.3130000001</v>
      </c>
      <c r="C20" s="46">
        <v>2060646.605</v>
      </c>
      <c r="D20" s="47">
        <f t="shared" si="5"/>
        <v>82.242650175688823</v>
      </c>
      <c r="E20" s="46">
        <v>405991</v>
      </c>
      <c r="F20" s="87">
        <v>2334</v>
      </c>
      <c r="G20" s="79">
        <f t="shared" si="6"/>
        <v>75.838069672150453</v>
      </c>
      <c r="H20" s="48">
        <f t="shared" si="6"/>
        <v>77.588287308425663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2948886.2069999999</v>
      </c>
      <c r="C24" s="280">
        <f>SUM(C19:C23)</f>
        <v>2395818.4189999998</v>
      </c>
      <c r="D24" s="264">
        <f t="shared" si="5"/>
        <v>81.244858255732609</v>
      </c>
      <c r="E24" s="280">
        <f>SUM(E19:E23)</f>
        <v>570467</v>
      </c>
      <c r="F24" s="311">
        <f>SUM(F19:F23)</f>
        <v>3572</v>
      </c>
      <c r="G24" s="281">
        <f t="shared" si="6"/>
        <v>89.256296547606013</v>
      </c>
      <c r="H24" s="282">
        <f t="shared" si="6"/>
        <v>90.208310042657757</v>
      </c>
    </row>
    <row r="25" spans="1:8" ht="36" x14ac:dyDescent="0.3">
      <c r="A25" s="284" t="s">
        <v>124</v>
      </c>
      <c r="B25" s="83">
        <v>354954.89000000025</v>
      </c>
      <c r="C25" s="61">
        <v>260054.87899999999</v>
      </c>
      <c r="D25" s="77">
        <f t="shared" si="5"/>
        <v>73.264205206469981</v>
      </c>
      <c r="E25" s="206">
        <v>42432</v>
      </c>
      <c r="F25" s="108">
        <v>268</v>
      </c>
      <c r="G25" s="86">
        <f t="shared" si="6"/>
        <v>10.743703452393982</v>
      </c>
      <c r="H25" s="90">
        <f t="shared" si="6"/>
        <v>9.7916899573422338</v>
      </c>
    </row>
    <row r="26" spans="1:8" ht="57" customHeight="1" thickBot="1" x14ac:dyDescent="0.35">
      <c r="A26" s="162" t="s">
        <v>178</v>
      </c>
      <c r="B26" s="156">
        <f>B24+B25</f>
        <v>3303841.0970000001</v>
      </c>
      <c r="C26" s="157">
        <f t="shared" ref="C26" si="8">C24+C25</f>
        <v>2655873.298</v>
      </c>
      <c r="D26" s="278">
        <f t="shared" si="5"/>
        <v>80.387440558555411</v>
      </c>
      <c r="E26" s="163">
        <f>E24+E25</f>
        <v>612899</v>
      </c>
      <c r="F26" s="159">
        <f>F24+F25</f>
        <v>3840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scale="9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3178292.27</v>
      </c>
      <c r="C7" s="46">
        <v>2305314.9160000002</v>
      </c>
      <c r="D7" s="47">
        <f t="shared" ref="D7:D14" si="0">IFERROR(C7/B7*100, 0)</f>
        <v>72.533131636757872</v>
      </c>
      <c r="E7" s="46">
        <v>2303226</v>
      </c>
      <c r="F7" s="201">
        <v>20879</v>
      </c>
      <c r="G7" s="86">
        <f t="shared" ref="G7:G14" si="1">B7/$B$14*100</f>
        <v>34.857299145493705</v>
      </c>
      <c r="H7" s="90">
        <f t="shared" ref="H7:H14" si="2">C7/$C$14*100</f>
        <v>32.619450336910347</v>
      </c>
    </row>
    <row r="8" spans="1:8" ht="18" x14ac:dyDescent="0.35">
      <c r="A8" s="89" t="s">
        <v>12</v>
      </c>
      <c r="B8" s="87">
        <v>3214097.5449999999</v>
      </c>
      <c r="C8" s="46">
        <v>2603072.9019999998</v>
      </c>
      <c r="D8" s="47">
        <f t="shared" si="0"/>
        <v>80.989231520040875</v>
      </c>
      <c r="E8" s="46">
        <v>2388063</v>
      </c>
      <c r="F8" s="201">
        <v>17779</v>
      </c>
      <c r="G8" s="86">
        <f t="shared" si="1"/>
        <v>35.249986499467497</v>
      </c>
      <c r="H8" s="90">
        <f t="shared" si="2"/>
        <v>36.832628228284143</v>
      </c>
    </row>
    <row r="9" spans="1:8" ht="18" x14ac:dyDescent="0.35">
      <c r="A9" s="89" t="s">
        <v>115</v>
      </c>
      <c r="B9" s="61">
        <v>9986.9719999999998</v>
      </c>
      <c r="C9" s="61">
        <v>5015.8760000000002</v>
      </c>
      <c r="D9" s="47">
        <f t="shared" si="0"/>
        <v>50.224192077438488</v>
      </c>
      <c r="E9" s="206">
        <v>8918</v>
      </c>
      <c r="F9" s="108">
        <v>439</v>
      </c>
      <c r="G9" s="86">
        <f t="shared" si="1"/>
        <v>0.10953016305252176</v>
      </c>
      <c r="H9" s="90">
        <f t="shared" si="2"/>
        <v>7.0973001103897995E-2</v>
      </c>
    </row>
    <row r="10" spans="1:8" ht="18" x14ac:dyDescent="0.35">
      <c r="A10" s="101" t="s">
        <v>116</v>
      </c>
      <c r="B10" s="61">
        <v>87583.422000000006</v>
      </c>
      <c r="C10" s="61">
        <v>61001.697</v>
      </c>
      <c r="D10" s="47">
        <f t="shared" ref="D10" si="3">IFERROR(C10/B10*100, 0)</f>
        <v>69.649821401132286</v>
      </c>
      <c r="E10" s="206">
        <v>97309</v>
      </c>
      <c r="F10" s="108">
        <v>2267</v>
      </c>
      <c r="G10" s="86">
        <f t="shared" si="1"/>
        <v>0.96055405906393077</v>
      </c>
      <c r="H10" s="90">
        <f t="shared" si="2"/>
        <v>0.86315401507546263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6489960.2089999998</v>
      </c>
      <c r="C12" s="269">
        <f>SUM(C7:C11)</f>
        <v>4974405.3909999998</v>
      </c>
      <c r="D12" s="270">
        <f t="shared" si="0"/>
        <v>76.64770246359457</v>
      </c>
      <c r="E12" s="269">
        <f>SUM(E7:E11)</f>
        <v>4797516</v>
      </c>
      <c r="F12" s="309">
        <f>SUM(F7:F11)</f>
        <v>41364</v>
      </c>
      <c r="G12" s="271">
        <f t="shared" si="1"/>
        <v>71.177369867077644</v>
      </c>
      <c r="H12" s="272">
        <f t="shared" si="2"/>
        <v>70.386205581373844</v>
      </c>
    </row>
    <row r="13" spans="1:8" ht="36" x14ac:dyDescent="0.3">
      <c r="A13" s="284" t="s">
        <v>124</v>
      </c>
      <c r="B13" s="83">
        <v>2628050.5029999991</v>
      </c>
      <c r="C13" s="61">
        <v>2092896.1490000002</v>
      </c>
      <c r="D13" s="47">
        <f t="shared" si="0"/>
        <v>79.636831431165263</v>
      </c>
      <c r="E13" s="206">
        <v>2384362</v>
      </c>
      <c r="F13" s="108">
        <v>28530</v>
      </c>
      <c r="G13" s="86">
        <f t="shared" si="1"/>
        <v>28.822630132922345</v>
      </c>
      <c r="H13" s="90">
        <f t="shared" si="2"/>
        <v>29.613794418626156</v>
      </c>
    </row>
    <row r="14" spans="1:8" ht="57" customHeight="1" thickBot="1" x14ac:dyDescent="0.35">
      <c r="A14" s="155" t="s">
        <v>125</v>
      </c>
      <c r="B14" s="273">
        <f>B12+B13</f>
        <v>9118010.7119999994</v>
      </c>
      <c r="C14" s="273">
        <f t="shared" ref="C14" si="4">C12+C13</f>
        <v>7067301.54</v>
      </c>
      <c r="D14" s="274">
        <f t="shared" si="0"/>
        <v>77.509248050113513</v>
      </c>
      <c r="E14" s="310">
        <f>E12+E13</f>
        <v>7181878</v>
      </c>
      <c r="F14" s="275">
        <f>F12+F13</f>
        <v>69894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132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428977.35</v>
      </c>
      <c r="C19" s="46">
        <v>333923.78499999997</v>
      </c>
      <c r="D19" s="47">
        <f t="shared" ref="D19:D26" si="5">IFERROR(C19/B19*100, 0)</f>
        <v>77.841821951671804</v>
      </c>
      <c r="E19" s="46">
        <v>167734</v>
      </c>
      <c r="F19" s="87">
        <v>1219</v>
      </c>
      <c r="G19" s="79">
        <f t="shared" ref="G19:H26" si="6">B19/B$26*100</f>
        <v>13.637412281289235</v>
      </c>
      <c r="H19" s="48">
        <f t="shared" si="6"/>
        <v>13.614420541295551</v>
      </c>
    </row>
    <row r="20" spans="1:8" ht="18" x14ac:dyDescent="0.35">
      <c r="A20" s="78" t="s">
        <v>12</v>
      </c>
      <c r="B20" s="45">
        <v>2488615.1669999999</v>
      </c>
      <c r="C20" s="46">
        <v>1947555.496</v>
      </c>
      <c r="D20" s="47">
        <f t="shared" si="5"/>
        <v>78.258604296290542</v>
      </c>
      <c r="E20" s="46">
        <v>384338</v>
      </c>
      <c r="F20" s="87">
        <v>2250</v>
      </c>
      <c r="G20" s="79">
        <f t="shared" si="6"/>
        <v>79.114365925959646</v>
      </c>
      <c r="H20" s="48">
        <f t="shared" si="6"/>
        <v>79.403866214727572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2917592.517</v>
      </c>
      <c r="C24" s="280">
        <f>SUM(C19:C23)</f>
        <v>2281479.281</v>
      </c>
      <c r="D24" s="264">
        <f t="shared" si="5"/>
        <v>78.197324256435905</v>
      </c>
      <c r="E24" s="280">
        <f>SUM(E19:E23)</f>
        <v>552072</v>
      </c>
      <c r="F24" s="311">
        <f>SUM(F19:F23)</f>
        <v>3469</v>
      </c>
      <c r="G24" s="281">
        <f t="shared" si="6"/>
        <v>92.751778207248876</v>
      </c>
      <c r="H24" s="282">
        <f t="shared" si="6"/>
        <v>93.018286756023116</v>
      </c>
    </row>
    <row r="25" spans="1:8" ht="36" x14ac:dyDescent="0.3">
      <c r="A25" s="284" t="s">
        <v>124</v>
      </c>
      <c r="B25" s="83">
        <v>227999.4850000001</v>
      </c>
      <c r="C25" s="61">
        <v>171241.96399999989</v>
      </c>
      <c r="D25" s="77">
        <f t="shared" si="5"/>
        <v>75.106294209392544</v>
      </c>
      <c r="E25" s="206">
        <v>27007</v>
      </c>
      <c r="F25" s="108">
        <v>158</v>
      </c>
      <c r="G25" s="86">
        <f t="shared" si="6"/>
        <v>7.2482217927511154</v>
      </c>
      <c r="H25" s="90">
        <f t="shared" si="6"/>
        <v>6.9817132439768921</v>
      </c>
    </row>
    <row r="26" spans="1:8" ht="57" customHeight="1" thickBot="1" x14ac:dyDescent="0.35">
      <c r="A26" s="162" t="s">
        <v>178</v>
      </c>
      <c r="B26" s="156">
        <f>B24+B25</f>
        <v>3145592.0020000003</v>
      </c>
      <c r="C26" s="157">
        <f t="shared" ref="C26" si="8">C24+C25</f>
        <v>2452721.2449999996</v>
      </c>
      <c r="D26" s="278">
        <f t="shared" si="5"/>
        <v>77.973279542945619</v>
      </c>
      <c r="E26" s="163">
        <f>E24+E25</f>
        <v>579079</v>
      </c>
      <c r="F26" s="159">
        <f>F24+F25</f>
        <v>3627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2934066.003</v>
      </c>
      <c r="C7" s="46">
        <v>2231781.5729999999</v>
      </c>
      <c r="D7" s="47">
        <f t="shared" ref="D7:D14" si="0">IFERROR(C7/B7*100, 0)</f>
        <v>76.064463809541635</v>
      </c>
      <c r="E7" s="46">
        <v>2245743</v>
      </c>
      <c r="F7" s="201">
        <v>19025</v>
      </c>
      <c r="G7" s="86">
        <f t="shared" ref="G7:G14" si="1">B7/$B$14*100</f>
        <v>34.932792739722728</v>
      </c>
      <c r="H7" s="90">
        <f t="shared" ref="H7:H14" si="2">C7/$C$14*100</f>
        <v>33.576088365366061</v>
      </c>
    </row>
    <row r="8" spans="1:8" ht="18" x14ac:dyDescent="0.35">
      <c r="A8" s="89" t="s">
        <v>12</v>
      </c>
      <c r="B8" s="87">
        <v>2963354.05</v>
      </c>
      <c r="C8" s="46">
        <v>2427136.1510000001</v>
      </c>
      <c r="D8" s="47">
        <f t="shared" si="0"/>
        <v>81.905034297201183</v>
      </c>
      <c r="E8" s="46">
        <v>2268131</v>
      </c>
      <c r="F8" s="201">
        <v>16614</v>
      </c>
      <c r="G8" s="86">
        <f t="shared" si="1"/>
        <v>35.281494259918986</v>
      </c>
      <c r="H8" s="90">
        <f t="shared" si="2"/>
        <v>36.515104733661346</v>
      </c>
    </row>
    <row r="9" spans="1:8" ht="18" x14ac:dyDescent="0.35">
      <c r="A9" s="89" t="s">
        <v>115</v>
      </c>
      <c r="B9" s="61">
        <v>8757.8060000000005</v>
      </c>
      <c r="C9" s="61">
        <v>2643.8420000000001</v>
      </c>
      <c r="D9" s="47">
        <f t="shared" si="0"/>
        <v>30.188405634927285</v>
      </c>
      <c r="E9" s="206">
        <v>4311</v>
      </c>
      <c r="F9" s="108">
        <v>347</v>
      </c>
      <c r="G9" s="86">
        <f t="shared" si="1"/>
        <v>0.10426984994198855</v>
      </c>
      <c r="H9" s="90">
        <f t="shared" si="2"/>
        <v>3.9775340781553335E-2</v>
      </c>
    </row>
    <row r="10" spans="1:8" ht="18" x14ac:dyDescent="0.35">
      <c r="A10" s="101" t="s">
        <v>116</v>
      </c>
      <c r="B10" s="61">
        <v>76127.207999999999</v>
      </c>
      <c r="C10" s="61">
        <v>52690.226000000002</v>
      </c>
      <c r="D10" s="47">
        <f t="shared" ref="D10" si="3">IFERROR(C10/B10*100, 0)</f>
        <v>69.213396083040379</v>
      </c>
      <c r="E10" s="206">
        <v>85267</v>
      </c>
      <c r="F10" s="108">
        <v>1999</v>
      </c>
      <c r="G10" s="86">
        <f t="shared" si="1"/>
        <v>0.90636542470369297</v>
      </c>
      <c r="H10" s="90">
        <f t="shared" si="2"/>
        <v>0.79269929708623355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5982305.0669999989</v>
      </c>
      <c r="C12" s="269">
        <f>SUM(C7:C11)</f>
        <v>4714251.7919999994</v>
      </c>
      <c r="D12" s="270">
        <f t="shared" si="0"/>
        <v>78.803266286185874</v>
      </c>
      <c r="E12" s="269">
        <f>SUM(E7:E11)</f>
        <v>4603452</v>
      </c>
      <c r="F12" s="309">
        <f>SUM(F7:F11)</f>
        <v>37985</v>
      </c>
      <c r="G12" s="271">
        <f t="shared" si="1"/>
        <v>71.22492227428738</v>
      </c>
      <c r="H12" s="272">
        <f t="shared" si="2"/>
        <v>70.923667736895197</v>
      </c>
    </row>
    <row r="13" spans="1:8" ht="36" x14ac:dyDescent="0.3">
      <c r="A13" s="284" t="s">
        <v>124</v>
      </c>
      <c r="B13" s="83">
        <v>2416868.8120000013</v>
      </c>
      <c r="C13" s="61">
        <v>1932685.602</v>
      </c>
      <c r="D13" s="47">
        <f t="shared" si="0"/>
        <v>79.966508418000089</v>
      </c>
      <c r="E13" s="206">
        <v>2224438</v>
      </c>
      <c r="F13" s="108">
        <v>26072</v>
      </c>
      <c r="G13" s="86">
        <f t="shared" si="1"/>
        <v>28.77507772571261</v>
      </c>
      <c r="H13" s="90">
        <f t="shared" si="2"/>
        <v>29.07633226310481</v>
      </c>
    </row>
    <row r="14" spans="1:8" ht="57" customHeight="1" thickBot="1" x14ac:dyDescent="0.35">
      <c r="A14" s="155" t="s">
        <v>125</v>
      </c>
      <c r="B14" s="273">
        <f>B12+B13</f>
        <v>8399173.8790000007</v>
      </c>
      <c r="C14" s="273">
        <f t="shared" ref="C14" si="4">C12+C13</f>
        <v>6646937.3939999994</v>
      </c>
      <c r="D14" s="274">
        <f t="shared" si="0"/>
        <v>79.137990113753659</v>
      </c>
      <c r="E14" s="310">
        <f>E12+E13</f>
        <v>6827890</v>
      </c>
      <c r="F14" s="275">
        <f>F12+F13</f>
        <v>64057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408545.217</v>
      </c>
      <c r="C19" s="46">
        <v>303925.51699999999</v>
      </c>
      <c r="D19" s="47">
        <f t="shared" ref="D19:D26" si="5">IFERROR(C19/B19*100, 0)</f>
        <v>74.392136868414255</v>
      </c>
      <c r="E19" s="46">
        <v>145535</v>
      </c>
      <c r="F19" s="87">
        <v>1152</v>
      </c>
      <c r="G19" s="79">
        <f t="shared" ref="G19:H26" si="6">B19/B$26*100</f>
        <v>13.871934341658532</v>
      </c>
      <c r="H19" s="48">
        <f t="shared" si="6"/>
        <v>12.686167458512235</v>
      </c>
    </row>
    <row r="20" spans="1:8" ht="18" x14ac:dyDescent="0.35">
      <c r="A20" s="78" t="s">
        <v>12</v>
      </c>
      <c r="B20" s="45">
        <v>2327429.923</v>
      </c>
      <c r="C20" s="46">
        <v>1923721.727</v>
      </c>
      <c r="D20" s="47">
        <f t="shared" si="5"/>
        <v>82.654335066740487</v>
      </c>
      <c r="E20" s="46">
        <v>367335</v>
      </c>
      <c r="F20" s="87">
        <v>2039</v>
      </c>
      <c r="G20" s="79">
        <f t="shared" si="6"/>
        <v>79.026638259890262</v>
      </c>
      <c r="H20" s="48">
        <f t="shared" si="6"/>
        <v>80.298147431629957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2735975.14</v>
      </c>
      <c r="C24" s="280">
        <f>SUM(C19:C23)</f>
        <v>2227647.2439999999</v>
      </c>
      <c r="D24" s="264">
        <f t="shared" si="5"/>
        <v>81.420595217835199</v>
      </c>
      <c r="E24" s="280">
        <f>SUM(E19:E23)</f>
        <v>512870</v>
      </c>
      <c r="F24" s="311">
        <f>SUM(F19:F23)</f>
        <v>3191</v>
      </c>
      <c r="G24" s="281">
        <f t="shared" si="6"/>
        <v>92.898572601548807</v>
      </c>
      <c r="H24" s="282">
        <f t="shared" si="6"/>
        <v>92.984314890142201</v>
      </c>
    </row>
    <row r="25" spans="1:8" ht="36" x14ac:dyDescent="0.3">
      <c r="A25" s="284" t="s">
        <v>124</v>
      </c>
      <c r="B25" s="83">
        <v>209145.61199999982</v>
      </c>
      <c r="C25" s="61">
        <v>168076.42899999977</v>
      </c>
      <c r="D25" s="77">
        <f t="shared" si="5"/>
        <v>80.363354216582806</v>
      </c>
      <c r="E25" s="206">
        <v>26713</v>
      </c>
      <c r="F25" s="108">
        <v>149</v>
      </c>
      <c r="G25" s="86">
        <f t="shared" si="6"/>
        <v>7.1014273984511931</v>
      </c>
      <c r="H25" s="90">
        <f t="shared" si="6"/>
        <v>7.0156851098578183</v>
      </c>
    </row>
    <row r="26" spans="1:8" ht="57" customHeight="1" thickBot="1" x14ac:dyDescent="0.35">
      <c r="A26" s="162" t="s">
        <v>178</v>
      </c>
      <c r="B26" s="156">
        <f>B24+B25</f>
        <v>2945120.7519999999</v>
      </c>
      <c r="C26" s="157">
        <f t="shared" ref="C26" si="8">C24+C25</f>
        <v>2395723.6729999995</v>
      </c>
      <c r="D26" s="278">
        <f t="shared" si="5"/>
        <v>81.345516015704604</v>
      </c>
      <c r="E26" s="163">
        <f>E24+E25</f>
        <v>539583</v>
      </c>
      <c r="F26" s="159">
        <f>F24+F25</f>
        <v>3340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3304453.0290000001</v>
      </c>
      <c r="C7" s="46">
        <v>2505607.3190000001</v>
      </c>
      <c r="D7" s="47">
        <f t="shared" ref="D7:D14" si="0">IFERROR(C7/B7*100, 0)</f>
        <v>75.825175816109322</v>
      </c>
      <c r="E7" s="46">
        <v>2336961</v>
      </c>
      <c r="F7" s="201">
        <v>19323</v>
      </c>
      <c r="G7" s="86">
        <f t="shared" ref="G7:G14" si="1">B7/$B$14*100</f>
        <v>37.760890189124247</v>
      </c>
      <c r="H7" s="90">
        <f t="shared" ref="H7:H14" si="2">C7/$C$14*100</f>
        <v>36.554453663183295</v>
      </c>
    </row>
    <row r="8" spans="1:8" ht="18" x14ac:dyDescent="0.35">
      <c r="A8" s="89" t="s">
        <v>112</v>
      </c>
      <c r="B8" s="87">
        <v>2912107.6320000002</v>
      </c>
      <c r="C8" s="46">
        <v>2363840.2439999999</v>
      </c>
      <c r="D8" s="47">
        <f t="shared" si="0"/>
        <v>81.172832282182611</v>
      </c>
      <c r="E8" s="46">
        <v>2275736</v>
      </c>
      <c r="F8" s="201">
        <v>16537</v>
      </c>
      <c r="G8" s="86">
        <f t="shared" si="1"/>
        <v>33.277451834181498</v>
      </c>
      <c r="H8" s="90">
        <f t="shared" si="2"/>
        <v>34.486205404664965</v>
      </c>
    </row>
    <row r="9" spans="1:8" ht="18" x14ac:dyDescent="0.35">
      <c r="A9" s="89" t="s">
        <v>115</v>
      </c>
      <c r="B9" s="61">
        <v>9684.2819999999992</v>
      </c>
      <c r="C9" s="61">
        <v>4409.5510000000004</v>
      </c>
      <c r="D9" s="47">
        <f t="shared" si="0"/>
        <v>45.533071011356348</v>
      </c>
      <c r="E9" s="206">
        <v>9004</v>
      </c>
      <c r="F9" s="108">
        <v>422</v>
      </c>
      <c r="G9" s="86">
        <f t="shared" si="1"/>
        <v>0.11066494392664357</v>
      </c>
      <c r="H9" s="90">
        <f t="shared" si="2"/>
        <v>6.4331200856036275E-2</v>
      </c>
    </row>
    <row r="10" spans="1:8" ht="18" x14ac:dyDescent="0.35">
      <c r="A10" s="101" t="s">
        <v>116</v>
      </c>
      <c r="B10" s="61">
        <v>68877.072</v>
      </c>
      <c r="C10" s="61">
        <v>47653.086000000003</v>
      </c>
      <c r="D10" s="47">
        <f t="shared" ref="D10" si="3">IFERROR(C10/B10*100, 0)</f>
        <v>69.185702319053291</v>
      </c>
      <c r="E10" s="206">
        <v>78546</v>
      </c>
      <c r="F10" s="108">
        <v>1780</v>
      </c>
      <c r="G10" s="86">
        <f t="shared" si="1"/>
        <v>0.78707717419953216</v>
      </c>
      <c r="H10" s="90">
        <f t="shared" si="2"/>
        <v>0.69521369565199953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6295122.0149999997</v>
      </c>
      <c r="C12" s="269">
        <f>SUM(C7:C11)</f>
        <v>4921510.2</v>
      </c>
      <c r="D12" s="270">
        <f t="shared" si="0"/>
        <v>78.179742795660502</v>
      </c>
      <c r="E12" s="269">
        <f>SUM(E7:E11)</f>
        <v>4700247</v>
      </c>
      <c r="F12" s="309">
        <f>SUM(F7:F11)</f>
        <v>38062</v>
      </c>
      <c r="G12" s="271">
        <f t="shared" si="1"/>
        <v>71.936084141431905</v>
      </c>
      <c r="H12" s="272">
        <f t="shared" si="2"/>
        <v>71.800203964356285</v>
      </c>
    </row>
    <row r="13" spans="1:8" ht="36" x14ac:dyDescent="0.3">
      <c r="A13" s="284" t="s">
        <v>124</v>
      </c>
      <c r="B13" s="83">
        <v>2455871.4400000004</v>
      </c>
      <c r="C13" s="61">
        <v>1932941.3590000002</v>
      </c>
      <c r="D13" s="47">
        <f t="shared" si="0"/>
        <v>78.706944000293433</v>
      </c>
      <c r="E13" s="206">
        <v>2241563</v>
      </c>
      <c r="F13" s="108">
        <v>26446</v>
      </c>
      <c r="G13" s="86">
        <f t="shared" si="1"/>
        <v>28.063915858568087</v>
      </c>
      <c r="H13" s="90">
        <f t="shared" si="2"/>
        <v>28.199796035643704</v>
      </c>
    </row>
    <row r="14" spans="1:8" ht="57" customHeight="1" thickBot="1" x14ac:dyDescent="0.35">
      <c r="A14" s="155" t="s">
        <v>125</v>
      </c>
      <c r="B14" s="273">
        <f>B12+B13</f>
        <v>8750993.4550000001</v>
      </c>
      <c r="C14" s="273">
        <f t="shared" ref="C14" si="4">C12+C13</f>
        <v>6854451.5590000004</v>
      </c>
      <c r="D14" s="274">
        <f t="shared" si="0"/>
        <v>78.327696098134041</v>
      </c>
      <c r="E14" s="310">
        <f>E12+E13</f>
        <v>6941810</v>
      </c>
      <c r="F14" s="275">
        <f>F12+F13</f>
        <v>64508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134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436897.85100000002</v>
      </c>
      <c r="C19" s="46">
        <v>295367.72100000002</v>
      </c>
      <c r="D19" s="47">
        <f t="shared" ref="D19:D26" si="5">IFERROR(C19/B19*100, 0)</f>
        <v>67.605670369845797</v>
      </c>
      <c r="E19" s="46">
        <v>140045</v>
      </c>
      <c r="F19" s="87">
        <v>1213</v>
      </c>
      <c r="G19" s="79">
        <f t="shared" ref="G19:H26" si="6">B19/B$26*100</f>
        <v>14.205805629823582</v>
      </c>
      <c r="H19" s="48">
        <f t="shared" si="6"/>
        <v>11.675926369263729</v>
      </c>
    </row>
    <row r="20" spans="1:8" ht="18" x14ac:dyDescent="0.35">
      <c r="A20" s="78" t="s">
        <v>112</v>
      </c>
      <c r="B20" s="45">
        <v>2425190.2200000002</v>
      </c>
      <c r="C20" s="46">
        <v>2050892.737</v>
      </c>
      <c r="D20" s="47">
        <f t="shared" si="5"/>
        <v>84.566262888854951</v>
      </c>
      <c r="E20" s="46">
        <v>396993</v>
      </c>
      <c r="F20" s="87">
        <v>2180</v>
      </c>
      <c r="G20" s="79">
        <f t="shared" si="6"/>
        <v>78.855459695701484</v>
      </c>
      <c r="H20" s="48">
        <f t="shared" si="6"/>
        <v>81.072070121263394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2862088.0710000005</v>
      </c>
      <c r="C24" s="280">
        <f>SUM(C19:C23)</f>
        <v>2346260.4580000001</v>
      </c>
      <c r="D24" s="264">
        <f t="shared" si="5"/>
        <v>81.977227806977567</v>
      </c>
      <c r="E24" s="280">
        <f>SUM(E19:E23)</f>
        <v>537038</v>
      </c>
      <c r="F24" s="311">
        <f>SUM(F19:F23)</f>
        <v>3393</v>
      </c>
      <c r="G24" s="281">
        <f t="shared" si="6"/>
        <v>93.061265325525071</v>
      </c>
      <c r="H24" s="282">
        <f t="shared" si="6"/>
        <v>92.747996490527129</v>
      </c>
    </row>
    <row r="25" spans="1:8" ht="36" x14ac:dyDescent="0.3">
      <c r="A25" s="284" t="s">
        <v>124</v>
      </c>
      <c r="B25" s="83">
        <v>213399.95399999953</v>
      </c>
      <c r="C25" s="61">
        <v>183455.05799999993</v>
      </c>
      <c r="D25" s="77">
        <f t="shared" si="5"/>
        <v>85.967712064267985</v>
      </c>
      <c r="E25" s="206">
        <v>29041</v>
      </c>
      <c r="F25" s="108">
        <v>155</v>
      </c>
      <c r="G25" s="86">
        <f t="shared" si="6"/>
        <v>6.9387346744749401</v>
      </c>
      <c r="H25" s="90">
        <f t="shared" si="6"/>
        <v>7.2520035094728792</v>
      </c>
    </row>
    <row r="26" spans="1:8" ht="57" customHeight="1" thickBot="1" x14ac:dyDescent="0.35">
      <c r="A26" s="162" t="s">
        <v>178</v>
      </c>
      <c r="B26" s="156">
        <f>B24+B25</f>
        <v>3075488.0249999999</v>
      </c>
      <c r="C26" s="157">
        <f t="shared" ref="C26" si="8">C24+C25</f>
        <v>2529715.5159999998</v>
      </c>
      <c r="D26" s="278">
        <f t="shared" si="5"/>
        <v>82.254116921817626</v>
      </c>
      <c r="E26" s="163">
        <f>E24+E25</f>
        <v>566079</v>
      </c>
      <c r="F26" s="159">
        <f>F24+F25</f>
        <v>3548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3253294.3259999999</v>
      </c>
      <c r="C7" s="46">
        <v>2475000.3509999998</v>
      </c>
      <c r="D7" s="47">
        <f t="shared" ref="D7:D14" si="0">IFERROR(C7/B7*100, 0)</f>
        <v>76.076742618091657</v>
      </c>
      <c r="E7" s="46">
        <v>2271071</v>
      </c>
      <c r="F7" s="201">
        <v>18919</v>
      </c>
      <c r="G7" s="86">
        <f t="shared" ref="G7:G14" si="1">B7/$B$14*100</f>
        <v>37.149636928592926</v>
      </c>
      <c r="H7" s="90">
        <f t="shared" ref="H7:H14" si="2">C7/$C$14*100</f>
        <v>36.204912360131985</v>
      </c>
    </row>
    <row r="8" spans="1:8" ht="18" x14ac:dyDescent="0.35">
      <c r="A8" s="89" t="s">
        <v>112</v>
      </c>
      <c r="B8" s="87">
        <v>2965565.6310000001</v>
      </c>
      <c r="C8" s="46">
        <v>2375658.0520000001</v>
      </c>
      <c r="D8" s="47">
        <f t="shared" si="0"/>
        <v>80.108092269700307</v>
      </c>
      <c r="E8" s="46">
        <v>2204511</v>
      </c>
      <c r="F8" s="201">
        <v>16339</v>
      </c>
      <c r="G8" s="86">
        <f t="shared" si="1"/>
        <v>33.864039167651875</v>
      </c>
      <c r="H8" s="90">
        <f t="shared" si="2"/>
        <v>34.751708837354379</v>
      </c>
    </row>
    <row r="9" spans="1:8" ht="18" x14ac:dyDescent="0.35">
      <c r="A9" s="89" t="s">
        <v>115</v>
      </c>
      <c r="B9" s="61">
        <v>9333.5040000000008</v>
      </c>
      <c r="C9" s="61">
        <v>4563.7839999999997</v>
      </c>
      <c r="D9" s="47">
        <f t="shared" si="0"/>
        <v>48.896791601524988</v>
      </c>
      <c r="E9" s="206">
        <v>8075</v>
      </c>
      <c r="F9" s="108">
        <v>422</v>
      </c>
      <c r="G9" s="86">
        <f t="shared" si="1"/>
        <v>0.10658005397805184</v>
      </c>
      <c r="H9" s="90">
        <f t="shared" si="2"/>
        <v>6.6760152047579499E-2</v>
      </c>
    </row>
    <row r="10" spans="1:8" ht="18" x14ac:dyDescent="0.35">
      <c r="A10" s="101" t="s">
        <v>116</v>
      </c>
      <c r="B10" s="61">
        <v>65846.861999999994</v>
      </c>
      <c r="C10" s="61">
        <v>45891.709000000003</v>
      </c>
      <c r="D10" s="47">
        <f t="shared" ref="D10" si="3">IFERROR(C10/B10*100, 0)</f>
        <v>69.694602910614037</v>
      </c>
      <c r="E10" s="206">
        <v>75151</v>
      </c>
      <c r="F10" s="108">
        <v>1722</v>
      </c>
      <c r="G10" s="86">
        <f t="shared" si="1"/>
        <v>0.75191076215806307</v>
      </c>
      <c r="H10" s="90">
        <f t="shared" si="2"/>
        <v>0.67131517849295064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6294040.3229999999</v>
      </c>
      <c r="C12" s="269">
        <f>SUM(C7:C11)</f>
        <v>4901113.8959999997</v>
      </c>
      <c r="D12" s="270">
        <f t="shared" si="0"/>
        <v>77.869121335147824</v>
      </c>
      <c r="E12" s="269">
        <f>SUM(E7:E11)</f>
        <v>4558808</v>
      </c>
      <c r="F12" s="309">
        <f>SUM(F7:F11)</f>
        <v>37402</v>
      </c>
      <c r="G12" s="271">
        <f t="shared" si="1"/>
        <v>71.872166912380905</v>
      </c>
      <c r="H12" s="272">
        <f t="shared" si="2"/>
        <v>71.694696528026896</v>
      </c>
    </row>
    <row r="13" spans="1:8" ht="36" x14ac:dyDescent="0.3">
      <c r="A13" s="284" t="s">
        <v>124</v>
      </c>
      <c r="B13" s="83">
        <v>2463230.5280000004</v>
      </c>
      <c r="C13" s="61">
        <v>1934975.9870000011</v>
      </c>
      <c r="D13" s="47">
        <f t="shared" si="0"/>
        <v>78.55440101950542</v>
      </c>
      <c r="E13" s="206">
        <v>2232811</v>
      </c>
      <c r="F13" s="108">
        <v>26601</v>
      </c>
      <c r="G13" s="86">
        <f t="shared" si="1"/>
        <v>28.127833087619099</v>
      </c>
      <c r="H13" s="90">
        <f t="shared" si="2"/>
        <v>28.305303471973097</v>
      </c>
    </row>
    <row r="14" spans="1:8" ht="57" customHeight="1" thickBot="1" x14ac:dyDescent="0.35">
      <c r="A14" s="155" t="s">
        <v>125</v>
      </c>
      <c r="B14" s="273">
        <f>B12+B13</f>
        <v>8757270.8509999998</v>
      </c>
      <c r="C14" s="273">
        <f t="shared" ref="C14" si="4">C12+C13</f>
        <v>6836089.8830000013</v>
      </c>
      <c r="D14" s="274">
        <f t="shared" si="0"/>
        <v>78.061875660947294</v>
      </c>
      <c r="E14" s="310">
        <f>E12+E13</f>
        <v>6791619</v>
      </c>
      <c r="F14" s="275">
        <f>F12+F13</f>
        <v>64003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428930.33100000001</v>
      </c>
      <c r="C19" s="46">
        <v>284459.989</v>
      </c>
      <c r="D19" s="47">
        <f t="shared" ref="D19:D26" si="5">IFERROR(C19/B19*100, 0)</f>
        <v>66.318459768703093</v>
      </c>
      <c r="E19" s="46">
        <v>133813</v>
      </c>
      <c r="F19" s="87">
        <v>1176</v>
      </c>
      <c r="G19" s="79">
        <f t="shared" ref="G19:H26" si="6">B19/B$26*100</f>
        <v>14.452259072676183</v>
      </c>
      <c r="H19" s="48">
        <f t="shared" si="6"/>
        <v>11.526589885719595</v>
      </c>
    </row>
    <row r="20" spans="1:8" ht="18" x14ac:dyDescent="0.35">
      <c r="A20" s="78" t="s">
        <v>112</v>
      </c>
      <c r="B20" s="45">
        <v>2325460.21</v>
      </c>
      <c r="C20" s="46">
        <v>2001226.9750000001</v>
      </c>
      <c r="D20" s="47">
        <f t="shared" si="5"/>
        <v>86.057244342185498</v>
      </c>
      <c r="E20" s="46">
        <v>391699</v>
      </c>
      <c r="F20" s="87">
        <v>2108</v>
      </c>
      <c r="G20" s="79">
        <f t="shared" si="6"/>
        <v>78.353408442267423</v>
      </c>
      <c r="H20" s="48">
        <f t="shared" si="6"/>
        <v>81.091624485242548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2754390.5410000002</v>
      </c>
      <c r="C24" s="280">
        <f>SUM(C19:C23)</f>
        <v>2285686.9640000002</v>
      </c>
      <c r="D24" s="264">
        <f t="shared" si="5"/>
        <v>82.983401590181387</v>
      </c>
      <c r="E24" s="280">
        <f>SUM(E19:E23)</f>
        <v>525512</v>
      </c>
      <c r="F24" s="311">
        <f>SUM(F19:F23)</f>
        <v>3284</v>
      </c>
      <c r="G24" s="281">
        <f t="shared" si="6"/>
        <v>92.805667514943607</v>
      </c>
      <c r="H24" s="282">
        <f t="shared" si="6"/>
        <v>92.618214370962136</v>
      </c>
    </row>
    <row r="25" spans="1:8" ht="36" x14ac:dyDescent="0.3">
      <c r="A25" s="284" t="s">
        <v>124</v>
      </c>
      <c r="B25" s="83">
        <v>213521.45700000008</v>
      </c>
      <c r="C25" s="61">
        <v>182172.06299999976</v>
      </c>
      <c r="D25" s="77">
        <f t="shared" si="5"/>
        <v>85.317918657701782</v>
      </c>
      <c r="E25" s="206">
        <v>28260</v>
      </c>
      <c r="F25" s="108">
        <v>152</v>
      </c>
      <c r="G25" s="86">
        <f t="shared" si="6"/>
        <v>7.1943324850563872</v>
      </c>
      <c r="H25" s="90">
        <f t="shared" si="6"/>
        <v>7.3817856290378696</v>
      </c>
    </row>
    <row r="26" spans="1:8" ht="57" customHeight="1" thickBot="1" x14ac:dyDescent="0.35">
      <c r="A26" s="162" t="s">
        <v>178</v>
      </c>
      <c r="B26" s="156">
        <f>B24+B25</f>
        <v>2967911.9980000001</v>
      </c>
      <c r="C26" s="157">
        <f t="shared" ref="C26" si="8">C24+C25</f>
        <v>2467859.0269999998</v>
      </c>
      <c r="D26" s="278">
        <f t="shared" si="5"/>
        <v>83.151354509939196</v>
      </c>
      <c r="E26" s="163">
        <f>E24+E25</f>
        <v>553772</v>
      </c>
      <c r="F26" s="159">
        <f>F24+F25</f>
        <v>3436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3628008.5249999999</v>
      </c>
      <c r="C7" s="46">
        <v>3057763.1150000002</v>
      </c>
      <c r="D7" s="47">
        <f t="shared" ref="D7:D14" si="0">IFERROR(C7/B7*100, 0)</f>
        <v>84.282136988638982</v>
      </c>
      <c r="E7" s="46">
        <v>2766852</v>
      </c>
      <c r="F7" s="201">
        <v>20383</v>
      </c>
      <c r="G7" s="86">
        <f t="shared" ref="G7:G14" si="1">B7/$B$14*100</f>
        <v>36.739658816860349</v>
      </c>
      <c r="H7" s="90">
        <f t="shared" ref="H7:H14" si="2">C7/$C$14*100</f>
        <v>36.646030013724285</v>
      </c>
    </row>
    <row r="8" spans="1:8" ht="18" x14ac:dyDescent="0.35">
      <c r="A8" s="89" t="s">
        <v>112</v>
      </c>
      <c r="B8" s="87">
        <v>3432137.8489999999</v>
      </c>
      <c r="C8" s="46">
        <v>2952662.7149999999</v>
      </c>
      <c r="D8" s="47">
        <f t="shared" si="0"/>
        <v>86.029840434885159</v>
      </c>
      <c r="E8" s="46">
        <v>2703025</v>
      </c>
      <c r="F8" s="201">
        <v>18354</v>
      </c>
      <c r="G8" s="86">
        <f t="shared" si="1"/>
        <v>34.756140377231603</v>
      </c>
      <c r="H8" s="90">
        <f t="shared" si="2"/>
        <v>35.386445059624776</v>
      </c>
    </row>
    <row r="9" spans="1:8" ht="18" x14ac:dyDescent="0.35">
      <c r="A9" s="89" t="s">
        <v>115</v>
      </c>
      <c r="B9" s="61">
        <v>8590.866</v>
      </c>
      <c r="C9" s="61">
        <v>3957.652</v>
      </c>
      <c r="D9" s="47">
        <f t="shared" si="0"/>
        <v>46.068137950236917</v>
      </c>
      <c r="E9" s="206">
        <v>7108</v>
      </c>
      <c r="F9" s="108">
        <v>382</v>
      </c>
      <c r="G9" s="86">
        <f t="shared" si="1"/>
        <v>8.6996897500775799E-2</v>
      </c>
      <c r="H9" s="90">
        <f t="shared" si="2"/>
        <v>4.7430827216278962E-2</v>
      </c>
    </row>
    <row r="10" spans="1:8" ht="18" x14ac:dyDescent="0.35">
      <c r="A10" s="101" t="s">
        <v>116</v>
      </c>
      <c r="B10" s="61">
        <v>59474.156000000003</v>
      </c>
      <c r="C10" s="61">
        <v>44422.92</v>
      </c>
      <c r="D10" s="47">
        <f t="shared" ref="D10" si="3">IFERROR(C10/B10*100, 0)</f>
        <v>74.692812790819588</v>
      </c>
      <c r="E10" s="206">
        <v>77991</v>
      </c>
      <c r="F10" s="108">
        <v>1722</v>
      </c>
      <c r="G10" s="86">
        <f t="shared" si="1"/>
        <v>0.60227537636801121</v>
      </c>
      <c r="H10" s="90">
        <f t="shared" si="2"/>
        <v>0.53239037766902764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7128211.3960000006</v>
      </c>
      <c r="C12" s="269">
        <f>SUM(C7:C11)</f>
        <v>6058806.4019999998</v>
      </c>
      <c r="D12" s="270">
        <f t="shared" si="0"/>
        <v>84.99756903113034</v>
      </c>
      <c r="E12" s="269">
        <f>SUM(E7:E11)</f>
        <v>5554976</v>
      </c>
      <c r="F12" s="309">
        <f>SUM(F7:F11)</f>
        <v>40841</v>
      </c>
      <c r="G12" s="271">
        <f t="shared" si="1"/>
        <v>72.185071467960753</v>
      </c>
      <c r="H12" s="272">
        <f t="shared" si="2"/>
        <v>72.612296278234368</v>
      </c>
    </row>
    <row r="13" spans="1:8" ht="36" x14ac:dyDescent="0.3">
      <c r="A13" s="284" t="s">
        <v>124</v>
      </c>
      <c r="B13" s="83">
        <v>2746699.3729999978</v>
      </c>
      <c r="C13" s="61">
        <v>2285243.7280000001</v>
      </c>
      <c r="D13" s="47">
        <f t="shared" si="0"/>
        <v>83.199630453332546</v>
      </c>
      <c r="E13" s="206">
        <v>2527122</v>
      </c>
      <c r="F13" s="108">
        <v>28056</v>
      </c>
      <c r="G13" s="86">
        <f t="shared" si="1"/>
        <v>27.814928532039261</v>
      </c>
      <c r="H13" s="90">
        <f t="shared" si="2"/>
        <v>27.387703721765632</v>
      </c>
    </row>
    <row r="14" spans="1:8" ht="57" customHeight="1" thickBot="1" x14ac:dyDescent="0.35">
      <c r="A14" s="155" t="s">
        <v>125</v>
      </c>
      <c r="B14" s="273">
        <f>B12+B13</f>
        <v>9874910.7689999975</v>
      </c>
      <c r="C14" s="273">
        <f t="shared" ref="C14" si="4">C12+C13</f>
        <v>8344050.1299999999</v>
      </c>
      <c r="D14" s="274">
        <f t="shared" si="0"/>
        <v>84.497473700665921</v>
      </c>
      <c r="E14" s="310">
        <f>E12+E13</f>
        <v>8082098</v>
      </c>
      <c r="F14" s="275">
        <f>F12+F13</f>
        <v>68897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136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501843.261</v>
      </c>
      <c r="C19" s="46">
        <v>378602.58</v>
      </c>
      <c r="D19" s="47">
        <f t="shared" ref="D19:D26" si="5">IFERROR(C19/B19*100, 0)</f>
        <v>75.442395947606443</v>
      </c>
      <c r="E19" s="46">
        <v>175681</v>
      </c>
      <c r="F19" s="87">
        <v>1344</v>
      </c>
      <c r="G19" s="79">
        <f t="shared" ref="G19:H26" si="6">B19/B$26*100</f>
        <v>14.381387827169506</v>
      </c>
      <c r="H19" s="48">
        <f t="shared" si="6"/>
        <v>12.67778014754361</v>
      </c>
    </row>
    <row r="20" spans="1:8" ht="18" x14ac:dyDescent="0.35">
      <c r="A20" s="78" t="s">
        <v>112</v>
      </c>
      <c r="B20" s="45">
        <v>2678668.5210000002</v>
      </c>
      <c r="C20" s="46">
        <v>2323903.6949999998</v>
      </c>
      <c r="D20" s="47">
        <f t="shared" si="5"/>
        <v>86.755926565054807</v>
      </c>
      <c r="E20" s="46">
        <v>469674</v>
      </c>
      <c r="F20" s="87">
        <v>2507</v>
      </c>
      <c r="G20" s="79">
        <f t="shared" si="6"/>
        <v>76.762953405349307</v>
      </c>
      <c r="H20" s="48">
        <f t="shared" si="6"/>
        <v>77.817589434478336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3180511.7820000001</v>
      </c>
      <c r="C24" s="280">
        <f>SUM(C19:C23)</f>
        <v>2702506.2749999999</v>
      </c>
      <c r="D24" s="264">
        <f t="shared" si="5"/>
        <v>84.970799048591601</v>
      </c>
      <c r="E24" s="280">
        <f>SUM(E19:E23)</f>
        <v>645355</v>
      </c>
      <c r="F24" s="311">
        <f>SUM(F19:F23)</f>
        <v>3851</v>
      </c>
      <c r="G24" s="281">
        <f t="shared" si="6"/>
        <v>91.144341232518812</v>
      </c>
      <c r="H24" s="282">
        <f t="shared" si="6"/>
        <v>90.495369582021937</v>
      </c>
    </row>
    <row r="25" spans="1:8" ht="36" x14ac:dyDescent="0.3">
      <c r="A25" s="284" t="s">
        <v>124</v>
      </c>
      <c r="B25" s="83">
        <v>309021.12699999992</v>
      </c>
      <c r="C25" s="61">
        <v>283841.3000000004</v>
      </c>
      <c r="D25" s="77">
        <f t="shared" si="5"/>
        <v>91.851745786947589</v>
      </c>
      <c r="E25" s="206">
        <v>44619</v>
      </c>
      <c r="F25" s="108">
        <v>247</v>
      </c>
      <c r="G25" s="86">
        <f t="shared" si="6"/>
        <v>8.8556587674811915</v>
      </c>
      <c r="H25" s="90">
        <f t="shared" si="6"/>
        <v>9.504630417978067</v>
      </c>
    </row>
    <row r="26" spans="1:8" ht="57" customHeight="1" thickBot="1" x14ac:dyDescent="0.35">
      <c r="A26" s="162" t="s">
        <v>178</v>
      </c>
      <c r="B26" s="156">
        <f>B24+B25</f>
        <v>3489532.909</v>
      </c>
      <c r="C26" s="157">
        <f t="shared" ref="C26" si="8">C24+C25</f>
        <v>2986347.5750000002</v>
      </c>
      <c r="D26" s="278">
        <f t="shared" si="5"/>
        <v>85.58015221171253</v>
      </c>
      <c r="E26" s="163">
        <f>E24+E25</f>
        <v>689974</v>
      </c>
      <c r="F26" s="159">
        <f>F24+F25</f>
        <v>4098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3292284.585</v>
      </c>
      <c r="C7" s="46">
        <v>2574908.423</v>
      </c>
      <c r="D7" s="47">
        <f t="shared" ref="D7:D14" si="0">IFERROR(C7/B7*100, 0)</f>
        <v>78.210384203466418</v>
      </c>
      <c r="E7" s="46">
        <v>2453541</v>
      </c>
      <c r="F7" s="201">
        <v>19374</v>
      </c>
      <c r="G7" s="86">
        <f t="shared" ref="G7:G14" si="1">B7/$B$14*100</f>
        <v>35.851689968949543</v>
      </c>
      <c r="H7" s="90">
        <f t="shared" ref="H7:H14" si="2">C7/$C$14*100</f>
        <v>35.594024214533668</v>
      </c>
    </row>
    <row r="8" spans="1:8" ht="18" x14ac:dyDescent="0.35">
      <c r="A8" s="89" t="s">
        <v>112</v>
      </c>
      <c r="B8" s="87">
        <v>3178459.673</v>
      </c>
      <c r="C8" s="46">
        <v>2504261.7429999998</v>
      </c>
      <c r="D8" s="47">
        <f t="shared" si="0"/>
        <v>78.788532831575736</v>
      </c>
      <c r="E8" s="46">
        <v>2367086</v>
      </c>
      <c r="F8" s="201">
        <v>17706</v>
      </c>
      <c r="G8" s="86">
        <f t="shared" si="1"/>
        <v>34.612181247753441</v>
      </c>
      <c r="H8" s="90">
        <f t="shared" si="2"/>
        <v>34.617445934648011</v>
      </c>
    </row>
    <row r="9" spans="1:8" ht="18" x14ac:dyDescent="0.35">
      <c r="A9" s="89" t="s">
        <v>115</v>
      </c>
      <c r="B9" s="61">
        <v>9462.8259999999991</v>
      </c>
      <c r="C9" s="61">
        <v>4342.4049999999997</v>
      </c>
      <c r="D9" s="47">
        <f t="shared" si="0"/>
        <v>45.889092750939312</v>
      </c>
      <c r="E9" s="206">
        <v>7139</v>
      </c>
      <c r="F9" s="108">
        <v>325</v>
      </c>
      <c r="G9" s="86">
        <f t="shared" si="1"/>
        <v>0.10304646977597622</v>
      </c>
      <c r="H9" s="90">
        <f t="shared" si="2"/>
        <v>6.0026860504511247E-2</v>
      </c>
    </row>
    <row r="10" spans="1:8" ht="18" x14ac:dyDescent="0.35">
      <c r="A10" s="101" t="s">
        <v>116</v>
      </c>
      <c r="B10" s="61">
        <v>57984.08</v>
      </c>
      <c r="C10" s="61">
        <v>38210.519</v>
      </c>
      <c r="D10" s="47">
        <f t="shared" ref="D10" si="3">IFERROR(C10/B10*100, 0)</f>
        <v>65.898293117697122</v>
      </c>
      <c r="E10" s="206">
        <v>66998</v>
      </c>
      <c r="F10" s="108">
        <v>1685</v>
      </c>
      <c r="G10" s="86">
        <f t="shared" si="1"/>
        <v>0.63142392634164324</v>
      </c>
      <c r="H10" s="90">
        <f t="shared" si="2"/>
        <v>0.52819980951062295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6538191.1639999999</v>
      </c>
      <c r="C12" s="269">
        <f>SUM(C7:C11)</f>
        <v>5121723.09</v>
      </c>
      <c r="D12" s="270">
        <f t="shared" si="0"/>
        <v>78.335474774747652</v>
      </c>
      <c r="E12" s="269">
        <f>SUM(E7:E11)</f>
        <v>4894764</v>
      </c>
      <c r="F12" s="309">
        <f>SUM(F7:F11)</f>
        <v>39090</v>
      </c>
      <c r="G12" s="271">
        <f t="shared" si="1"/>
        <v>71.198341612820599</v>
      </c>
      <c r="H12" s="272">
        <f t="shared" si="2"/>
        <v>70.799696819196811</v>
      </c>
    </row>
    <row r="13" spans="1:8" ht="36" x14ac:dyDescent="0.3">
      <c r="A13" s="284" t="s">
        <v>124</v>
      </c>
      <c r="B13" s="83">
        <v>2644875.4859999996</v>
      </c>
      <c r="C13" s="61">
        <v>2112380.0490000006</v>
      </c>
      <c r="D13" s="47">
        <f t="shared" si="0"/>
        <v>79.866899601942194</v>
      </c>
      <c r="E13" s="206">
        <v>2452408</v>
      </c>
      <c r="F13" s="108">
        <v>28192</v>
      </c>
      <c r="G13" s="86">
        <f t="shared" si="1"/>
        <v>28.801658387179408</v>
      </c>
      <c r="H13" s="90">
        <f t="shared" si="2"/>
        <v>29.200303180803189</v>
      </c>
    </row>
    <row r="14" spans="1:8" ht="57" customHeight="1" thickBot="1" x14ac:dyDescent="0.35">
      <c r="A14" s="155" t="s">
        <v>125</v>
      </c>
      <c r="B14" s="273">
        <f>B12+B13</f>
        <v>9183066.6499999985</v>
      </c>
      <c r="C14" s="273">
        <f t="shared" ref="C14" si="4">C12+C13</f>
        <v>7234103.1390000004</v>
      </c>
      <c r="D14" s="274">
        <f t="shared" si="0"/>
        <v>78.776550521932691</v>
      </c>
      <c r="E14" s="310">
        <f>E12+E13</f>
        <v>7347172</v>
      </c>
      <c r="F14" s="275">
        <f>F12+F13</f>
        <v>67282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421834.011</v>
      </c>
      <c r="C19" s="46">
        <v>311928.473</v>
      </c>
      <c r="D19" s="47">
        <f t="shared" ref="D19:D26" si="5">IFERROR(C19/B19*100, 0)</f>
        <v>73.945785514198377</v>
      </c>
      <c r="E19" s="46">
        <v>150736</v>
      </c>
      <c r="F19" s="87">
        <v>1184</v>
      </c>
      <c r="G19" s="79">
        <f t="shared" ref="G19:H26" si="6">B19/B$26*100</f>
        <v>12.827972466920606</v>
      </c>
      <c r="H19" s="48">
        <f t="shared" si="6"/>
        <v>11.09175271017217</v>
      </c>
    </row>
    <row r="20" spans="1:8" ht="18" x14ac:dyDescent="0.35">
      <c r="A20" s="78" t="s">
        <v>112</v>
      </c>
      <c r="B20" s="45">
        <v>2572429.2680000002</v>
      </c>
      <c r="C20" s="46">
        <v>2235174.622</v>
      </c>
      <c r="D20" s="47">
        <f t="shared" si="5"/>
        <v>86.889643567840167</v>
      </c>
      <c r="E20" s="46">
        <v>447058</v>
      </c>
      <c r="F20" s="87">
        <v>2419</v>
      </c>
      <c r="G20" s="79">
        <f t="shared" si="6"/>
        <v>78.227575213238879</v>
      </c>
      <c r="H20" s="48">
        <f t="shared" si="6"/>
        <v>79.47977282367728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2994263.2790000001</v>
      </c>
      <c r="C24" s="280">
        <f>SUM(C19:C23)</f>
        <v>2547103.0949999997</v>
      </c>
      <c r="D24" s="264">
        <f t="shared" si="5"/>
        <v>85.066103333794373</v>
      </c>
      <c r="E24" s="280">
        <f>SUM(E19:E23)</f>
        <v>597794</v>
      </c>
      <c r="F24" s="311">
        <f>SUM(F19:F23)</f>
        <v>3603</v>
      </c>
      <c r="G24" s="281">
        <f t="shared" si="6"/>
        <v>91.055547680159478</v>
      </c>
      <c r="H24" s="282">
        <f t="shared" si="6"/>
        <v>90.571525533849453</v>
      </c>
    </row>
    <row r="25" spans="1:8" ht="36" x14ac:dyDescent="0.3">
      <c r="A25" s="284" t="s">
        <v>124</v>
      </c>
      <c r="B25" s="83">
        <v>294128.64800000016</v>
      </c>
      <c r="C25" s="61">
        <v>265152.83200000029</v>
      </c>
      <c r="D25" s="77">
        <f t="shared" si="5"/>
        <v>90.148591034219876</v>
      </c>
      <c r="E25" s="206">
        <v>42025</v>
      </c>
      <c r="F25" s="108">
        <v>240</v>
      </c>
      <c r="G25" s="86">
        <f t="shared" si="6"/>
        <v>8.9444523198405275</v>
      </c>
      <c r="H25" s="90">
        <f t="shared" si="6"/>
        <v>9.4284744661505435</v>
      </c>
    </row>
    <row r="26" spans="1:8" ht="57" customHeight="1" thickBot="1" x14ac:dyDescent="0.35">
      <c r="A26" s="162" t="s">
        <v>178</v>
      </c>
      <c r="B26" s="156">
        <f>B24+B25</f>
        <v>3288391.9270000001</v>
      </c>
      <c r="C26" s="157">
        <f t="shared" ref="C26" si="8">C24+C25</f>
        <v>2812255.9270000001</v>
      </c>
      <c r="D26" s="278">
        <f t="shared" si="5"/>
        <v>85.520704022820695</v>
      </c>
      <c r="E26" s="163">
        <f>E24+E25</f>
        <v>639819</v>
      </c>
      <c r="F26" s="159">
        <f>F24+F25</f>
        <v>3843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3268131.99</v>
      </c>
      <c r="C7" s="46">
        <v>2560221.6140000001</v>
      </c>
      <c r="D7" s="47">
        <f t="shared" ref="D7:D14" si="0">IFERROR(C7/B7*100, 0)</f>
        <v>78.338990647681882</v>
      </c>
      <c r="E7" s="46">
        <v>2382626</v>
      </c>
      <c r="F7" s="201">
        <v>18964</v>
      </c>
      <c r="G7" s="86">
        <f t="shared" ref="G7:G14" si="1">B7/$B$14*100</f>
        <v>37.140895709673572</v>
      </c>
      <c r="H7" s="90">
        <f t="shared" ref="H7:H14" si="2">C7/$C$14*100</f>
        <v>36.376457906025806</v>
      </c>
    </row>
    <row r="8" spans="1:8" ht="18" x14ac:dyDescent="0.35">
      <c r="A8" s="89" t="s">
        <v>112</v>
      </c>
      <c r="B8" s="87">
        <v>2920417.159</v>
      </c>
      <c r="C8" s="46">
        <v>2389580.4649999999</v>
      </c>
      <c r="D8" s="47">
        <f t="shared" si="0"/>
        <v>81.823257942308231</v>
      </c>
      <c r="E8" s="46">
        <v>2248193</v>
      </c>
      <c r="F8" s="201">
        <v>16350</v>
      </c>
      <c r="G8" s="86">
        <f t="shared" si="1"/>
        <v>33.18926820062741</v>
      </c>
      <c r="H8" s="90">
        <f t="shared" si="2"/>
        <v>33.951933193129449</v>
      </c>
    </row>
    <row r="9" spans="1:8" ht="18" x14ac:dyDescent="0.35">
      <c r="A9" s="89" t="s">
        <v>115</v>
      </c>
      <c r="B9" s="61">
        <v>8870.9760000000006</v>
      </c>
      <c r="C9" s="61">
        <v>4338.6270000000004</v>
      </c>
      <c r="D9" s="47">
        <f t="shared" si="0"/>
        <v>48.908113380083549</v>
      </c>
      <c r="E9" s="206">
        <v>6848</v>
      </c>
      <c r="F9" s="108">
        <v>353</v>
      </c>
      <c r="G9" s="86">
        <f t="shared" si="1"/>
        <v>0.10081477598431306</v>
      </c>
      <c r="H9" s="90">
        <f t="shared" si="2"/>
        <v>6.1644617627014162E-2</v>
      </c>
    </row>
    <row r="10" spans="1:8" ht="18" x14ac:dyDescent="0.35">
      <c r="A10" s="101" t="s">
        <v>116</v>
      </c>
      <c r="B10" s="61">
        <v>56373.224000000002</v>
      </c>
      <c r="C10" s="61">
        <v>36789.485999999997</v>
      </c>
      <c r="D10" s="47">
        <f t="shared" ref="D10" si="3">IFERROR(C10/B10*100, 0)</f>
        <v>65.26056767659766</v>
      </c>
      <c r="E10" s="206">
        <v>65357</v>
      </c>
      <c r="F10" s="108">
        <v>1641</v>
      </c>
      <c r="G10" s="86">
        <f t="shared" si="1"/>
        <v>0.64065712150201959</v>
      </c>
      <c r="H10" s="90">
        <f t="shared" si="2"/>
        <v>0.52271693260664964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6253793.3490000004</v>
      </c>
      <c r="C12" s="269">
        <f>SUM(C7:C11)</f>
        <v>4990930.1919999998</v>
      </c>
      <c r="D12" s="270">
        <f t="shared" si="0"/>
        <v>79.80644567985388</v>
      </c>
      <c r="E12" s="269">
        <f>SUM(E7:E11)</f>
        <v>4703024</v>
      </c>
      <c r="F12" s="309">
        <f>SUM(F7:F11)</f>
        <v>37308</v>
      </c>
      <c r="G12" s="271">
        <f t="shared" si="1"/>
        <v>71.071635807787317</v>
      </c>
      <c r="H12" s="272">
        <f t="shared" si="2"/>
        <v>70.912752649388921</v>
      </c>
    </row>
    <row r="13" spans="1:8" ht="36" x14ac:dyDescent="0.3">
      <c r="A13" s="284" t="s">
        <v>124</v>
      </c>
      <c r="B13" s="83">
        <v>2545488.2179999989</v>
      </c>
      <c r="C13" s="61">
        <v>2047197.6560000004</v>
      </c>
      <c r="D13" s="47">
        <f t="shared" si="0"/>
        <v>80.424558303730535</v>
      </c>
      <c r="E13" s="206">
        <v>2351746</v>
      </c>
      <c r="F13" s="108">
        <v>27223</v>
      </c>
      <c r="G13" s="86">
        <f t="shared" si="1"/>
        <v>28.92836419221268</v>
      </c>
      <c r="H13" s="90">
        <f t="shared" si="2"/>
        <v>29.087247350611079</v>
      </c>
    </row>
    <row r="14" spans="1:8" ht="57" customHeight="1" thickBot="1" x14ac:dyDescent="0.35">
      <c r="A14" s="155" t="s">
        <v>125</v>
      </c>
      <c r="B14" s="273">
        <f>B12+B13</f>
        <v>8799281.5669999998</v>
      </c>
      <c r="C14" s="273">
        <f t="shared" ref="C14" si="4">C12+C13</f>
        <v>7038127.8480000002</v>
      </c>
      <c r="D14" s="274">
        <f t="shared" si="0"/>
        <v>79.985255550806954</v>
      </c>
      <c r="E14" s="310">
        <f>E12+E13</f>
        <v>7054770</v>
      </c>
      <c r="F14" s="275">
        <f>F12+F13</f>
        <v>64531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138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389673.46500000003</v>
      </c>
      <c r="C19" s="46">
        <v>289664.93699999998</v>
      </c>
      <c r="D19" s="47">
        <f t="shared" ref="D19:D26" si="5">IFERROR(C19/B19*100, 0)</f>
        <v>74.335299428202006</v>
      </c>
      <c r="E19" s="46">
        <v>142040</v>
      </c>
      <c r="F19" s="87">
        <v>1106</v>
      </c>
      <c r="G19" s="79">
        <f t="shared" ref="G19:H26" si="6">B19/B$26*100</f>
        <v>12.574897001159863</v>
      </c>
      <c r="H19" s="48">
        <f t="shared" si="6"/>
        <v>10.764835102046746</v>
      </c>
    </row>
    <row r="20" spans="1:8" ht="18" x14ac:dyDescent="0.35">
      <c r="A20" s="78" t="s">
        <v>112</v>
      </c>
      <c r="B20" s="45">
        <v>2422429.6140000001</v>
      </c>
      <c r="C20" s="46">
        <v>2143126.0619999999</v>
      </c>
      <c r="D20" s="47">
        <f t="shared" si="5"/>
        <v>88.470106607605231</v>
      </c>
      <c r="E20" s="46">
        <v>429528</v>
      </c>
      <c r="F20" s="87">
        <v>2252</v>
      </c>
      <c r="G20" s="79">
        <f t="shared" si="6"/>
        <v>78.172638438723155</v>
      </c>
      <c r="H20" s="48">
        <f t="shared" si="6"/>
        <v>79.645119976425775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2812103.0789999999</v>
      </c>
      <c r="C24" s="280">
        <f>SUM(C19:C23)</f>
        <v>2432790.9989999998</v>
      </c>
      <c r="D24" s="264">
        <f t="shared" si="5"/>
        <v>86.511444661022679</v>
      </c>
      <c r="E24" s="280">
        <f>SUM(E19:E23)</f>
        <v>571568</v>
      </c>
      <c r="F24" s="311">
        <f>SUM(F19:F23)</f>
        <v>3358</v>
      </c>
      <c r="G24" s="281">
        <f t="shared" si="6"/>
        <v>90.747535439883009</v>
      </c>
      <c r="H24" s="282">
        <f t="shared" si="6"/>
        <v>90.409955078472521</v>
      </c>
    </row>
    <row r="25" spans="1:8" ht="36" x14ac:dyDescent="0.3">
      <c r="A25" s="284" t="s">
        <v>124</v>
      </c>
      <c r="B25" s="83">
        <v>286717.25299999968</v>
      </c>
      <c r="C25" s="61">
        <v>258053.16400000034</v>
      </c>
      <c r="D25" s="77">
        <f t="shared" si="5"/>
        <v>90.002663355595359</v>
      </c>
      <c r="E25" s="206">
        <v>40514</v>
      </c>
      <c r="F25" s="108">
        <v>236</v>
      </c>
      <c r="G25" s="86">
        <f t="shared" si="6"/>
        <v>9.2524645601169926</v>
      </c>
      <c r="H25" s="90">
        <f t="shared" si="6"/>
        <v>9.5900449215274861</v>
      </c>
    </row>
    <row r="26" spans="1:8" ht="57" customHeight="1" thickBot="1" x14ac:dyDescent="0.35">
      <c r="A26" s="162" t="s">
        <v>178</v>
      </c>
      <c r="B26" s="156">
        <f>B24+B25</f>
        <v>3098820.3319999995</v>
      </c>
      <c r="C26" s="157">
        <f t="shared" ref="C26" si="8">C24+C25</f>
        <v>2690844.1630000002</v>
      </c>
      <c r="D26" s="278">
        <f t="shared" si="5"/>
        <v>86.834468433454205</v>
      </c>
      <c r="E26" s="163">
        <f>E24+E25</f>
        <v>612082</v>
      </c>
      <c r="F26" s="159">
        <f>F24+F25</f>
        <v>3594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139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3381291.5580000002</v>
      </c>
      <c r="C7" s="46">
        <v>2566751.1510000001</v>
      </c>
      <c r="D7" s="47">
        <f t="shared" ref="D7:D14" si="0">IFERROR(C7/B7*100, 0)</f>
        <v>75.910376463312375</v>
      </c>
      <c r="E7" s="46">
        <v>2402805</v>
      </c>
      <c r="F7" s="201">
        <v>19571</v>
      </c>
      <c r="G7" s="86">
        <f t="shared" ref="G7:G14" si="1">B7/$B$14*100</f>
        <v>37.002201627739048</v>
      </c>
      <c r="H7" s="90">
        <f t="shared" ref="H7:H14" si="2">C7/$C$14*100</f>
        <v>35.4705424064041</v>
      </c>
    </row>
    <row r="8" spans="1:8" ht="18" x14ac:dyDescent="0.35">
      <c r="A8" s="89" t="s">
        <v>112</v>
      </c>
      <c r="B8" s="87">
        <v>3040693.9649999999</v>
      </c>
      <c r="C8" s="46">
        <v>2502827.977</v>
      </c>
      <c r="D8" s="47">
        <f t="shared" si="0"/>
        <v>82.311077859491206</v>
      </c>
      <c r="E8" s="46">
        <v>2366824</v>
      </c>
      <c r="F8" s="201">
        <v>16889</v>
      </c>
      <c r="G8" s="86">
        <f t="shared" si="1"/>
        <v>33.274968825145976</v>
      </c>
      <c r="H8" s="90">
        <f t="shared" si="2"/>
        <v>34.58717291683142</v>
      </c>
    </row>
    <row r="9" spans="1:8" ht="18" x14ac:dyDescent="0.35">
      <c r="A9" s="89" t="s">
        <v>115</v>
      </c>
      <c r="B9" s="61">
        <v>9155.5120000000006</v>
      </c>
      <c r="C9" s="61">
        <v>4322.0720000000001</v>
      </c>
      <c r="D9" s="47">
        <f t="shared" si="0"/>
        <v>47.207321665899187</v>
      </c>
      <c r="E9" s="206">
        <v>6669</v>
      </c>
      <c r="F9" s="108">
        <v>322</v>
      </c>
      <c r="G9" s="86">
        <f t="shared" si="1"/>
        <v>0.1001907393131061</v>
      </c>
      <c r="H9" s="90">
        <f t="shared" si="2"/>
        <v>5.9727737182392625E-2</v>
      </c>
    </row>
    <row r="10" spans="1:8" ht="18" x14ac:dyDescent="0.35">
      <c r="A10" s="101" t="s">
        <v>116</v>
      </c>
      <c r="B10" s="61">
        <v>57666.267999999996</v>
      </c>
      <c r="C10" s="61">
        <v>35805.084999999999</v>
      </c>
      <c r="D10" s="47">
        <f t="shared" ref="D10" si="3">IFERROR(C10/B10*100, 0)</f>
        <v>62.090172022229709</v>
      </c>
      <c r="E10" s="206">
        <v>63819</v>
      </c>
      <c r="F10" s="108">
        <v>1675</v>
      </c>
      <c r="G10" s="86">
        <f t="shared" si="1"/>
        <v>0.63105438825788351</v>
      </c>
      <c r="H10" s="90">
        <f t="shared" si="2"/>
        <v>0.49479895445361122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6488807.3030000003</v>
      </c>
      <c r="C12" s="269">
        <f>SUM(C7:C11)</f>
        <v>5109706.2850000001</v>
      </c>
      <c r="D12" s="270">
        <f t="shared" si="0"/>
        <v>78.746463662707413</v>
      </c>
      <c r="E12" s="269">
        <f>SUM(E7:E11)</f>
        <v>4840117</v>
      </c>
      <c r="F12" s="309">
        <f>SUM(F7:F11)</f>
        <v>38457</v>
      </c>
      <c r="G12" s="271">
        <f t="shared" si="1"/>
        <v>71.008415580456003</v>
      </c>
      <c r="H12" s="272">
        <f t="shared" si="2"/>
        <v>70.612242014871512</v>
      </c>
    </row>
    <row r="13" spans="1:8" ht="36" x14ac:dyDescent="0.3">
      <c r="A13" s="284" t="s">
        <v>124</v>
      </c>
      <c r="B13" s="83">
        <v>2649274.7820000006</v>
      </c>
      <c r="C13" s="61">
        <v>2126583.2579999999</v>
      </c>
      <c r="D13" s="47">
        <f t="shared" si="0"/>
        <v>80.270392201242018</v>
      </c>
      <c r="E13" s="206">
        <v>2420736</v>
      </c>
      <c r="F13" s="108">
        <v>28053</v>
      </c>
      <c r="G13" s="86">
        <f t="shared" si="1"/>
        <v>28.991584419543987</v>
      </c>
      <c r="H13" s="90">
        <f t="shared" si="2"/>
        <v>29.387757985128481</v>
      </c>
    </row>
    <row r="14" spans="1:8" ht="57" customHeight="1" thickBot="1" x14ac:dyDescent="0.35">
      <c r="A14" s="155" t="s">
        <v>125</v>
      </c>
      <c r="B14" s="273">
        <f>B12+B13</f>
        <v>9138082.0850000009</v>
      </c>
      <c r="C14" s="273">
        <f t="shared" ref="C14" si="4">C12+C13</f>
        <v>7236289.5429999996</v>
      </c>
      <c r="D14" s="274">
        <f t="shared" si="0"/>
        <v>79.188274691450189</v>
      </c>
      <c r="E14" s="310">
        <f>E12+E13</f>
        <v>7260853</v>
      </c>
      <c r="F14" s="275">
        <f>F12+F13</f>
        <v>66510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139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414371.31900000002</v>
      </c>
      <c r="C19" s="46">
        <v>318331.451</v>
      </c>
      <c r="D19" s="47">
        <f t="shared" ref="D19:D26" si="5">IFERROR(C19/B19*100, 0)</f>
        <v>76.822752059246653</v>
      </c>
      <c r="E19" s="46">
        <v>154159</v>
      </c>
      <c r="F19" s="87">
        <v>1156</v>
      </c>
      <c r="G19" s="79">
        <f t="shared" ref="G19:H26" si="6">B19/B$26*100</f>
        <v>12.289419005138749</v>
      </c>
      <c r="H19" s="48">
        <f t="shared" si="6"/>
        <v>10.839714108615887</v>
      </c>
    </row>
    <row r="20" spans="1:8" ht="18" x14ac:dyDescent="0.35">
      <c r="A20" s="78" t="s">
        <v>112</v>
      </c>
      <c r="B20" s="45">
        <v>2661869.1230000001</v>
      </c>
      <c r="C20" s="46">
        <v>2347332.0469999998</v>
      </c>
      <c r="D20" s="47">
        <f t="shared" si="5"/>
        <v>88.183601016209678</v>
      </c>
      <c r="E20" s="46">
        <v>454329</v>
      </c>
      <c r="F20" s="87">
        <v>2331</v>
      </c>
      <c r="G20" s="79">
        <f t="shared" si="6"/>
        <v>78.945678644781438</v>
      </c>
      <c r="H20" s="48">
        <f t="shared" si="6"/>
        <v>79.930551089254791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3076240.4420000003</v>
      </c>
      <c r="C24" s="280">
        <f>SUM(C19:C23)</f>
        <v>2665663.4979999997</v>
      </c>
      <c r="D24" s="264">
        <f t="shared" si="5"/>
        <v>86.653288267250446</v>
      </c>
      <c r="E24" s="280">
        <f>SUM(E19:E23)</f>
        <v>608488</v>
      </c>
      <c r="F24" s="311">
        <f>SUM(F19:F23)</f>
        <v>3487</v>
      </c>
      <c r="G24" s="281">
        <f t="shared" si="6"/>
        <v>91.235097649920192</v>
      </c>
      <c r="H24" s="282">
        <f t="shared" si="6"/>
        <v>90.770265197870671</v>
      </c>
    </row>
    <row r="25" spans="1:8" ht="36" x14ac:dyDescent="0.3">
      <c r="A25" s="284" t="s">
        <v>124</v>
      </c>
      <c r="B25" s="83">
        <v>295532.61599999998</v>
      </c>
      <c r="C25" s="61">
        <v>271050.95600000018</v>
      </c>
      <c r="D25" s="77">
        <f t="shared" si="5"/>
        <v>91.716088622854471</v>
      </c>
      <c r="E25" s="206">
        <v>43831</v>
      </c>
      <c r="F25" s="108">
        <v>263</v>
      </c>
      <c r="G25" s="86">
        <f t="shared" si="6"/>
        <v>8.7649023500798133</v>
      </c>
      <c r="H25" s="90">
        <f t="shared" si="6"/>
        <v>9.2297348021293253</v>
      </c>
    </row>
    <row r="26" spans="1:8" ht="57" customHeight="1" thickBot="1" x14ac:dyDescent="0.35">
      <c r="A26" s="162" t="s">
        <v>178</v>
      </c>
      <c r="B26" s="156">
        <f>B24+B25</f>
        <v>3371773.0580000002</v>
      </c>
      <c r="C26" s="157">
        <f t="shared" ref="C26" si="8">C24+C25</f>
        <v>2936714.4539999999</v>
      </c>
      <c r="D26" s="278">
        <f t="shared" si="5"/>
        <v>87.097037774598647</v>
      </c>
      <c r="E26" s="163">
        <f>E24+E25</f>
        <v>652319</v>
      </c>
      <c r="F26" s="159">
        <f>F24+F25</f>
        <v>3750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20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21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3697199.4130000002</v>
      </c>
      <c r="C7" s="46">
        <v>2486116.1320000002</v>
      </c>
      <c r="D7" s="47">
        <f t="shared" ref="D7:D14" si="0">IFERROR(C7/B7*100, 0)</f>
        <v>67.243225325049565</v>
      </c>
      <c r="E7" s="46">
        <v>2637209</v>
      </c>
      <c r="F7" s="201">
        <v>25253</v>
      </c>
      <c r="G7" s="86">
        <f t="shared" ref="G7:G14" si="1">B7/$B$14*100</f>
        <v>38.862999312651539</v>
      </c>
      <c r="H7" s="90">
        <f t="shared" ref="H7:H14" si="2">C7/$C$14*100</f>
        <v>35.282543549878</v>
      </c>
    </row>
    <row r="8" spans="1:8" ht="18" x14ac:dyDescent="0.35">
      <c r="A8" s="89" t="s">
        <v>12</v>
      </c>
      <c r="B8" s="87">
        <v>3547518.4929999998</v>
      </c>
      <c r="C8" s="46">
        <v>2781943.5330000003</v>
      </c>
      <c r="D8" s="47">
        <f t="shared" si="0"/>
        <v>78.419422999185485</v>
      </c>
      <c r="E8" s="46">
        <v>2565972</v>
      </c>
      <c r="F8" s="201">
        <v>20441</v>
      </c>
      <c r="G8" s="86">
        <f t="shared" si="1"/>
        <v>37.289632869223219</v>
      </c>
      <c r="H8" s="90">
        <f t="shared" si="2"/>
        <v>39.48087645343108</v>
      </c>
    </row>
    <row r="9" spans="1:8" ht="18" x14ac:dyDescent="0.35">
      <c r="A9" s="89" t="s">
        <v>115</v>
      </c>
      <c r="B9" s="61">
        <v>1638.09</v>
      </c>
      <c r="C9" s="61">
        <v>910.86599999999999</v>
      </c>
      <c r="D9" s="47">
        <f t="shared" si="0"/>
        <v>55.605369668333246</v>
      </c>
      <c r="E9" s="206">
        <v>1992</v>
      </c>
      <c r="F9" s="108">
        <v>73</v>
      </c>
      <c r="G9" s="86">
        <f t="shared" si="1"/>
        <v>1.7218733271518384E-2</v>
      </c>
      <c r="H9" s="90">
        <f t="shared" si="2"/>
        <v>1.292685763928874E-2</v>
      </c>
    </row>
    <row r="10" spans="1:8" ht="18" x14ac:dyDescent="0.35">
      <c r="A10" s="101" t="s">
        <v>116</v>
      </c>
      <c r="B10" s="61">
        <v>55076.707999999999</v>
      </c>
      <c r="C10" s="61">
        <v>33795.508999999998</v>
      </c>
      <c r="D10" s="47">
        <f t="shared" ref="D10" si="3">IFERROR(C10/B10*100, 0)</f>
        <v>61.360800649160076</v>
      </c>
      <c r="E10" s="206">
        <v>59457</v>
      </c>
      <c r="F10" s="108">
        <v>1531</v>
      </c>
      <c r="G10" s="86">
        <f t="shared" si="1"/>
        <v>0.57893714296851995</v>
      </c>
      <c r="H10" s="90">
        <f t="shared" si="2"/>
        <v>0.4796202006555314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7301432.703999999</v>
      </c>
      <c r="C12" s="269">
        <f>SUM(C7:C11)</f>
        <v>5302766.040000001</v>
      </c>
      <c r="D12" s="270">
        <f t="shared" si="0"/>
        <v>72.626376972494</v>
      </c>
      <c r="E12" s="269">
        <f>SUM(E7:E11)</f>
        <v>5264630</v>
      </c>
      <c r="F12" s="309">
        <f>SUM(F7:F11)</f>
        <v>47298</v>
      </c>
      <c r="G12" s="271">
        <f t="shared" si="1"/>
        <v>76.748788058114783</v>
      </c>
      <c r="H12" s="272">
        <f t="shared" si="2"/>
        <v>75.255967061603911</v>
      </c>
    </row>
    <row r="13" spans="1:8" ht="36" x14ac:dyDescent="0.3">
      <c r="A13" s="284" t="s">
        <v>124</v>
      </c>
      <c r="B13" s="83">
        <v>2211984.8870000006</v>
      </c>
      <c r="C13" s="61">
        <v>1743540.3819999998</v>
      </c>
      <c r="D13" s="47">
        <f t="shared" si="0"/>
        <v>78.822436457270399</v>
      </c>
      <c r="E13" s="206">
        <v>2041312</v>
      </c>
      <c r="F13" s="108">
        <v>30198</v>
      </c>
      <c r="G13" s="86">
        <f t="shared" si="1"/>
        <v>23.251211941885213</v>
      </c>
      <c r="H13" s="90">
        <f t="shared" si="2"/>
        <v>24.744032938396099</v>
      </c>
    </row>
    <row r="14" spans="1:8" ht="57" customHeight="1" thickBot="1" x14ac:dyDescent="0.35">
      <c r="A14" s="155" t="s">
        <v>125</v>
      </c>
      <c r="B14" s="273">
        <f>B12+B13</f>
        <v>9513417.591</v>
      </c>
      <c r="C14" s="273">
        <f t="shared" ref="C14" si="4">C12+C13</f>
        <v>7046306.4220000003</v>
      </c>
      <c r="D14" s="274">
        <f t="shared" si="0"/>
        <v>74.067035895344617</v>
      </c>
      <c r="E14" s="310">
        <f>E12+E13</f>
        <v>7305942</v>
      </c>
      <c r="F14" s="275">
        <f>F12+F13</f>
        <v>77496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21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447632.93599999999</v>
      </c>
      <c r="C19" s="46">
        <v>253307.33100000001</v>
      </c>
      <c r="D19" s="47">
        <f t="shared" ref="D19:D26" si="5">IFERROR(C19/B19*100, 0)</f>
        <v>56.58817987423518</v>
      </c>
      <c r="E19" s="46">
        <v>120677</v>
      </c>
      <c r="F19" s="87">
        <v>1339</v>
      </c>
      <c r="G19" s="79">
        <f t="shared" ref="G19:H26" si="6">B19/B$26*100</f>
        <v>15.187792475096051</v>
      </c>
      <c r="H19" s="48">
        <f t="shared" si="6"/>
        <v>11.085513710030453</v>
      </c>
    </row>
    <row r="20" spans="1:8" ht="18" x14ac:dyDescent="0.35">
      <c r="A20" s="78" t="s">
        <v>12</v>
      </c>
      <c r="B20" s="45">
        <v>2499687.662</v>
      </c>
      <c r="C20" s="46">
        <v>2031722.8230000001</v>
      </c>
      <c r="D20" s="47">
        <f t="shared" si="5"/>
        <v>81.279067536558486</v>
      </c>
      <c r="E20" s="46">
        <v>359089</v>
      </c>
      <c r="F20" s="87">
        <v>2030</v>
      </c>
      <c r="G20" s="79">
        <f t="shared" si="6"/>
        <v>84.81220752490394</v>
      </c>
      <c r="H20" s="48">
        <f t="shared" si="6"/>
        <v>88.914486289969545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2947320.5980000002</v>
      </c>
      <c r="C24" s="280">
        <f>SUM(C19:C23)</f>
        <v>2285030.1540000001</v>
      </c>
      <c r="D24" s="264">
        <f t="shared" si="5"/>
        <v>77.529066758145731</v>
      </c>
      <c r="E24" s="280">
        <f>SUM(E19:E23)</f>
        <v>479766</v>
      </c>
      <c r="F24" s="311">
        <f>SUM(F19:F23)</f>
        <v>3369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2947320.5980000002</v>
      </c>
      <c r="C26" s="157">
        <f t="shared" ref="C26" si="8">C24+C25</f>
        <v>2285030.1540000001</v>
      </c>
      <c r="D26" s="278">
        <f t="shared" si="5"/>
        <v>77.529066758145731</v>
      </c>
      <c r="E26" s="163">
        <f>E24+E25</f>
        <v>479766</v>
      </c>
      <c r="F26" s="159">
        <f>F24+F25</f>
        <v>3369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0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3313064.6370000001</v>
      </c>
      <c r="C7" s="46">
        <v>2584112.2689999999</v>
      </c>
      <c r="D7" s="47">
        <f t="shared" ref="D7:D14" si="0">IFERROR(C7/B7*100, 0)</f>
        <v>77.997641221389785</v>
      </c>
      <c r="E7" s="46">
        <v>2420720</v>
      </c>
      <c r="F7" s="201">
        <v>19244</v>
      </c>
      <c r="G7" s="86">
        <f t="shared" ref="G7:G14" si="1">B7/$B$14*100</f>
        <v>37.124558029946016</v>
      </c>
      <c r="H7" s="90">
        <f t="shared" ref="H7:H14" si="2">C7/$C$14*100</f>
        <v>35.887235221307876</v>
      </c>
    </row>
    <row r="8" spans="1:8" ht="18" x14ac:dyDescent="0.35">
      <c r="A8" s="89" t="s">
        <v>112</v>
      </c>
      <c r="B8" s="87">
        <v>2950524.923</v>
      </c>
      <c r="C8" s="46">
        <v>2457786.3670000001</v>
      </c>
      <c r="D8" s="47">
        <f t="shared" si="0"/>
        <v>83.299969705085601</v>
      </c>
      <c r="E8" s="46">
        <v>2305961</v>
      </c>
      <c r="F8" s="201">
        <v>16285</v>
      </c>
      <c r="G8" s="86">
        <f t="shared" si="1"/>
        <v>33.062117925324223</v>
      </c>
      <c r="H8" s="90">
        <f t="shared" si="2"/>
        <v>34.132865872110735</v>
      </c>
    </row>
    <row r="9" spans="1:8" ht="18" x14ac:dyDescent="0.35">
      <c r="A9" s="89" t="s">
        <v>115</v>
      </c>
      <c r="B9" s="61">
        <v>8231.5400000000009</v>
      </c>
      <c r="C9" s="61">
        <v>4340.7460000000001</v>
      </c>
      <c r="D9" s="47">
        <f t="shared" si="0"/>
        <v>52.733097330511654</v>
      </c>
      <c r="E9" s="206">
        <v>6434</v>
      </c>
      <c r="F9" s="108">
        <v>296</v>
      </c>
      <c r="G9" s="86">
        <f t="shared" si="1"/>
        <v>9.2238551881238723E-2</v>
      </c>
      <c r="H9" s="90">
        <f t="shared" si="2"/>
        <v>6.0282741816877032E-2</v>
      </c>
    </row>
    <row r="10" spans="1:8" ht="18" x14ac:dyDescent="0.35">
      <c r="A10" s="101" t="s">
        <v>116</v>
      </c>
      <c r="B10" s="61">
        <v>56297.62</v>
      </c>
      <c r="C10" s="61">
        <v>35402.521999999997</v>
      </c>
      <c r="D10" s="47">
        <f t="shared" ref="D10" si="3">IFERROR(C10/B10*100, 0)</f>
        <v>62.884580200726056</v>
      </c>
      <c r="E10" s="206">
        <v>63347</v>
      </c>
      <c r="F10" s="108">
        <v>1640</v>
      </c>
      <c r="G10" s="86">
        <f t="shared" si="1"/>
        <v>0.63084318890028634</v>
      </c>
      <c r="H10" s="90">
        <f t="shared" si="2"/>
        <v>0.49165767667408067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6328118.7200000007</v>
      </c>
      <c r="C12" s="269">
        <f>SUM(C7:C11)</f>
        <v>5081641.9040000001</v>
      </c>
      <c r="D12" s="270">
        <f t="shared" si="0"/>
        <v>80.302569039033443</v>
      </c>
      <c r="E12" s="269">
        <f>SUM(E7:E11)</f>
        <v>4796462</v>
      </c>
      <c r="F12" s="309">
        <f>SUM(F7:F11)</f>
        <v>37465</v>
      </c>
      <c r="G12" s="271">
        <f t="shared" si="1"/>
        <v>70.90975769605177</v>
      </c>
      <c r="H12" s="272">
        <f t="shared" si="2"/>
        <v>70.572041511909575</v>
      </c>
    </row>
    <row r="13" spans="1:8" ht="36" x14ac:dyDescent="0.3">
      <c r="A13" s="284" t="s">
        <v>124</v>
      </c>
      <c r="B13" s="83">
        <v>2596067.3520000009</v>
      </c>
      <c r="C13" s="61">
        <v>2119002.7070000004</v>
      </c>
      <c r="D13" s="47">
        <f t="shared" si="0"/>
        <v>81.623564402808285</v>
      </c>
      <c r="E13" s="206">
        <v>2413648</v>
      </c>
      <c r="F13" s="108">
        <v>27317</v>
      </c>
      <c r="G13" s="86">
        <f t="shared" si="1"/>
        <v>29.090242303948237</v>
      </c>
      <c r="H13" s="90">
        <f t="shared" si="2"/>
        <v>29.427958488090422</v>
      </c>
    </row>
    <row r="14" spans="1:8" ht="57" customHeight="1" thickBot="1" x14ac:dyDescent="0.35">
      <c r="A14" s="155" t="s">
        <v>125</v>
      </c>
      <c r="B14" s="273">
        <f>B12+B13</f>
        <v>8924186.0720000006</v>
      </c>
      <c r="C14" s="273">
        <f t="shared" ref="C14" si="4">C12+C13</f>
        <v>7200644.6110000005</v>
      </c>
      <c r="D14" s="274">
        <f t="shared" si="0"/>
        <v>80.686849791179483</v>
      </c>
      <c r="E14" s="310">
        <f>E12+E13</f>
        <v>7210110</v>
      </c>
      <c r="F14" s="275">
        <f>F12+F13</f>
        <v>64782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140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387902.66100000002</v>
      </c>
      <c r="C19" s="46">
        <v>294560.962</v>
      </c>
      <c r="D19" s="47">
        <f t="shared" ref="D19:D26" si="5">IFERROR(C19/B19*100, 0)</f>
        <v>75.936824264270768</v>
      </c>
      <c r="E19" s="46">
        <v>144647</v>
      </c>
      <c r="F19" s="87">
        <v>1100</v>
      </c>
      <c r="G19" s="79">
        <f t="shared" ref="G19:H26" si="6">B19/B$26*100</f>
        <v>11.875931155860405</v>
      </c>
      <c r="H19" s="48">
        <f t="shared" si="6"/>
        <v>10.619796517020603</v>
      </c>
    </row>
    <row r="20" spans="1:8" ht="18" x14ac:dyDescent="0.35">
      <c r="A20" s="78" t="s">
        <v>112</v>
      </c>
      <c r="B20" s="45">
        <v>2589587.9810000001</v>
      </c>
      <c r="C20" s="46">
        <v>2214508.54</v>
      </c>
      <c r="D20" s="47">
        <f t="shared" si="5"/>
        <v>85.515864154761843</v>
      </c>
      <c r="E20" s="46">
        <v>431175</v>
      </c>
      <c r="F20" s="87">
        <v>2273</v>
      </c>
      <c r="G20" s="79">
        <f t="shared" si="6"/>
        <v>79.282179980713096</v>
      </c>
      <c r="H20" s="48">
        <f t="shared" si="6"/>
        <v>79.839602370677966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2977490.642</v>
      </c>
      <c r="C24" s="280">
        <f>SUM(C19:C23)</f>
        <v>2509069.5019999999</v>
      </c>
      <c r="D24" s="264">
        <f t="shared" si="5"/>
        <v>84.26792234398566</v>
      </c>
      <c r="E24" s="280">
        <f>SUM(E19:E23)</f>
        <v>575822</v>
      </c>
      <c r="F24" s="311">
        <f>SUM(F19:F23)</f>
        <v>3373</v>
      </c>
      <c r="G24" s="281">
        <f t="shared" si="6"/>
        <v>91.15811113657351</v>
      </c>
      <c r="H24" s="282">
        <f t="shared" si="6"/>
        <v>90.459398887698555</v>
      </c>
    </row>
    <row r="25" spans="1:8" ht="36" x14ac:dyDescent="0.3">
      <c r="A25" s="284" t="s">
        <v>124</v>
      </c>
      <c r="B25" s="83">
        <v>288801.96199999948</v>
      </c>
      <c r="C25" s="61">
        <v>264627.35300000012</v>
      </c>
      <c r="D25" s="77">
        <f t="shared" si="5"/>
        <v>91.629347379572366</v>
      </c>
      <c r="E25" s="206">
        <v>43015</v>
      </c>
      <c r="F25" s="108">
        <v>264</v>
      </c>
      <c r="G25" s="86">
        <f t="shared" si="6"/>
        <v>8.8418888634265027</v>
      </c>
      <c r="H25" s="90">
        <f t="shared" si="6"/>
        <v>9.5406011123014416</v>
      </c>
    </row>
    <row r="26" spans="1:8" ht="57" customHeight="1" thickBot="1" x14ac:dyDescent="0.35">
      <c r="A26" s="162" t="s">
        <v>178</v>
      </c>
      <c r="B26" s="156">
        <f>B24+B25</f>
        <v>3266292.6039999994</v>
      </c>
      <c r="C26" s="157">
        <f t="shared" ref="C26" si="8">C24+C25</f>
        <v>2773696.855</v>
      </c>
      <c r="D26" s="278">
        <f t="shared" si="5"/>
        <v>84.918811364396689</v>
      </c>
      <c r="E26" s="163">
        <f>E24+E25</f>
        <v>618837</v>
      </c>
      <c r="F26" s="159">
        <f>F24+F25</f>
        <v>3637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1">
    <tabColor theme="2" tint="-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3873459.6060000001</v>
      </c>
      <c r="C7" s="46">
        <v>3078999.7519999999</v>
      </c>
      <c r="D7" s="47">
        <f t="shared" ref="D7:D14" si="0">IFERROR(C7/B7*100, 0)</f>
        <v>79.489656926604326</v>
      </c>
      <c r="E7" s="46">
        <v>2758882</v>
      </c>
      <c r="F7" s="201">
        <v>21450</v>
      </c>
      <c r="G7" s="86">
        <f t="shared" ref="G7:G14" si="1">B7/$B$14*100</f>
        <v>38.272844747598093</v>
      </c>
      <c r="H7" s="90">
        <f t="shared" ref="H7:H14" si="2">C7/$C$14*100</f>
        <v>37.427258348892259</v>
      </c>
    </row>
    <row r="8" spans="1:8" ht="18" x14ac:dyDescent="0.35">
      <c r="A8" s="89" t="s">
        <v>112</v>
      </c>
      <c r="B8" s="87">
        <v>3217612.3990000002</v>
      </c>
      <c r="C8" s="46">
        <v>2690203.4909999999</v>
      </c>
      <c r="D8" s="47">
        <f t="shared" si="0"/>
        <v>83.608687355757539</v>
      </c>
      <c r="E8" s="46">
        <v>2497663</v>
      </c>
      <c r="F8" s="201">
        <v>17401</v>
      </c>
      <c r="G8" s="86">
        <f t="shared" si="1"/>
        <v>31.792555578511344</v>
      </c>
      <c r="H8" s="90">
        <f t="shared" si="2"/>
        <v>32.701185183060339</v>
      </c>
    </row>
    <row r="9" spans="1:8" ht="18" x14ac:dyDescent="0.35">
      <c r="A9" s="89" t="s">
        <v>115</v>
      </c>
      <c r="B9" s="61">
        <v>8376.5959999999995</v>
      </c>
      <c r="C9" s="61">
        <v>4784.2139999999999</v>
      </c>
      <c r="D9" s="47">
        <f t="shared" si="0"/>
        <v>57.11405921928192</v>
      </c>
      <c r="E9" s="206">
        <v>7138</v>
      </c>
      <c r="F9" s="108">
        <v>308</v>
      </c>
      <c r="G9" s="86">
        <f t="shared" si="1"/>
        <v>8.2767394224208979E-2</v>
      </c>
      <c r="H9" s="90">
        <f t="shared" si="2"/>
        <v>5.815525423737912E-2</v>
      </c>
    </row>
    <row r="10" spans="1:8" ht="18" x14ac:dyDescent="0.35">
      <c r="A10" s="101" t="s">
        <v>116</v>
      </c>
      <c r="B10" s="61">
        <v>56928.506000000001</v>
      </c>
      <c r="C10" s="61">
        <v>38338.593999999997</v>
      </c>
      <c r="D10" s="47">
        <f t="shared" ref="D10" si="3">IFERROR(C10/B10*100, 0)</f>
        <v>67.345160963823631</v>
      </c>
      <c r="E10" s="206">
        <v>65849</v>
      </c>
      <c r="F10" s="108">
        <v>1646</v>
      </c>
      <c r="G10" s="86">
        <f t="shared" si="1"/>
        <v>0.56249866875485544</v>
      </c>
      <c r="H10" s="90">
        <f t="shared" si="2"/>
        <v>0.4660307170987037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7156377.1070000008</v>
      </c>
      <c r="C12" s="269">
        <f>SUM(C7:C11)</f>
        <v>5812326.050999999</v>
      </c>
      <c r="D12" s="270">
        <f t="shared" si="0"/>
        <v>81.218834112510365</v>
      </c>
      <c r="E12" s="269">
        <f>SUM(E7:E11)</f>
        <v>5329532</v>
      </c>
      <c r="F12" s="309">
        <f>SUM(F7:F11)</f>
        <v>40805</v>
      </c>
      <c r="G12" s="271">
        <f t="shared" si="1"/>
        <v>70.710666389088502</v>
      </c>
      <c r="H12" s="272">
        <f t="shared" si="2"/>
        <v>70.652629503288679</v>
      </c>
    </row>
    <row r="13" spans="1:8" ht="36" x14ac:dyDescent="0.3">
      <c r="A13" s="284" t="s">
        <v>124</v>
      </c>
      <c r="B13" s="83">
        <v>2964270.1339999996</v>
      </c>
      <c r="C13" s="61">
        <v>2414297.773000001</v>
      </c>
      <c r="D13" s="47">
        <f t="shared" si="0"/>
        <v>81.446618015954456</v>
      </c>
      <c r="E13" s="206">
        <v>2652459</v>
      </c>
      <c r="F13" s="108">
        <v>29585</v>
      </c>
      <c r="G13" s="86">
        <f t="shared" si="1"/>
        <v>29.289333610911488</v>
      </c>
      <c r="H13" s="90">
        <f t="shared" si="2"/>
        <v>29.347370496711321</v>
      </c>
    </row>
    <row r="14" spans="1:8" ht="57" customHeight="1" thickBot="1" x14ac:dyDescent="0.35">
      <c r="A14" s="155" t="s">
        <v>125</v>
      </c>
      <c r="B14" s="273">
        <f>B12+B13</f>
        <v>10120647.241</v>
      </c>
      <c r="C14" s="273">
        <f t="shared" ref="C14" si="4">C12+C13</f>
        <v>8226623.824</v>
      </c>
      <c r="D14" s="274">
        <f t="shared" si="0"/>
        <v>81.285550499902058</v>
      </c>
      <c r="E14" s="310">
        <f>E12+E13</f>
        <v>7981991</v>
      </c>
      <c r="F14" s="275">
        <f>F12+F13</f>
        <v>70390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429821.34</v>
      </c>
      <c r="C19" s="46">
        <v>318476.91499999998</v>
      </c>
      <c r="D19" s="47">
        <f t="shared" ref="D19:D26" si="5">IFERROR(C19/B19*100, 0)</f>
        <v>74.095184524807436</v>
      </c>
      <c r="E19" s="46">
        <v>155007</v>
      </c>
      <c r="F19" s="87">
        <v>1195</v>
      </c>
      <c r="G19" s="79">
        <f t="shared" ref="G19:H26" si="6">B19/B$26*100</f>
        <v>11.763097943834106</v>
      </c>
      <c r="H19" s="48">
        <f t="shared" si="6"/>
        <v>10.393404845844609</v>
      </c>
    </row>
    <row r="20" spans="1:8" ht="18" x14ac:dyDescent="0.35">
      <c r="A20" s="78" t="s">
        <v>112</v>
      </c>
      <c r="B20" s="45">
        <v>2851474.077</v>
      </c>
      <c r="C20" s="46">
        <v>2407352.9980000001</v>
      </c>
      <c r="D20" s="47">
        <f t="shared" si="5"/>
        <v>84.424860019514753</v>
      </c>
      <c r="E20" s="46">
        <v>466198</v>
      </c>
      <c r="F20" s="87">
        <v>2495</v>
      </c>
      <c r="G20" s="79">
        <f t="shared" si="6"/>
        <v>78.037467502323082</v>
      </c>
      <c r="H20" s="48">
        <f t="shared" si="6"/>
        <v>78.563290262566596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3281295.4169999999</v>
      </c>
      <c r="C24" s="280">
        <f>SUM(C19:C23)</f>
        <v>2725829.9130000002</v>
      </c>
      <c r="D24" s="264">
        <f t="shared" si="5"/>
        <v>83.071761807175321</v>
      </c>
      <c r="E24" s="280">
        <f>SUM(E19:E23)</f>
        <v>621205</v>
      </c>
      <c r="F24" s="311">
        <f>SUM(F19:F23)</f>
        <v>3690</v>
      </c>
      <c r="G24" s="281">
        <f t="shared" si="6"/>
        <v>89.800565446157179</v>
      </c>
      <c r="H24" s="282">
        <f t="shared" si="6"/>
        <v>88.956695108411211</v>
      </c>
    </row>
    <row r="25" spans="1:8" ht="36" x14ac:dyDescent="0.3">
      <c r="A25" s="284" t="s">
        <v>124</v>
      </c>
      <c r="B25" s="83">
        <v>372685.37999999954</v>
      </c>
      <c r="C25" s="61">
        <v>338391.2900000001</v>
      </c>
      <c r="D25" s="77">
        <f t="shared" si="5"/>
        <v>90.798112338080045</v>
      </c>
      <c r="E25" s="206">
        <v>56226</v>
      </c>
      <c r="F25" s="108">
        <v>343</v>
      </c>
      <c r="G25" s="86">
        <f t="shared" si="6"/>
        <v>10.199434553842829</v>
      </c>
      <c r="H25" s="90">
        <f t="shared" si="6"/>
        <v>11.043304891588797</v>
      </c>
    </row>
    <row r="26" spans="1:8" ht="57" customHeight="1" thickBot="1" x14ac:dyDescent="0.35">
      <c r="A26" s="162" t="s">
        <v>178</v>
      </c>
      <c r="B26" s="156">
        <f>B24+B25</f>
        <v>3653980.7969999993</v>
      </c>
      <c r="C26" s="157">
        <f t="shared" ref="C26" si="8">C24+C25</f>
        <v>3064221.2030000002</v>
      </c>
      <c r="D26" s="278">
        <f t="shared" si="5"/>
        <v>83.859805872975429</v>
      </c>
      <c r="E26" s="163">
        <f>E24+E25</f>
        <v>677431</v>
      </c>
      <c r="F26" s="159">
        <f>F24+F25</f>
        <v>4033</v>
      </c>
      <c r="G26" s="279">
        <f t="shared" si="6"/>
        <v>100</v>
      </c>
      <c r="H26" s="161">
        <f t="shared" si="6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9">
    <tabColor theme="2" tint="-0.749992370372631"/>
    <pageSetUpPr fitToPage="1"/>
  </sheetPr>
  <dimension ref="A1:L97"/>
  <sheetViews>
    <sheetView showGridLines="0" topLeftCell="A67" zoomScale="60" zoomScaleNormal="60" zoomScalePageLayoutView="80" workbookViewId="0">
      <selection activeCell="K82" sqref="K82"/>
    </sheetView>
  </sheetViews>
  <sheetFormatPr defaultColWidth="8.88671875" defaultRowHeight="14.4" x14ac:dyDescent="0.3"/>
  <cols>
    <col min="1" max="11" width="18.77734375" style="58" customWidth="1"/>
    <col min="12" max="15" width="18.6640625" style="58" customWidth="1"/>
    <col min="16" max="16" width="21.6640625" style="58" customWidth="1"/>
    <col min="17" max="20" width="18.6640625" style="58" customWidth="1"/>
    <col min="21" max="16384" width="8.88671875" style="58"/>
  </cols>
  <sheetData>
    <row r="1" spans="1:9" x14ac:dyDescent="0.3">
      <c r="A1" s="332" t="str">
        <f>"DADOS COMPARATIVOS - "&amp;UPPER(TEXT($I$2,"mmmmmmmmmm"))&amp;"/"&amp;TEXT($I$2,"aaaa")&amp;" A "&amp;UPPER(TEXT($I$1,"mmmmmmmmmm"))&amp;"/"&amp;TEXT($I$1,"aaaa")&amp;" - ASSOCIAÇÃO BRASILEIRA DAS EMPRESAS AÉREAS"</f>
        <v>DADOS COMPARATIVOS - JANEIRO/2016 A DEZEMBRO/2016 - ASSOCIAÇÃO BRASILEIRA DAS EMPRESAS AÉREAS</v>
      </c>
      <c r="B1" s="332"/>
      <c r="C1" s="332"/>
      <c r="D1" s="332"/>
      <c r="E1" s="332"/>
      <c r="F1" s="332"/>
      <c r="G1" s="332"/>
      <c r="H1" s="332"/>
      <c r="I1" s="4">
        <v>42705</v>
      </c>
    </row>
    <row r="2" spans="1:9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  <c r="I2" s="4">
        <v>42370</v>
      </c>
    </row>
    <row r="3" spans="1:9" ht="18.600000000000001" thickBot="1" x14ac:dyDescent="0.35">
      <c r="A3" s="333" t="s">
        <v>2</v>
      </c>
      <c r="B3" s="335"/>
      <c r="C3" s="335"/>
      <c r="D3" s="335"/>
      <c r="E3" s="335"/>
      <c r="F3" s="335"/>
      <c r="G3" s="335"/>
      <c r="H3" s="372"/>
    </row>
    <row r="4" spans="1:9" ht="18.600000000000001" thickBot="1" x14ac:dyDescent="0.35">
      <c r="A4" s="336"/>
      <c r="B4" s="387" t="str">
        <f>""&amp;UPPER(TEXT($I$2,"mmmmmmmmmm"))&amp;"/"&amp;TEXT($I$2,"aaaa")&amp;" A "&amp;UPPER(TEXT($I$1,"mmmmmmmmmm"))&amp;"/"&amp;TEXT($I$1,"aaaa")&amp;""</f>
        <v>JANEIRO/2016 A DEZEMBRO/2016</v>
      </c>
      <c r="C4" s="388"/>
      <c r="D4" s="388"/>
      <c r="E4" s="388"/>
      <c r="F4" s="389"/>
      <c r="G4" s="340" t="s">
        <v>4</v>
      </c>
      <c r="H4" s="341"/>
    </row>
    <row r="5" spans="1:9" ht="18" customHeight="1" x14ac:dyDescent="0.3">
      <c r="A5" s="337"/>
      <c r="B5" s="375" t="s">
        <v>5</v>
      </c>
      <c r="C5" s="344" t="s">
        <v>6</v>
      </c>
      <c r="D5" s="344" t="s">
        <v>7</v>
      </c>
      <c r="E5" s="376" t="s">
        <v>8</v>
      </c>
      <c r="F5" s="376" t="s">
        <v>197</v>
      </c>
      <c r="G5" s="371" t="s">
        <v>9</v>
      </c>
      <c r="H5" s="369" t="s">
        <v>10</v>
      </c>
    </row>
    <row r="6" spans="1:9" ht="18" customHeight="1" x14ac:dyDescent="0.3">
      <c r="A6" s="337"/>
      <c r="B6" s="357"/>
      <c r="C6" s="345"/>
      <c r="D6" s="345"/>
      <c r="E6" s="359"/>
      <c r="F6" s="359"/>
      <c r="G6" s="329"/>
      <c r="H6" s="331"/>
    </row>
    <row r="7" spans="1:9" ht="18" x14ac:dyDescent="0.35">
      <c r="A7" s="1" t="s">
        <v>11</v>
      </c>
      <c r="B7" s="83">
        <f>SUM('Jan 16'!B7+'Fev 16'!B7+'Mar 16'!B7+'Abr 16'!B7+'Mai 16'!B7+'Jun 16'!B7+'Jul 16'!B7+'Ago 16'!B7+'Set 16'!B7+'Out 16'!B7+'Nov 16'!B7+'Dez 16'!B7)</f>
        <v>41103778.338</v>
      </c>
      <c r="C7" s="87">
        <f>SUM('Jan 16'!C7+'Fev 16'!C7+'Mar 16'!C7+'Abr 16'!C7+'Mai 16'!C7+'Jun 16'!C7+'Jul 16'!C7+'Ago 16'!C7+'Set 16'!C7+'Out 16'!C7+'Nov 16'!C7+'Dez 16'!C7)</f>
        <v>32030819.552000001</v>
      </c>
      <c r="D7" s="53">
        <f t="shared" ref="D7:D14" si="0">IFERROR(C7/B7*100, 0)</f>
        <v>77.926703692803471</v>
      </c>
      <c r="E7" s="84">
        <f>SUM('Jan 16'!E7+'Fev 16'!E7+'Mar 16'!E7+'Abr 16'!E7+'Mai 16'!E7+'Jun 16'!E7+'Jul 16'!E7+'Ago 16'!E7+'Set 16'!E7+'Out 16'!E7+'Nov 16'!E7+'Dez 16'!E7)</f>
        <v>30249746</v>
      </c>
      <c r="F7" s="84">
        <f>SUM('Jan 16'!F7+'Fev 16'!F7+'Mar 16'!F7+'Abr 16'!F7+'Mai 16'!F7+'Jun 16'!F7+'Jul 16'!F7+'Ago 16'!F7+'Set 16'!F7+'Out 16'!F7+'Nov 16'!F7+'Dez 16'!F7)</f>
        <v>246389</v>
      </c>
      <c r="G7" s="111">
        <f t="shared" ref="G7:H11" si="1">B7/B$14*100</f>
        <v>36.946396626615282</v>
      </c>
      <c r="H7" s="66">
        <f t="shared" si="1"/>
        <v>35.978824888978458</v>
      </c>
    </row>
    <row r="8" spans="1:9" ht="18" x14ac:dyDescent="0.35">
      <c r="A8" s="1" t="s">
        <v>112</v>
      </c>
      <c r="B8" s="83">
        <f>SUM('Jan 16'!B8+'Fev 16'!B8+'Mar 16'!B8+'Abr 16'!B8+'Mai 16'!B8+'Jun 16'!B8+'Jul 16'!B8+'Ago 16'!B8+'Set 16'!B8+'Out 16'!B8+'Nov 16'!B8+'Dez 16'!B8)</f>
        <v>37611950.163000003</v>
      </c>
      <c r="C8" s="87">
        <f>SUM('Jan 16'!C8+'Fev 16'!C8+'Mar 16'!C8+'Abr 16'!C8+'Mai 16'!C8+'Jun 16'!C8+'Jul 16'!C8+'Ago 16'!C8+'Set 16'!C8+'Out 16'!C8+'Nov 16'!C8+'Dez 16'!C8)</f>
        <v>30931167.944000002</v>
      </c>
      <c r="D8" s="53">
        <f t="shared" si="0"/>
        <v>82.237607488983429</v>
      </c>
      <c r="E8" s="84">
        <f>SUM('Jan 16'!E8+'Fev 16'!E8+'Mar 16'!E8+'Abr 16'!E8+'Mai 16'!E8+'Jun 16'!E8+'Jul 16'!E8+'Ago 16'!E8+'Set 16'!E8+'Out 16'!E8+'Nov 16'!E8+'Dez 16'!E8)</f>
        <v>28672019</v>
      </c>
      <c r="F8" s="84">
        <f>SUM('Jan 16'!F8+'Fev 16'!F8+'Mar 16'!F8+'Abr 16'!F8+'Mai 16'!F8+'Jun 16'!F8+'Jul 16'!F8+'Ago 16'!F8+'Set 16'!F8+'Out 16'!F8+'Nov 16'!F8+'Dez 16'!F8)</f>
        <v>206781</v>
      </c>
      <c r="G8" s="111">
        <f t="shared" si="1"/>
        <v>33.807744319650325</v>
      </c>
      <c r="H8" s="66">
        <f t="shared" si="1"/>
        <v>34.7436341196981</v>
      </c>
    </row>
    <row r="9" spans="1:9" ht="18" x14ac:dyDescent="0.35">
      <c r="A9" s="60" t="s">
        <v>115</v>
      </c>
      <c r="B9" s="83">
        <f>SUM('Jan 16'!B9+'Fev 16'!B9+'Mar 16'!B9+'Abr 16'!B9+'Mai 16'!B9+'Jun 16'!B9+'Jul 16'!B9+'Ago 16'!B9+'Set 16'!B9+'Out 16'!B9+'Nov 16'!B9+'Dez 16'!B9)</f>
        <v>108951.17400000001</v>
      </c>
      <c r="C9" s="87">
        <f>SUM('Jan 16'!C9+'Fev 16'!C9+'Mar 16'!C9+'Abr 16'!C9+'Mai 16'!C9+'Jun 16'!C9+'Jul 16'!C9+'Ago 16'!C9+'Set 16'!C9+'Out 16'!C9+'Nov 16'!C9+'Dez 16'!C9)</f>
        <v>52395.601999999999</v>
      </c>
      <c r="D9" s="53">
        <f t="shared" si="0"/>
        <v>48.0909017097879</v>
      </c>
      <c r="E9" s="84">
        <f>SUM('Jan 16'!E9+'Fev 16'!E9+'Mar 16'!E9+'Abr 16'!E9+'Mai 16'!E9+'Jun 16'!E9+'Jul 16'!E9+'Ago 16'!E9+'Set 16'!E9+'Out 16'!E9+'Nov 16'!E9+'Dez 16'!E9)</f>
        <v>88112</v>
      </c>
      <c r="F9" s="84">
        <f>SUM('Jan 16'!F9+'Fev 16'!F9+'Mar 16'!F9+'Abr 16'!F9+'Mai 16'!F9+'Jun 16'!F9+'Jul 16'!F9+'Ago 16'!F9+'Set 16'!F9+'Out 16'!F9+'Nov 16'!F9+'Dez 16'!F9)</f>
        <v>4456</v>
      </c>
      <c r="G9" s="111">
        <f t="shared" si="1"/>
        <v>9.7931466407748219E-2</v>
      </c>
      <c r="H9" s="66">
        <f t="shared" si="1"/>
        <v>5.8853698271760346E-2</v>
      </c>
    </row>
    <row r="10" spans="1:9" ht="18" x14ac:dyDescent="0.35">
      <c r="A10" s="60" t="s">
        <v>116</v>
      </c>
      <c r="B10" s="83">
        <f>SUM('Jan 16'!B10+'Fev 16'!B10+'Mar 16'!B10+'Abr 16'!B10+'Mai 16'!B10+'Jun 16'!B10+'Jul 16'!B10+'Ago 16'!B10+'Set 16'!B10+'Out 16'!B10+'Nov 16'!B10+'Dez 16'!B10)</f>
        <v>820481.08799999999</v>
      </c>
      <c r="C10" s="87">
        <f>SUM('Jan 16'!C10+'Fev 16'!C10+'Mar 16'!C10+'Abr 16'!C10+'Mai 16'!C10+'Jun 16'!C10+'Jul 16'!C10+'Ago 16'!C10+'Set 16'!C10+'Out 16'!C10+'Nov 16'!C10+'Dez 16'!C10)</f>
        <v>568825.60800000001</v>
      </c>
      <c r="D10" s="53">
        <f t="shared" ref="D10" si="2">IFERROR(C10/B10*100, 0)</f>
        <v>69.328302177758431</v>
      </c>
      <c r="E10" s="84">
        <f>SUM('Jan 16'!E10+'Fev 16'!E10+'Mar 16'!E10+'Abr 16'!E10+'Mai 16'!E10+'Jun 16'!E10+'Jul 16'!E10+'Ago 16'!E10+'Set 16'!E10+'Out 16'!E10+'Nov 16'!E10+'Dez 16'!E10)</f>
        <v>940705</v>
      </c>
      <c r="F10" s="84">
        <f>SUM('Jan 16'!F10+'Fev 16'!F10+'Mar 16'!F10+'Abr 16'!F10+'Mai 16'!F10+'Jun 16'!F10+'Jul 16'!F10+'Ago 16'!F10+'Set 16'!F10+'Out 16'!F10+'Nov 16'!F10+'Dez 16'!F10)</f>
        <v>22355</v>
      </c>
      <c r="G10" s="111">
        <f t="shared" si="1"/>
        <v>0.73749472500098712</v>
      </c>
      <c r="H10" s="66">
        <f t="shared" si="1"/>
        <v>0.63893703716740624</v>
      </c>
    </row>
    <row r="11" spans="1:9" ht="18.600000000000001" thickBot="1" x14ac:dyDescent="0.4">
      <c r="A11" s="60" t="s">
        <v>189</v>
      </c>
      <c r="B11" s="93">
        <v>0</v>
      </c>
      <c r="C11" s="94">
        <v>0</v>
      </c>
      <c r="D11" s="106">
        <f t="shared" si="0"/>
        <v>0</v>
      </c>
      <c r="E11" s="96">
        <v>0</v>
      </c>
      <c r="F11" s="96">
        <v>0</v>
      </c>
      <c r="G11" s="112">
        <f t="shared" si="1"/>
        <v>0</v>
      </c>
      <c r="H11" s="113">
        <f t="shared" si="1"/>
        <v>0</v>
      </c>
    </row>
    <row r="12" spans="1:9" ht="57" customHeight="1" x14ac:dyDescent="0.3">
      <c r="A12" s="290" t="s">
        <v>123</v>
      </c>
      <c r="B12" s="286">
        <f>SUM(B7:B11)</f>
        <v>79645160.762999997</v>
      </c>
      <c r="C12" s="287">
        <f>SUM(C7:C11)</f>
        <v>63583208.706000008</v>
      </c>
      <c r="D12" s="288">
        <f t="shared" si="0"/>
        <v>79.833109879964312</v>
      </c>
      <c r="E12" s="289">
        <f>SUM(E7:E11)</f>
        <v>59950582</v>
      </c>
      <c r="F12" s="289">
        <f>SUM(F7:F11)</f>
        <v>479981</v>
      </c>
      <c r="G12" s="294">
        <f>B12/$B$14*100</f>
        <v>71.589567137674351</v>
      </c>
      <c r="H12" s="295">
        <f>C12/$C$14*100</f>
        <v>71.420249744115722</v>
      </c>
      <c r="I12" s="176"/>
    </row>
    <row r="13" spans="1:9" ht="36" x14ac:dyDescent="0.3">
      <c r="A13" s="284" t="s">
        <v>124</v>
      </c>
      <c r="B13" s="105">
        <f>SUM('Jan 16'!B13+'Fev 16'!B13+'Mar 16'!B13+'Abr 16'!B13+'Mai 16'!B13+'Jun 16'!B13+'Jul 16'!B13+'Ago 16'!B13+'Set 16'!B13+'Out 16'!B13+'Nov 16'!B13+'Dez 16'!B13)</f>
        <v>31607307.924000002</v>
      </c>
      <c r="C13" s="46">
        <f>SUM('Jan 16'!C13+'Fev 16'!C13+'Mar 16'!C13+'Abr 16'!C13+'Mai 16'!C13+'Jun 16'!C13+'Jul 16'!C13+'Ago 16'!C13+'Set 16'!C13+'Out 16'!C13+'Nov 16'!C13+'Dez 16'!C13)</f>
        <v>25443655.431000002</v>
      </c>
      <c r="D13" s="115">
        <f t="shared" si="0"/>
        <v>80.499280394836063</v>
      </c>
      <c r="E13" s="84">
        <f>SUM('Jan 16'!E13+'Fev 16'!E13+'Mar 16'!E13+'Abr 16'!E13+'Mai 16'!E13+'Jun 16'!E13+'Jul 16'!E13+'Ago 16'!E13+'Set 16'!E13+'Out 16'!E13+'Nov 16'!E13+'Dez 16'!E13)</f>
        <v>28729692</v>
      </c>
      <c r="F13" s="84">
        <f>SUM('Jan 16'!F13+'Fev 16'!F13+'Mar 16'!F13+'Abr 16'!F13+'Mai 16'!F13+'Jun 16'!F13+'Jul 16'!F13+'Ago 16'!F13+'Set 16'!F13+'Out 16'!F13+'Nov 16'!F13+'Dez 16'!F13)</f>
        <v>333165</v>
      </c>
      <c r="G13" s="116">
        <f>B13/B$14*100</f>
        <v>28.410432862325653</v>
      </c>
      <c r="H13" s="48">
        <f>C13/C$14*100</f>
        <v>28.579750255884267</v>
      </c>
    </row>
    <row r="14" spans="1:9" ht="57" customHeight="1" thickBot="1" x14ac:dyDescent="0.35">
      <c r="A14" s="155" t="s">
        <v>125</v>
      </c>
      <c r="B14" s="156">
        <f>B12+B13</f>
        <v>111252468.68700001</v>
      </c>
      <c r="C14" s="157">
        <f t="shared" ref="C14" si="3">C12+C13</f>
        <v>89026864.137000009</v>
      </c>
      <c r="D14" s="158">
        <f t="shared" si="0"/>
        <v>80.022371806840553</v>
      </c>
      <c r="E14" s="159">
        <f>E12+E13</f>
        <v>88680274</v>
      </c>
      <c r="F14" s="159">
        <f>F12+F13</f>
        <v>813146</v>
      </c>
      <c r="G14" s="160">
        <f>SUM(G7+G8+G9+G10+G11+G13)</f>
        <v>99.999999999999986</v>
      </c>
      <c r="H14" s="160">
        <f>SUM(H7+H8+H9+H10+H11+H13)</f>
        <v>100</v>
      </c>
    </row>
    <row r="15" spans="1:9" ht="18.600000000000001" thickBot="1" x14ac:dyDescent="0.35">
      <c r="A15" s="312" t="s">
        <v>13</v>
      </c>
      <c r="B15" s="367"/>
      <c r="C15" s="367"/>
      <c r="D15" s="367"/>
      <c r="E15" s="367"/>
      <c r="F15" s="367"/>
      <c r="G15" s="313"/>
      <c r="H15" s="313"/>
    </row>
    <row r="16" spans="1:9" ht="18.600000000000001" thickBot="1" x14ac:dyDescent="0.35">
      <c r="A16" s="368"/>
      <c r="B16" s="390" t="str">
        <f>""&amp;UPPER(TEXT($I$2,"mmmmmmmmmm"))&amp;"/"&amp;TEXT($I$2,"aaaa")&amp;" A "&amp;UPPER(TEXT($I$1,"mmmmmmmmmm"))&amp;"/"&amp;TEXT($I$1,"aaaa")&amp;""</f>
        <v>JANEIRO/2016 A DEZEMBRO/2016</v>
      </c>
      <c r="C16" s="391"/>
      <c r="D16" s="391"/>
      <c r="E16" s="391"/>
      <c r="F16" s="392"/>
      <c r="G16" s="347" t="s">
        <v>4</v>
      </c>
      <c r="H16" s="369"/>
    </row>
    <row r="17" spans="1:12" ht="18" customHeight="1" x14ac:dyDescent="0.3">
      <c r="A17" s="315"/>
      <c r="B17" s="323" t="s">
        <v>5</v>
      </c>
      <c r="C17" s="325" t="s">
        <v>6</v>
      </c>
      <c r="D17" s="325" t="s">
        <v>7</v>
      </c>
      <c r="E17" s="370" t="s">
        <v>8</v>
      </c>
      <c r="F17" s="370" t="s">
        <v>197</v>
      </c>
      <c r="G17" s="371" t="s">
        <v>9</v>
      </c>
      <c r="H17" s="369" t="s">
        <v>10</v>
      </c>
    </row>
    <row r="18" spans="1:12" ht="18" customHeight="1" x14ac:dyDescent="0.3">
      <c r="A18" s="316"/>
      <c r="B18" s="357"/>
      <c r="C18" s="345"/>
      <c r="D18" s="345"/>
      <c r="E18" s="359"/>
      <c r="F18" s="359"/>
      <c r="G18" s="329"/>
      <c r="H18" s="331"/>
    </row>
    <row r="19" spans="1:12" ht="18" x14ac:dyDescent="0.35">
      <c r="A19" s="78" t="s">
        <v>11</v>
      </c>
      <c r="B19" s="83">
        <f>SUM('Jan 16'!B19+'Fev 16'!B19+'Mar 16'!B19+'Abr 16'!B19+'Mai 16'!B19+'Jun 16'!B19+'Jul 16'!B19+'Ago 16'!B19+'Set 16'!B19+'Out 16'!B19+'Nov 16'!B19+'Dez 16'!B19)</f>
        <v>5225824.4970000004</v>
      </c>
      <c r="C19" s="87">
        <f>SUM('Jan 16'!C19+'Fev 16'!C19+'Mar 16'!C19+'Abr 16'!C19+'Mai 16'!C19+'Jun 16'!C19+'Jul 16'!C19+'Ago 16'!C19+'Set 16'!C19+'Out 16'!C19+'Nov 16'!C19+'Dez 16'!C19)</f>
        <v>3896994.4079999998</v>
      </c>
      <c r="D19" s="53">
        <f t="shared" ref="D19:D26" si="4">IFERROR(C19/B19*100, 0)</f>
        <v>74.57185770852341</v>
      </c>
      <c r="E19" s="84">
        <f>SUM('Jan 16'!E19+'Fev 16'!E19+'Mar 16'!E19+'Abr 16'!E19+'Mai 16'!E19+'Jun 16'!E19+'Jul 16'!E19+'Ago 16'!E19+'Set 16'!E19+'Out 16'!E19+'Nov 16'!E19+'Dez 16'!E19)</f>
        <v>1874615</v>
      </c>
      <c r="F19" s="84">
        <f>SUM('Jan 16'!F19+'Fev 16'!F19+'Mar 16'!F19+'Abr 16'!F19+'Mai 16'!F19+'Jun 16'!F19+'Jul 16'!F19+'Ago 16'!F19+'Set 16'!F19+'Out 16'!F19+'Nov 16'!F19+'Dez 16'!F19)</f>
        <v>14540</v>
      </c>
      <c r="G19" s="111">
        <f t="shared" ref="G19:H25" si="5">B19/B$26*100</f>
        <v>13.237934124346065</v>
      </c>
      <c r="H19" s="66">
        <f t="shared" si="5"/>
        <v>11.791416376926314</v>
      </c>
    </row>
    <row r="20" spans="1:12" ht="18" x14ac:dyDescent="0.35">
      <c r="A20" s="78" t="s">
        <v>112</v>
      </c>
      <c r="B20" s="83">
        <f>SUM('Jan 16'!B20+'Fev 16'!B20+'Mar 16'!B20+'Abr 16'!B20+'Mai 16'!B20+'Jun 16'!B20+'Jul 16'!B20+'Ago 16'!B20+'Set 16'!B20+'Out 16'!B20+'Nov 16'!B20+'Dez 16'!B20)</f>
        <v>30701609.210000001</v>
      </c>
      <c r="C20" s="87">
        <f>SUM('Jan 16'!C20+'Fev 16'!C20+'Mar 16'!C20+'Abr 16'!C20+'Mai 16'!C20+'Jun 16'!C20+'Jul 16'!C20+'Ago 16'!C20+'Set 16'!C20+'Out 16'!C20+'Nov 16'!C20+'Dez 16'!C20)</f>
        <v>26075805.863999996</v>
      </c>
      <c r="D20" s="53">
        <f t="shared" si="4"/>
        <v>84.933026427509517</v>
      </c>
      <c r="E20" s="84">
        <f>SUM('Jan 16'!E20+'Fev 16'!E20+'Mar 16'!E20+'Abr 16'!E20+'Mai 16'!E20+'Jun 16'!E20+'Jul 16'!E20+'Ago 16'!E20+'Set 16'!E20+'Out 16'!E20+'Nov 16'!E20+'Dez 16'!E20)</f>
        <v>5117864</v>
      </c>
      <c r="F20" s="84">
        <f>SUM('Jan 16'!F20+'Fev 16'!F20+'Mar 16'!F20+'Abr 16'!F20+'Mai 16'!F20+'Jun 16'!F20+'Jul 16'!F20+'Ago 16'!F20+'Set 16'!F20+'Out 16'!F20+'Nov 16'!F20+'Dez 16'!F20)</f>
        <v>27807</v>
      </c>
      <c r="G20" s="111">
        <f t="shared" si="5"/>
        <v>77.772585066091324</v>
      </c>
      <c r="H20" s="66">
        <f t="shared" si="5"/>
        <v>78.899442009751226</v>
      </c>
    </row>
    <row r="21" spans="1:12" ht="18" x14ac:dyDescent="0.35">
      <c r="A21" s="78" t="s">
        <v>115</v>
      </c>
      <c r="B21" s="83">
        <f>SUM('Jan 16'!B21+'Fev 16'!B21+'Mar 16'!B21+'Abr 16'!B21+'Mai 16'!B21+'Jun 16'!B21+'Jul 16'!B21+'Ago 16'!B21+'Set 16'!B21+'Out 16'!B21+'Nov 16'!B21+'Dez 16'!B21)</f>
        <v>0</v>
      </c>
      <c r="C21" s="87">
        <f>SUM('Jan 16'!C21+'Fev 16'!C21+'Mar 16'!C21+'Abr 16'!C21+'Mai 16'!C21+'Jun 16'!C21+'Jul 16'!C21+'Ago 16'!C21+'Set 16'!C21+'Out 16'!C21+'Nov 16'!C21+'Dez 16'!C21)</f>
        <v>0</v>
      </c>
      <c r="D21" s="53">
        <f t="shared" si="4"/>
        <v>0</v>
      </c>
      <c r="E21" s="108">
        <f>SUM('Jan 16'!E21+'Fev 16'!E21+'Mar 16'!E21+'Abr 16'!E21+'Mai 16'!E21+'Jun 16'!E21+'Jul 16'!E21+'Ago 16'!E21+'Set 16'!E21+'Out 16'!E21+'Nov 16'!E21+'Dez 16'!E21)</f>
        <v>0</v>
      </c>
      <c r="F21" s="108">
        <f>SUM('Jan 16'!F21+'Fev 16'!F21+'Mar 16'!F21+'Abr 16'!F21+'Mai 16'!F21+'Jun 16'!F21+'Jul 16'!F21+'Ago 16'!F21+'Set 16'!F21+'Out 16'!F21+'Nov 16'!F21+'Dez 16'!F21)</f>
        <v>0</v>
      </c>
      <c r="G21" s="111">
        <f t="shared" si="5"/>
        <v>0</v>
      </c>
      <c r="H21" s="66">
        <f t="shared" si="5"/>
        <v>0</v>
      </c>
    </row>
    <row r="22" spans="1:12" ht="18" x14ac:dyDescent="0.35">
      <c r="A22" s="60" t="s">
        <v>116</v>
      </c>
      <c r="B22" s="83">
        <f>SUM('Jan 16'!B22+'Fev 16'!B22+'Mar 16'!B22+'Abr 16'!B22+'Mai 16'!B22+'Jun 16'!B22+'Jul 16'!B22+'Ago 16'!B22+'Set 16'!B22+'Out 16'!B22+'Nov 16'!B22+'Dez 16'!B22)</f>
        <v>0</v>
      </c>
      <c r="C22" s="87">
        <f>SUM('Jan 16'!C22+'Fev 16'!C22+'Mar 16'!C22+'Abr 16'!C22+'Mai 16'!C22+'Jun 16'!C22+'Jul 16'!C22+'Ago 16'!C22+'Set 16'!C22+'Out 16'!C22+'Nov 16'!C22+'Dez 16'!C22)</f>
        <v>0</v>
      </c>
      <c r="D22" s="53">
        <f t="shared" ref="D22" si="6">IFERROR(C22/B22*100, 0)</f>
        <v>0</v>
      </c>
      <c r="E22" s="108">
        <f>SUM('Jan 16'!E22+'Fev 16'!E22+'Mar 16'!E22+'Abr 16'!E22+'Mai 16'!E22+'Jun 16'!E22+'Jul 16'!E22+'Ago 16'!E22+'Set 16'!E22+'Out 16'!E22+'Nov 16'!E22+'Dez 16'!E22)</f>
        <v>0</v>
      </c>
      <c r="F22" s="108">
        <f>SUM('Jan 16'!F22+'Fev 16'!F22+'Mar 16'!F22+'Abr 16'!F22+'Mai 16'!F22+'Jun 16'!F22+'Jul 16'!F22+'Ago 16'!F22+'Set 16'!F22+'Out 16'!F22+'Nov 16'!F22+'Dez 16'!F22)</f>
        <v>0</v>
      </c>
      <c r="G22" s="111">
        <f t="shared" si="5"/>
        <v>0</v>
      </c>
      <c r="H22" s="66">
        <f t="shared" si="5"/>
        <v>0</v>
      </c>
    </row>
    <row r="23" spans="1:12" ht="18.600000000000001" thickBot="1" x14ac:dyDescent="0.4">
      <c r="A23" s="60" t="s">
        <v>189</v>
      </c>
      <c r="B23" s="93">
        <f>SUM('Jan 16'!B23+'Fev 16'!B23+'Mar 16'!B23+'Abr 16'!B23+'Mai 16'!B23+'Jun 16'!B23+'Jul 16'!B23+'Ago 16'!B23+'Set 16'!B23+'Out 16'!B23+'Nov 16'!B23+'Dez 16'!B23)</f>
        <v>0</v>
      </c>
      <c r="C23" s="94">
        <f>SUM('Jan 16'!C23+'Fev 16'!C23+'Mar 16'!C23+'Abr 16'!C23+'Mai 16'!C23+'Jun 16'!C23+'Jul 16'!C23+'Ago 16'!C23+'Set 16'!C23+'Out 16'!C23+'Nov 16'!C23+'Dez 16'!C23)</f>
        <v>0</v>
      </c>
      <c r="D23" s="106">
        <f t="shared" si="4"/>
        <v>0</v>
      </c>
      <c r="E23" s="109">
        <f>SUM('Jan 16'!E23+'Fev 16'!E23+'Mar 16'!E23+'Abr 16'!E23+'Mai 16'!E23+'Jun 16'!E23+'Jul 16'!E23+'Ago 16'!E23+'Set 16'!E23+'Out 16'!E23+'Nov 16'!E23+'Dez 16'!E23)</f>
        <v>0</v>
      </c>
      <c r="F23" s="109">
        <f>SUM('Jan 16'!F23+'Fev 16'!F23+'Mar 16'!F23+'Abr 16'!F23+'Mai 16'!F23+'Jun 16'!F23+'Jul 16'!F23+'Ago 16'!F23+'Set 16'!F23+'Out 16'!F23+'Nov 16'!F23+'Dez 16'!F23)</f>
        <v>0</v>
      </c>
      <c r="G23" s="112">
        <f t="shared" si="5"/>
        <v>0</v>
      </c>
      <c r="H23" s="113">
        <f t="shared" si="5"/>
        <v>0</v>
      </c>
    </row>
    <row r="24" spans="1:12" ht="57" customHeight="1" x14ac:dyDescent="0.3">
      <c r="A24" s="285" t="s">
        <v>123</v>
      </c>
      <c r="B24" s="286">
        <f>SUM(B19:B23)</f>
        <v>35927433.707000002</v>
      </c>
      <c r="C24" s="291">
        <f>SUM(C19:C23)</f>
        <v>29972800.271999996</v>
      </c>
      <c r="D24" s="292">
        <f t="shared" si="4"/>
        <v>83.425942739016662</v>
      </c>
      <c r="E24" s="293">
        <f>SUM(E19:E23)</f>
        <v>6992479</v>
      </c>
      <c r="F24" s="293">
        <f>SUM(F19:F23)</f>
        <v>42347</v>
      </c>
      <c r="G24" s="294">
        <f t="shared" si="5"/>
        <v>91.010519190437392</v>
      </c>
      <c r="H24" s="295">
        <f t="shared" si="5"/>
        <v>90.690858386677533</v>
      </c>
      <c r="I24" s="176"/>
    </row>
    <row r="25" spans="1:12" ht="36" x14ac:dyDescent="0.3">
      <c r="A25" s="284" t="s">
        <v>124</v>
      </c>
      <c r="B25" s="114">
        <f>SUM('Jan 16'!B25+'Fev 16'!B25+'Mar 16'!B25+'Abr 16'!B25+'Mai 16'!B25+'Jun 16'!B25+'Jul 16'!B25+'Ago 16'!B25+'Set 16'!B25+'Out 16'!B25+'Nov 16'!B25+'Dez 16'!B25)</f>
        <v>3548699.410999998</v>
      </c>
      <c r="C25" s="46">
        <f>SUM('Jan 16'!C25+'Fev 16'!C25+'Mar 16'!C25+'Abr 16'!C25+'Mai 16'!C25+'Jun 16'!C25+'Jul 16'!C25+'Ago 16'!C25+'Set 16'!C25+'Out 16'!C25+'Nov 16'!C25+'Dez 16'!C25)</f>
        <v>3076617.0620000013</v>
      </c>
      <c r="D25" s="115">
        <f t="shared" si="4"/>
        <v>86.69703194537496</v>
      </c>
      <c r="E25" s="84">
        <f>SUM('Jan 16'!E25+'Fev 16'!E25+'Mar 16'!E25+'Abr 16'!E25+'Mai 16'!E25+'Jun 16'!E25+'Jul 16'!E25+'Ago 16'!E25+'Set 16'!E25+'Out 16'!E25+'Nov 16'!E25+'Dez 16'!E25)</f>
        <v>492564</v>
      </c>
      <c r="F25" s="84">
        <f>SUM('Jan 16'!F25+'Fev 16'!F25+'Mar 16'!F25+'Abr 16'!F25+'Mai 16'!F25+'Jun 16'!F25+'Jul 16'!F25+'Ago 16'!F25+'Set 16'!F25+'Out 16'!F25+'Nov 16'!F25+'Dez 16'!F25)</f>
        <v>2826</v>
      </c>
      <c r="G25" s="116">
        <f t="shared" si="5"/>
        <v>8.989480809562604</v>
      </c>
      <c r="H25" s="48">
        <f t="shared" si="5"/>
        <v>9.3091416133224634</v>
      </c>
    </row>
    <row r="26" spans="1:12" ht="57" customHeight="1" thickBot="1" x14ac:dyDescent="0.35">
      <c r="A26" s="162" t="s">
        <v>178</v>
      </c>
      <c r="B26" s="156">
        <f>B24+B25</f>
        <v>39476133.118000001</v>
      </c>
      <c r="C26" s="163">
        <f t="shared" ref="C26" si="7">C24+C25</f>
        <v>33049417.333999999</v>
      </c>
      <c r="D26" s="164">
        <f t="shared" si="4"/>
        <v>83.71999667548593</v>
      </c>
      <c r="E26" s="165">
        <f>E24+E25</f>
        <v>7485043</v>
      </c>
      <c r="F26" s="165">
        <f>F24+F25</f>
        <v>45173</v>
      </c>
      <c r="G26" s="160">
        <f>SUM(G19+G20+G21+G22+G23+G25)</f>
        <v>100</v>
      </c>
      <c r="H26" s="160">
        <f>SUM(H19+H20+H21+H22+H23+H25)</f>
        <v>100.00000000000001</v>
      </c>
    </row>
    <row r="27" spans="1:12" ht="15" thickBot="1" x14ac:dyDescent="0.35">
      <c r="E27" s="43"/>
      <c r="F27" s="43"/>
    </row>
    <row r="28" spans="1:12" ht="18.600000000000001" thickBot="1" x14ac:dyDescent="0.35">
      <c r="A28" s="384" t="s">
        <v>179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6"/>
    </row>
    <row r="29" spans="1:12" ht="18" x14ac:dyDescent="0.3">
      <c r="A29" s="337"/>
      <c r="B29" s="364" t="s">
        <v>92</v>
      </c>
      <c r="C29" s="365"/>
      <c r="D29" s="365"/>
      <c r="E29" s="365"/>
      <c r="F29" s="366"/>
      <c r="G29" s="329" t="s">
        <v>39</v>
      </c>
      <c r="H29" s="348"/>
      <c r="I29" s="348"/>
      <c r="J29" s="377"/>
      <c r="K29" s="331"/>
    </row>
    <row r="30" spans="1:12" ht="18" x14ac:dyDescent="0.3">
      <c r="A30" s="337"/>
      <c r="B30" s="357" t="s">
        <v>5</v>
      </c>
      <c r="C30" s="345" t="s">
        <v>6</v>
      </c>
      <c r="D30" s="345" t="s">
        <v>7</v>
      </c>
      <c r="E30" s="358" t="s">
        <v>8</v>
      </c>
      <c r="F30" s="358" t="s">
        <v>197</v>
      </c>
      <c r="G30" s="126" t="s">
        <v>83</v>
      </c>
      <c r="H30" s="82" t="s">
        <v>84</v>
      </c>
      <c r="I30" s="82" t="s">
        <v>85</v>
      </c>
      <c r="J30" s="307" t="s">
        <v>90</v>
      </c>
      <c r="K30" s="133" t="s">
        <v>198</v>
      </c>
    </row>
    <row r="31" spans="1:12" ht="22.2" customHeight="1" x14ac:dyDescent="0.3">
      <c r="A31" s="337"/>
      <c r="B31" s="357"/>
      <c r="C31" s="345"/>
      <c r="D31" s="345"/>
      <c r="E31" s="359"/>
      <c r="F31" s="359"/>
      <c r="G31" s="175" t="s">
        <v>185</v>
      </c>
      <c r="H31" s="137" t="s">
        <v>185</v>
      </c>
      <c r="I31" s="137" t="s">
        <v>185</v>
      </c>
      <c r="J31" s="179" t="s">
        <v>185</v>
      </c>
      <c r="K31" s="179" t="s">
        <v>185</v>
      </c>
      <c r="L31" s="176"/>
    </row>
    <row r="32" spans="1:12" ht="18" x14ac:dyDescent="0.35">
      <c r="A32" s="78" t="s">
        <v>41</v>
      </c>
      <c r="B32" s="119">
        <f>'Jan 16'!B12</f>
        <v>8114582.1219999995</v>
      </c>
      <c r="C32" s="118">
        <f>'Jan 16'!C12</f>
        <v>6748743.977</v>
      </c>
      <c r="D32" s="53">
        <f t="shared" ref="D32:D44" si="8">C32/B32*100</f>
        <v>83.168102504046601</v>
      </c>
      <c r="E32" s="120">
        <f>'Jan 16'!E12</f>
        <v>6277134</v>
      </c>
      <c r="F32" s="120">
        <f>'Jan 16'!F12</f>
        <v>49727</v>
      </c>
      <c r="G32" s="128">
        <f>(B32-'2015'!B32)/'2015'!B32*100</f>
        <v>-4.6524852752305952</v>
      </c>
      <c r="H32" s="138">
        <f>(C32-'2015'!C32)/'2015'!C32*100</f>
        <v>-6.7478358648174837</v>
      </c>
      <c r="I32" s="138">
        <f>D32-'2015'!D32</f>
        <v>-1.8687644864097024</v>
      </c>
      <c r="J32" s="135">
        <f>(E32-'2015'!E32)/'2015'!E32*100</f>
        <v>-7.3641630780946086</v>
      </c>
      <c r="K32" s="135">
        <f>(F32-'2015'!F32)/'2015'!F32*100</f>
        <v>-4.2514681813805719</v>
      </c>
    </row>
    <row r="33" spans="1:12" ht="18" x14ac:dyDescent="0.35">
      <c r="A33" s="78" t="s">
        <v>42</v>
      </c>
      <c r="B33" s="119">
        <f>'Fev 16'!B12</f>
        <v>6575651.9880000008</v>
      </c>
      <c r="C33" s="118">
        <f>'Fev 16'!C12</f>
        <v>5148049.5260000005</v>
      </c>
      <c r="D33" s="53">
        <f t="shared" si="8"/>
        <v>78.289567869387682</v>
      </c>
      <c r="E33" s="120">
        <f>'Fev 16'!E12</f>
        <v>4894550</v>
      </c>
      <c r="F33" s="120">
        <f>'Fev 16'!F12</f>
        <v>41475</v>
      </c>
      <c r="G33" s="128">
        <f>(B33-'2015'!B33)/'2015'!B33*100</f>
        <v>-2.6614318316869432</v>
      </c>
      <c r="H33" s="138">
        <f>(C33-'2015'!C33)/'2015'!C33*100</f>
        <v>-4.3326041290036335</v>
      </c>
      <c r="I33" s="138">
        <f>D33-'2015'!D33</f>
        <v>-1.3676065476752512</v>
      </c>
      <c r="J33" s="135">
        <f>(E33-'2015'!E33)/'2015'!E33*100</f>
        <v>-4.829801763347997</v>
      </c>
      <c r="K33" s="135">
        <f>(F33-'2015'!F33)/'2015'!F33*100</f>
        <v>-3.9752731987405072</v>
      </c>
    </row>
    <row r="34" spans="1:12" ht="18" x14ac:dyDescent="0.35">
      <c r="A34" s="78" t="s">
        <v>43</v>
      </c>
      <c r="B34" s="119">
        <f>'Mar 16'!B12</f>
        <v>6489960.2089999998</v>
      </c>
      <c r="C34" s="118">
        <f>'Mar 16'!C12</f>
        <v>4974405.3909999998</v>
      </c>
      <c r="D34" s="53">
        <f t="shared" si="8"/>
        <v>76.64770246359457</v>
      </c>
      <c r="E34" s="120">
        <f>'Mar 16'!E12</f>
        <v>4797516</v>
      </c>
      <c r="F34" s="120">
        <f>'Mar 16'!F12</f>
        <v>41364</v>
      </c>
      <c r="G34" s="128">
        <f>(B34-'2015'!B34)/'2015'!B34*100</f>
        <v>-10.229346593134929</v>
      </c>
      <c r="H34" s="138">
        <f>(C34-'2015'!C34)/'2015'!C34*100</f>
        <v>-9.8395952474718555</v>
      </c>
      <c r="I34" s="138">
        <f>D34-'2015'!D34</f>
        <v>0.33133774475797395</v>
      </c>
      <c r="J34" s="135">
        <f>(E34-'2015'!E34)/'2015'!E34*100</f>
        <v>-12.029082107444268</v>
      </c>
      <c r="K34" s="135">
        <f>(F34-'2015'!F34)/'2015'!F34*100</f>
        <v>-13.729743258180907</v>
      </c>
    </row>
    <row r="35" spans="1:12" ht="18" x14ac:dyDescent="0.35">
      <c r="A35" s="78" t="s">
        <v>44</v>
      </c>
      <c r="B35" s="119">
        <f>'Abr 16'!B12</f>
        <v>5982305.0669999989</v>
      </c>
      <c r="C35" s="118">
        <f>'Abr 16'!C12</f>
        <v>4714251.7919999994</v>
      </c>
      <c r="D35" s="53">
        <f t="shared" si="8"/>
        <v>78.803266286185874</v>
      </c>
      <c r="E35" s="120">
        <f>'Abr 16'!E12</f>
        <v>4603452</v>
      </c>
      <c r="F35" s="120">
        <f>'Abr 16'!F12</f>
        <v>37985</v>
      </c>
      <c r="G35" s="128">
        <f>(B35-'2015'!B35)/'2015'!B35*100</f>
        <v>-13.797884839412164</v>
      </c>
      <c r="H35" s="138">
        <f>(C35-'2015'!C35)/'2015'!C35*100</f>
        <v>-15.60494078859757</v>
      </c>
      <c r="I35" s="138">
        <f>D35-'2015'!D35</f>
        <v>-1.6873252117874529</v>
      </c>
      <c r="J35" s="135">
        <f>(E35-'2015'!E35)/'2015'!E35*100</f>
        <v>-18.035567966822889</v>
      </c>
      <c r="K35" s="135">
        <f>(F35-'2015'!F35)/'2015'!F35*100</f>
        <v>-17.499239824508059</v>
      </c>
    </row>
    <row r="36" spans="1:12" ht="18" x14ac:dyDescent="0.35">
      <c r="A36" s="78" t="s">
        <v>45</v>
      </c>
      <c r="B36" s="119">
        <f>'Mai 16'!B12</f>
        <v>6295122.0149999997</v>
      </c>
      <c r="C36" s="118">
        <f>'Mai 16'!C12</f>
        <v>4921510.2</v>
      </c>
      <c r="D36" s="53">
        <f t="shared" si="8"/>
        <v>78.179742795660502</v>
      </c>
      <c r="E36" s="120">
        <f>'Mai 16'!E12</f>
        <v>4700247</v>
      </c>
      <c r="F36" s="120">
        <f>'Mai 16'!F12</f>
        <v>38062</v>
      </c>
      <c r="G36" s="128">
        <f>(B36-'2015'!B36)/'2015'!B36*100</f>
        <v>-10.528076087498278</v>
      </c>
      <c r="H36" s="138">
        <f>(C36-'2015'!C36)/'2015'!C36*100</f>
        <v>-9.8729642643318947</v>
      </c>
      <c r="I36" s="138">
        <f>D36-'2015'!D36</f>
        <v>0.56826981404066146</v>
      </c>
      <c r="J36" s="135">
        <f>(E36-'2015'!E36)/'2015'!E36*100</f>
        <v>-13.642405009800154</v>
      </c>
      <c r="K36" s="135">
        <f>(F36-'2015'!F36)/'2015'!F36*100</f>
        <v>-18.439154006042813</v>
      </c>
    </row>
    <row r="37" spans="1:12" ht="18" x14ac:dyDescent="0.35">
      <c r="A37" s="78" t="s">
        <v>46</v>
      </c>
      <c r="B37" s="119">
        <f>'Jun 16'!B12</f>
        <v>6294040.3229999999</v>
      </c>
      <c r="C37" s="118">
        <f>'Jun 16'!C12</f>
        <v>4901113.8959999997</v>
      </c>
      <c r="D37" s="53">
        <f t="shared" si="8"/>
        <v>77.869121335147824</v>
      </c>
      <c r="E37" s="120">
        <f>'Jun 16'!E12</f>
        <v>4558808</v>
      </c>
      <c r="F37" s="120">
        <f>'Jun 16'!F12</f>
        <v>37402</v>
      </c>
      <c r="G37" s="128">
        <f>(B37-'2015'!B37)/'2015'!B37*100</f>
        <v>-9.5251495847026977</v>
      </c>
      <c r="H37" s="138">
        <f>(C37-'2015'!C37)/'2015'!C37*100</f>
        <v>-9.0716976829333298</v>
      </c>
      <c r="I37" s="138">
        <f>D37-'2015'!D37</f>
        <v>0.38832684938300588</v>
      </c>
      <c r="J37" s="135">
        <f>(E37-'2015'!E37)/'2015'!E37*100</f>
        <v>-13.486666441470764</v>
      </c>
      <c r="K37" s="135">
        <f>(F37-'2015'!F37)/'2015'!F37*100</f>
        <v>-17.931276605081845</v>
      </c>
    </row>
    <row r="38" spans="1:12" ht="18" x14ac:dyDescent="0.35">
      <c r="A38" s="78" t="s">
        <v>47</v>
      </c>
      <c r="B38" s="119">
        <f>'Jul 16'!B12</f>
        <v>7128211.3960000006</v>
      </c>
      <c r="C38" s="118">
        <f>'Jul 16'!C12</f>
        <v>6058806.4019999998</v>
      </c>
      <c r="D38" s="53">
        <f t="shared" si="8"/>
        <v>84.99756903113034</v>
      </c>
      <c r="E38" s="120">
        <f>'Jul 16'!E12</f>
        <v>5554976</v>
      </c>
      <c r="F38" s="120">
        <f>'Jul 16'!F12</f>
        <v>40841</v>
      </c>
      <c r="G38" s="128">
        <f>(B38-'2015'!B38)/'2015'!B38*100</f>
        <v>-11.290186537513264</v>
      </c>
      <c r="H38" s="138">
        <f>(C38-'2015'!C38)/'2015'!C38*100</f>
        <v>-9.5145722508465358</v>
      </c>
      <c r="I38" s="138">
        <f>D38-'2015'!D38</f>
        <v>1.6679248986036868</v>
      </c>
      <c r="J38" s="135">
        <f>(E38-'2015'!E38)/'2015'!E38*100</f>
        <v>-14.093690707185957</v>
      </c>
      <c r="K38" s="135">
        <f>(F38-'2015'!F38)/'2015'!F38*100</f>
        <v>-19.919607843137253</v>
      </c>
    </row>
    <row r="39" spans="1:12" ht="18" x14ac:dyDescent="0.35">
      <c r="A39" s="78" t="s">
        <v>48</v>
      </c>
      <c r="B39" s="119">
        <f>'Ago 16'!B12</f>
        <v>6538191.1639999999</v>
      </c>
      <c r="C39" s="118">
        <f>'Ago 16'!C12</f>
        <v>5121723.09</v>
      </c>
      <c r="D39" s="53">
        <f t="shared" si="8"/>
        <v>78.335474774747652</v>
      </c>
      <c r="E39" s="120">
        <f>'Ago 16'!E12</f>
        <v>4894764</v>
      </c>
      <c r="F39" s="120">
        <f>'Ago 16'!F12</f>
        <v>39090</v>
      </c>
      <c r="G39" s="128">
        <f>(B39-'2015'!B39)/'2015'!B39*100</f>
        <v>-8.8973687767617804</v>
      </c>
      <c r="H39" s="138">
        <f>(C39-'2015'!C39)/'2015'!C39*100</f>
        <v>-9.1133976833650578</v>
      </c>
      <c r="I39" s="138">
        <f>D39-'2015'!D39</f>
        <v>-0.1861960567618155</v>
      </c>
      <c r="J39" s="135">
        <f>(E39-'2015'!E39)/'2015'!E39*100</f>
        <v>-11.112006995159502</v>
      </c>
      <c r="K39" s="135">
        <f>(F39-'2015'!F39)/'2015'!F39*100</f>
        <v>-16.919937939682473</v>
      </c>
    </row>
    <row r="40" spans="1:12" ht="18" x14ac:dyDescent="0.35">
      <c r="A40" s="78" t="s">
        <v>49</v>
      </c>
      <c r="B40" s="119">
        <f>'Set 16'!B12</f>
        <v>6253793.3490000004</v>
      </c>
      <c r="C40" s="118">
        <f>'Set 16'!C12</f>
        <v>4990930.1919999998</v>
      </c>
      <c r="D40" s="53">
        <f t="shared" si="8"/>
        <v>79.80644567985388</v>
      </c>
      <c r="E40" s="120">
        <f>'Set 16'!E12</f>
        <v>4703024</v>
      </c>
      <c r="F40" s="120">
        <f>'Set 16'!F12</f>
        <v>37308</v>
      </c>
      <c r="G40" s="128">
        <f>(B40-'2015'!B40)/'2015'!B40*100</f>
        <v>-7.2230581329035051</v>
      </c>
      <c r="H40" s="138">
        <f>(C40-'2015'!C40)/'2015'!C40*100</f>
        <v>-6.2496961290566277</v>
      </c>
      <c r="I40" s="138">
        <f>D40-'2015'!D40</f>
        <v>0.8285899744258387</v>
      </c>
      <c r="J40" s="135">
        <f>(E40-'2015'!E40)/'2015'!E40*100</f>
        <v>-11.354200456854333</v>
      </c>
      <c r="K40" s="135">
        <f>(F40-'2015'!F40)/'2015'!F40*100</f>
        <v>-16.993725804298492</v>
      </c>
    </row>
    <row r="41" spans="1:12" ht="18" x14ac:dyDescent="0.35">
      <c r="A41" s="78" t="s">
        <v>50</v>
      </c>
      <c r="B41" s="119">
        <f>'Out 16'!B12</f>
        <v>6488807.3030000003</v>
      </c>
      <c r="C41" s="118">
        <f>'Out 16'!C12</f>
        <v>5109706.2850000001</v>
      </c>
      <c r="D41" s="53">
        <f t="shared" si="8"/>
        <v>78.746463662707413</v>
      </c>
      <c r="E41" s="120">
        <f>'Out 16'!E12</f>
        <v>4840117</v>
      </c>
      <c r="F41" s="120">
        <f>'Out 16'!F12</f>
        <v>38457</v>
      </c>
      <c r="G41" s="128">
        <f>(B41-'2015'!B41)/'2015'!B41*100</f>
        <v>-8.045344770605185</v>
      </c>
      <c r="H41" s="138">
        <f>(C41-'2015'!C41)/'2015'!C41*100</f>
        <v>-8.3018408245974342</v>
      </c>
      <c r="I41" s="138">
        <f>D41-'2015'!D41</f>
        <v>-0.22026785899478796</v>
      </c>
      <c r="J41" s="135">
        <f>(E41-'2015'!E41)/'2015'!E41*100</f>
        <v>-12.887983313772599</v>
      </c>
      <c r="K41" s="135">
        <f>(F41-'2015'!F41)/'2015'!F41*100</f>
        <v>-17.786519015755605</v>
      </c>
    </row>
    <row r="42" spans="1:12" ht="18" x14ac:dyDescent="0.35">
      <c r="A42" s="78" t="s">
        <v>51</v>
      </c>
      <c r="B42" s="119">
        <f>'Nov 16'!B12</f>
        <v>6328118.7200000007</v>
      </c>
      <c r="C42" s="118">
        <f>'Nov 16'!C12</f>
        <v>5081641.9040000001</v>
      </c>
      <c r="D42" s="53">
        <f t="shared" si="8"/>
        <v>80.302569039033443</v>
      </c>
      <c r="E42" s="120">
        <f>'Nov 16'!E12</f>
        <v>4796462</v>
      </c>
      <c r="F42" s="120">
        <f>'Nov 16'!F12</f>
        <v>37465</v>
      </c>
      <c r="G42" s="128">
        <f>(B42-'2015'!B42)/'2015'!B42*100</f>
        <v>-8.4257443477123957</v>
      </c>
      <c r="H42" s="138">
        <f>(C42-'2015'!C42)/'2015'!C42*100</f>
        <v>-4.8606033121179353</v>
      </c>
      <c r="I42" s="138">
        <f>D42-'2015'!D42</f>
        <v>3.0091633341330635</v>
      </c>
      <c r="J42" s="135">
        <f>(E42-'2015'!E42)/'2015'!E42*100</f>
        <v>-9.3186699336025534</v>
      </c>
      <c r="K42" s="135">
        <f>(F42-'2015'!F42)/'2015'!F42*100</f>
        <v>-17.103661909503266</v>
      </c>
    </row>
    <row r="43" spans="1:12" ht="18" x14ac:dyDescent="0.35">
      <c r="A43" s="78" t="s">
        <v>52</v>
      </c>
      <c r="B43" s="119">
        <f>'Dez 16'!B12</f>
        <v>7156377.1070000008</v>
      </c>
      <c r="C43" s="118">
        <f>'Dez 16'!C12</f>
        <v>5812326.050999999</v>
      </c>
      <c r="D43" s="53">
        <f t="shared" si="8"/>
        <v>81.218834112510365</v>
      </c>
      <c r="E43" s="120">
        <f>'Dez 16'!E12</f>
        <v>5329532</v>
      </c>
      <c r="F43" s="120">
        <f>'Dez 16'!F12</f>
        <v>40805</v>
      </c>
      <c r="G43" s="128">
        <f>(B43-'2015'!B43)/'2015'!B43*100</f>
        <v>-7.7760929346093812</v>
      </c>
      <c r="H43" s="138">
        <f>(C43-'2015'!C43)/'2015'!C43*100</f>
        <v>-6.0548533255964587</v>
      </c>
      <c r="I43" s="138">
        <f>D43-'2015'!D43</f>
        <v>1.4880712758564698</v>
      </c>
      <c r="J43" s="135">
        <f>(E43-'2015'!E43)/'2015'!E43*100</f>
        <v>-10.381884049197772</v>
      </c>
      <c r="K43" s="135">
        <f>(F43-'2015'!F43)/'2015'!F43*100</f>
        <v>-16.414027612765782</v>
      </c>
    </row>
    <row r="44" spans="1:12" ht="18.600000000000001" thickBot="1" x14ac:dyDescent="0.35">
      <c r="A44" s="80"/>
      <c r="B44" s="64">
        <f>SUM(B32:B43)</f>
        <v>79645160.763000011</v>
      </c>
      <c r="C44" s="88">
        <f>SUM(C32:C43)</f>
        <v>63583208.706</v>
      </c>
      <c r="D44" s="129">
        <f t="shared" si="8"/>
        <v>79.833109879964283</v>
      </c>
      <c r="E44" s="85">
        <f>SUM(E32:E43)</f>
        <v>59950582</v>
      </c>
      <c r="F44" s="85">
        <f>SUM(F32:F43)</f>
        <v>479981</v>
      </c>
      <c r="G44" s="169">
        <f>(B44-'2015'!B44)/'2015'!B44*100</f>
        <v>-8.5666895535224423</v>
      </c>
      <c r="H44" s="170">
        <f>(C44-'2015'!C44)/'2015'!C44*100</f>
        <v>-8.2858061764858189</v>
      </c>
      <c r="I44" s="170">
        <f>D44-'2015'!D44</f>
        <v>0.24449643580328484</v>
      </c>
      <c r="J44" s="171">
        <f>(E44-'2015'!E44)/'2015'!E44*100</f>
        <v>-11.540988387281569</v>
      </c>
      <c r="K44" s="171">
        <f>(F44-'2015'!F44)/'2015'!F44*100</f>
        <v>-15.06925668502187</v>
      </c>
    </row>
    <row r="45" spans="1:12" ht="18.600000000000001" thickBot="1" x14ac:dyDescent="0.35">
      <c r="A45" s="384" t="s">
        <v>180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6"/>
    </row>
    <row r="46" spans="1:12" ht="18" x14ac:dyDescent="0.3">
      <c r="A46" s="352"/>
      <c r="B46" s="364" t="s">
        <v>92</v>
      </c>
      <c r="C46" s="365"/>
      <c r="D46" s="365"/>
      <c r="E46" s="365"/>
      <c r="F46" s="366"/>
      <c r="G46" s="378" t="s">
        <v>39</v>
      </c>
      <c r="H46" s="379"/>
      <c r="I46" s="379"/>
      <c r="J46" s="380"/>
      <c r="K46" s="381"/>
    </row>
    <row r="47" spans="1:12" ht="18" x14ac:dyDescent="0.3">
      <c r="A47" s="353"/>
      <c r="B47" s="357" t="s">
        <v>5</v>
      </c>
      <c r="C47" s="345" t="s">
        <v>6</v>
      </c>
      <c r="D47" s="345" t="s">
        <v>7</v>
      </c>
      <c r="E47" s="358" t="s">
        <v>8</v>
      </c>
      <c r="F47" s="358" t="s">
        <v>197</v>
      </c>
      <c r="G47" s="126" t="s">
        <v>83</v>
      </c>
      <c r="H47" s="82" t="s">
        <v>84</v>
      </c>
      <c r="I47" s="82" t="s">
        <v>85</v>
      </c>
      <c r="J47" s="307" t="s">
        <v>90</v>
      </c>
      <c r="K47" s="133" t="s">
        <v>198</v>
      </c>
    </row>
    <row r="48" spans="1:12" ht="20.399999999999999" customHeight="1" x14ac:dyDescent="0.3">
      <c r="A48" s="353"/>
      <c r="B48" s="357"/>
      <c r="C48" s="345"/>
      <c r="D48" s="345"/>
      <c r="E48" s="359"/>
      <c r="F48" s="359"/>
      <c r="G48" s="175" t="s">
        <v>185</v>
      </c>
      <c r="H48" s="178" t="s">
        <v>185</v>
      </c>
      <c r="I48" s="137" t="s">
        <v>185</v>
      </c>
      <c r="J48" s="131" t="s">
        <v>185</v>
      </c>
      <c r="K48" s="131" t="s">
        <v>185</v>
      </c>
      <c r="L48" s="176"/>
    </row>
    <row r="49" spans="1:11" ht="18" x14ac:dyDescent="0.35">
      <c r="A49" s="1" t="s">
        <v>41</v>
      </c>
      <c r="B49" s="123">
        <f>'Jan 16'!B24</f>
        <v>3386596.59</v>
      </c>
      <c r="C49" s="125">
        <f>'Jan 16'!C24</f>
        <v>2852944.6239999998</v>
      </c>
      <c r="D49" s="53">
        <f>C49/B49*100</f>
        <v>84.242234000477751</v>
      </c>
      <c r="E49" s="120">
        <f>'Jan 16'!E24</f>
        <v>674288</v>
      </c>
      <c r="F49" s="120">
        <f>'Jan 16'!F24</f>
        <v>4076</v>
      </c>
      <c r="G49" s="128">
        <f>(B49-'2015'!B49)/'2015'!B49*100</f>
        <v>0.28766250566963103</v>
      </c>
      <c r="H49" s="138">
        <f>(C49-'2015'!C49)/'2015'!C49*100</f>
        <v>0.51730588448217618</v>
      </c>
      <c r="I49" s="138">
        <f>D49-'2015'!D49</f>
        <v>0.1924610999504921</v>
      </c>
      <c r="J49" s="135">
        <f>(E49-'2015'!E49)/'2015'!E49*100</f>
        <v>3.6986457266416299</v>
      </c>
      <c r="K49" s="135">
        <f>(F49-'2015'!F49)/'2015'!F49*100</f>
        <v>3.1898734177215191</v>
      </c>
    </row>
    <row r="50" spans="1:11" ht="18" x14ac:dyDescent="0.35">
      <c r="A50" s="1" t="s">
        <v>42</v>
      </c>
      <c r="B50" s="123">
        <f>'Fev 16'!B24</f>
        <v>2948886.2069999999</v>
      </c>
      <c r="C50" s="125">
        <f>'Fev 16'!C24</f>
        <v>2395818.4189999998</v>
      </c>
      <c r="D50" s="53">
        <f t="shared" ref="D50:D60" si="9">C50/B50*100</f>
        <v>81.244858255732609</v>
      </c>
      <c r="E50" s="120">
        <f>'Fev 16'!E24</f>
        <v>570467</v>
      </c>
      <c r="F50" s="120">
        <f>'Fev 16'!F24</f>
        <v>3572</v>
      </c>
      <c r="G50" s="128">
        <f>(B50-'2015'!B50)/'2015'!B50*100</f>
        <v>0.48878475818075101</v>
      </c>
      <c r="H50" s="138">
        <f>(C50-'2015'!C50)/'2015'!C50*100</f>
        <v>2.8591063772836924</v>
      </c>
      <c r="I50" s="138">
        <f>D50-'2015'!D50</f>
        <v>1.87223524243106</v>
      </c>
      <c r="J50" s="135">
        <f>(E50-'2015'!E50)/'2015'!E50*100</f>
        <v>5.2244518512643339</v>
      </c>
      <c r="K50" s="135">
        <f>(F50-'2015'!F50)/'2015'!F50*100</f>
        <v>2.6436781609195403</v>
      </c>
    </row>
    <row r="51" spans="1:11" ht="18" x14ac:dyDescent="0.35">
      <c r="A51" s="1" t="s">
        <v>43</v>
      </c>
      <c r="B51" s="123">
        <f>'Mar 16'!B24</f>
        <v>2917592.517</v>
      </c>
      <c r="C51" s="125">
        <f>'Mar 16'!C24</f>
        <v>2281479.281</v>
      </c>
      <c r="D51" s="53">
        <f t="shared" si="9"/>
        <v>78.197324256435905</v>
      </c>
      <c r="E51" s="120">
        <f>'Mar 16'!E24</f>
        <v>552072</v>
      </c>
      <c r="F51" s="120">
        <f>'Mar 16'!F24</f>
        <v>3469</v>
      </c>
      <c r="G51" s="128">
        <f>(B51-'2015'!B51)/'2015'!B51*100</f>
        <v>-3.8499866795177735</v>
      </c>
      <c r="H51" s="138">
        <f>(C51-'2015'!C51)/'2015'!C51*100</f>
        <v>-0.65459190231129749</v>
      </c>
      <c r="I51" s="138">
        <f>D51-'2015'!D51</f>
        <v>2.5151773625493803</v>
      </c>
      <c r="J51" s="135">
        <f>(E51-'2015'!E51)/'2015'!E51*100</f>
        <v>2.1468391341594057</v>
      </c>
      <c r="K51" s="135">
        <f>(F51-'2015'!F51)/'2015'!F51*100</f>
        <v>-2.7201346045989903</v>
      </c>
    </row>
    <row r="52" spans="1:11" ht="18" x14ac:dyDescent="0.35">
      <c r="A52" s="1" t="s">
        <v>44</v>
      </c>
      <c r="B52" s="123">
        <f>'Abr 16'!B24</f>
        <v>2735975.14</v>
      </c>
      <c r="C52" s="125">
        <f>'Abr 16'!C24</f>
        <v>2227647.2439999999</v>
      </c>
      <c r="D52" s="53">
        <f t="shared" si="9"/>
        <v>81.420595217835199</v>
      </c>
      <c r="E52" s="120">
        <f>'Abr 16'!E24</f>
        <v>512870</v>
      </c>
      <c r="F52" s="120">
        <f>'Abr 16'!F24</f>
        <v>3191</v>
      </c>
      <c r="G52" s="128">
        <f>(B52-'2015'!B52)/'2015'!B52*100</f>
        <v>-5.9096152467178049</v>
      </c>
      <c r="H52" s="138">
        <f>(C52-'2015'!C52)/'2015'!C52*100</f>
        <v>-2.8941038310576812</v>
      </c>
      <c r="I52" s="138">
        <f>D52-'2015'!D52</f>
        <v>2.5284225164048308</v>
      </c>
      <c r="J52" s="135">
        <f>(E52-'2015'!E52)/'2015'!E52*100</f>
        <v>-2.2115701785996884</v>
      </c>
      <c r="K52" s="135">
        <f>(F52-'2015'!F52)/'2015'!F52*100</f>
        <v>-5.2272052272052267</v>
      </c>
    </row>
    <row r="53" spans="1:11" ht="18" x14ac:dyDescent="0.35">
      <c r="A53" s="1" t="s">
        <v>45</v>
      </c>
      <c r="B53" s="123">
        <f>'Mai 16'!B24</f>
        <v>2862088.0710000005</v>
      </c>
      <c r="C53" s="125">
        <f>'Mai 16'!C24</f>
        <v>2346260.4580000001</v>
      </c>
      <c r="D53" s="53">
        <f t="shared" si="9"/>
        <v>81.977227806977567</v>
      </c>
      <c r="E53" s="120">
        <f>'Mai 16'!E24</f>
        <v>537038</v>
      </c>
      <c r="F53" s="120">
        <f>'Mai 16'!F24</f>
        <v>3393</v>
      </c>
      <c r="G53" s="128">
        <f>(B53-'2015'!B53)/'2015'!B53*100</f>
        <v>-4.4382385182045736</v>
      </c>
      <c r="H53" s="138">
        <f>(C53-'2015'!C53)/'2015'!C53*100</f>
        <v>-4.4944655340009394</v>
      </c>
      <c r="I53" s="138">
        <f>D53-'2015'!D53</f>
        <v>-4.8262489798275965E-2</v>
      </c>
      <c r="J53" s="135">
        <f>(E53-'2015'!E53)/'2015'!E53*100</f>
        <v>0.91550380896186534</v>
      </c>
      <c r="K53" s="135">
        <f>(F53-'2015'!F53)/'2015'!F53*100</f>
        <v>-0.87642418930762489</v>
      </c>
    </row>
    <row r="54" spans="1:11" ht="18" x14ac:dyDescent="0.35">
      <c r="A54" s="1" t="s">
        <v>46</v>
      </c>
      <c r="B54" s="123">
        <f>'Jun 16'!B24</f>
        <v>2754390.5410000002</v>
      </c>
      <c r="C54" s="125">
        <f>'Jun 16'!C24</f>
        <v>2285686.9640000002</v>
      </c>
      <c r="D54" s="53">
        <f t="shared" si="9"/>
        <v>82.983401590181387</v>
      </c>
      <c r="E54" s="120">
        <f>'Jun 16'!E24</f>
        <v>525512</v>
      </c>
      <c r="F54" s="120">
        <f>'Jun 16'!F24</f>
        <v>3284</v>
      </c>
      <c r="G54" s="128">
        <f>(B54-'2015'!B54)/'2015'!B54*100</f>
        <v>-7.9901770959168648</v>
      </c>
      <c r="H54" s="138">
        <f>(C54-'2015'!C54)/'2015'!C54*100</f>
        <v>-5.9896014199475314</v>
      </c>
      <c r="I54" s="138">
        <f>D54-'2015'!D54</f>
        <v>1.7659171457415397</v>
      </c>
      <c r="J54" s="135">
        <f>(E54-'2015'!E54)/'2015'!E54*100</f>
        <v>0.64985185369618803</v>
      </c>
      <c r="K54" s="135">
        <f>(F54-'2015'!F54)/'2015'!F54*100</f>
        <v>-2.3781212841854935</v>
      </c>
    </row>
    <row r="55" spans="1:11" ht="18" x14ac:dyDescent="0.35">
      <c r="A55" s="1" t="s">
        <v>47</v>
      </c>
      <c r="B55" s="123">
        <f>'Jul 16'!B24</f>
        <v>3180511.7820000001</v>
      </c>
      <c r="C55" s="125">
        <f>'Jul 16'!C24</f>
        <v>2702506.2749999999</v>
      </c>
      <c r="D55" s="53">
        <f t="shared" si="9"/>
        <v>84.970799048591601</v>
      </c>
      <c r="E55" s="120">
        <f>'Jul 16'!E24</f>
        <v>645355</v>
      </c>
      <c r="F55" s="120">
        <f>'Jul 16'!F24</f>
        <v>3851</v>
      </c>
      <c r="G55" s="128">
        <f>(B55-'2015'!B55)/'2015'!B55*100</f>
        <v>-7.9538364984037768</v>
      </c>
      <c r="H55" s="138">
        <f>(C55-'2015'!C55)/'2015'!C55*100</f>
        <v>-5.8062096667178116</v>
      </c>
      <c r="I55" s="138">
        <f>D55-'2015'!D55</f>
        <v>1.9373418067249446</v>
      </c>
      <c r="J55" s="135">
        <f>(E55-'2015'!E55)/'2015'!E55*100</f>
        <v>-1.4544649401417054</v>
      </c>
      <c r="K55" s="135">
        <f>(F55-'2015'!F55)/'2015'!F55*100</f>
        <v>-4.5837462834489591</v>
      </c>
    </row>
    <row r="56" spans="1:11" ht="18" x14ac:dyDescent="0.35">
      <c r="A56" s="1" t="s">
        <v>48</v>
      </c>
      <c r="B56" s="123">
        <f>'Ago 16'!B24</f>
        <v>2994263.2790000001</v>
      </c>
      <c r="C56" s="125">
        <f>'Ago 16'!C24</f>
        <v>2547103.0949999997</v>
      </c>
      <c r="D56" s="53">
        <f t="shared" si="9"/>
        <v>85.066103333794373</v>
      </c>
      <c r="E56" s="120">
        <f>'Ago 16'!E24</f>
        <v>597794</v>
      </c>
      <c r="F56" s="120">
        <f>'Ago 16'!F24</f>
        <v>3603</v>
      </c>
      <c r="G56" s="128">
        <f>(B56-'2015'!B56)/'2015'!B56*100</f>
        <v>-10.413589128672063</v>
      </c>
      <c r="H56" s="138">
        <f>(C56-'2015'!C56)/'2015'!C56*100</f>
        <v>-8.7285625499794417</v>
      </c>
      <c r="I56" s="138">
        <f>D56-'2015'!D56</f>
        <v>1.5704655154768119</v>
      </c>
      <c r="J56" s="135">
        <f>(E56-'2015'!E56)/'2015'!E56*100</f>
        <v>-4.1205482088582723</v>
      </c>
      <c r="K56" s="135">
        <f>(F56-'2015'!F56)/'2015'!F56*100</f>
        <v>-7.3540755978400627</v>
      </c>
    </row>
    <row r="57" spans="1:11" ht="18" x14ac:dyDescent="0.35">
      <c r="A57" s="1" t="s">
        <v>49</v>
      </c>
      <c r="B57" s="123">
        <f>'Set 16'!B24</f>
        <v>2812103.0789999999</v>
      </c>
      <c r="C57" s="125">
        <f>'Set 16'!C24</f>
        <v>2432790.9989999998</v>
      </c>
      <c r="D57" s="53">
        <f t="shared" si="9"/>
        <v>86.511444661022679</v>
      </c>
      <c r="E57" s="120">
        <f>'Set 16'!E24</f>
        <v>571568</v>
      </c>
      <c r="F57" s="120">
        <f>'Set 16'!F24</f>
        <v>3358</v>
      </c>
      <c r="G57" s="128">
        <f>(B57-'2015'!B57)/'2015'!B57*100</f>
        <v>-11.684584882510542</v>
      </c>
      <c r="H57" s="138">
        <f>(C57-'2015'!C57)/'2015'!C57*100</f>
        <v>-7.415197261639225</v>
      </c>
      <c r="I57" s="138">
        <f>D57-'2015'!D57</f>
        <v>3.9893252453453698</v>
      </c>
      <c r="J57" s="135">
        <f>(E57-'2015'!E57)/'2015'!E57*100</f>
        <v>-3.303366300453058</v>
      </c>
      <c r="K57" s="135">
        <f>(F57-'2015'!F57)/'2015'!F57*100</f>
        <v>-7.8990674712013167</v>
      </c>
    </row>
    <row r="58" spans="1:11" ht="18" x14ac:dyDescent="0.35">
      <c r="A58" s="1" t="s">
        <v>50</v>
      </c>
      <c r="B58" s="123">
        <f>'Out 16'!B24</f>
        <v>3076240.4420000003</v>
      </c>
      <c r="C58" s="125">
        <f>'Out 16'!C24</f>
        <v>2665663.4979999997</v>
      </c>
      <c r="D58" s="53">
        <f t="shared" si="9"/>
        <v>86.653288267250446</v>
      </c>
      <c r="E58" s="120">
        <f>'Out 16'!E24</f>
        <v>608488</v>
      </c>
      <c r="F58" s="120">
        <f>'Out 16'!F24</f>
        <v>3487</v>
      </c>
      <c r="G58" s="128">
        <f>(B58-'2015'!B58)/'2015'!B58*100</f>
        <v>-4.7377921623148644</v>
      </c>
      <c r="H58" s="138">
        <f>(C58-'2015'!C58)/'2015'!C58*100</f>
        <v>2.6326267425344736E-2</v>
      </c>
      <c r="I58" s="138">
        <f>D58-'2015'!D58</f>
        <v>4.1271787442026664</v>
      </c>
      <c r="J58" s="135">
        <f>(E58-'2015'!E58)/'2015'!E58*100</f>
        <v>3.3544575779759791</v>
      </c>
      <c r="K58" s="135">
        <f>(F58-'2015'!F58)/'2015'!F58*100</f>
        <v>-5.6547619047619051</v>
      </c>
    </row>
    <row r="59" spans="1:11" ht="18" x14ac:dyDescent="0.35">
      <c r="A59" s="1" t="s">
        <v>51</v>
      </c>
      <c r="B59" s="123">
        <f>'Nov 16'!B24</f>
        <v>2977490.642</v>
      </c>
      <c r="C59" s="125">
        <f>'Nov 16'!C24</f>
        <v>2509069.5019999999</v>
      </c>
      <c r="D59" s="53">
        <f t="shared" si="9"/>
        <v>84.26792234398566</v>
      </c>
      <c r="E59" s="120">
        <f>'Nov 16'!E24</f>
        <v>575822</v>
      </c>
      <c r="F59" s="120">
        <f>'Nov 16'!F24</f>
        <v>3373</v>
      </c>
      <c r="G59" s="128">
        <f>(B59-'2015'!B59)/'2015'!B59*100</f>
        <v>-0.55533196605520163</v>
      </c>
      <c r="H59" s="138">
        <f>(C59-'2015'!C59)/'2015'!C59*100</f>
        <v>5.6345387509158389</v>
      </c>
      <c r="I59" s="138">
        <f>D59-'2015'!D59</f>
        <v>4.9378503571352468</v>
      </c>
      <c r="J59" s="135">
        <f>(E59-'2015'!E59)/'2015'!E59*100</f>
        <v>6.0074743644028796</v>
      </c>
      <c r="K59" s="135">
        <f>(F59-'2015'!F59)/'2015'!F59*100</f>
        <v>-3.3524355300859598</v>
      </c>
    </row>
    <row r="60" spans="1:11" ht="18" x14ac:dyDescent="0.35">
      <c r="A60" s="1" t="s">
        <v>52</v>
      </c>
      <c r="B60" s="123">
        <f>'Dez 16'!B24</f>
        <v>3281295.4169999999</v>
      </c>
      <c r="C60" s="125">
        <f>'Dez 16'!C24</f>
        <v>2725829.9130000002</v>
      </c>
      <c r="D60" s="53">
        <f t="shared" si="9"/>
        <v>83.071761807175321</v>
      </c>
      <c r="E60" s="120">
        <f>'Dez 16'!E24</f>
        <v>621205</v>
      </c>
      <c r="F60" s="120">
        <f>'Dez 16'!F24</f>
        <v>3690</v>
      </c>
      <c r="G60" s="128">
        <f>(B60-'2015'!B60)/'2015'!B60*100</f>
        <v>4.0390595496863266</v>
      </c>
      <c r="H60" s="138">
        <f>(C60-'2015'!C60)/'2015'!C60*100</f>
        <v>6.338149071329453</v>
      </c>
      <c r="I60" s="138">
        <f>D60-'2015'!D60</f>
        <v>1.7960573771807731</v>
      </c>
      <c r="J60" s="135">
        <f>(E60-'2015'!E60)/'2015'!E60*100</f>
        <v>7.0976629036818411</v>
      </c>
      <c r="K60" s="135">
        <f>(F60-'2015'!F60)/'2015'!F60*100</f>
        <v>0.87479496992892281</v>
      </c>
    </row>
    <row r="61" spans="1:11" ht="18.600000000000001" thickBot="1" x14ac:dyDescent="0.35">
      <c r="A61" s="2"/>
      <c r="B61" s="124">
        <f>SUM(B49:B60)</f>
        <v>35927433.707000002</v>
      </c>
      <c r="C61" s="54">
        <f>SUM(C49:C60)</f>
        <v>29972800.271999996</v>
      </c>
      <c r="D61" s="74">
        <f>C61/B61*100</f>
        <v>83.425942739016662</v>
      </c>
      <c r="E61" s="107">
        <f>SUM(E49:E60)</f>
        <v>6992479</v>
      </c>
      <c r="F61" s="107">
        <f>SUM(F49:F60)</f>
        <v>42347</v>
      </c>
      <c r="G61" s="169">
        <f>(B61-'2015'!B61)/'2015'!B61*100</f>
        <v>-4.4517120723728931</v>
      </c>
      <c r="H61" s="170">
        <f>(C61-'2015'!C61)/'2015'!C61*100</f>
        <v>-1.8475938690057905</v>
      </c>
      <c r="I61" s="170">
        <f>D61-'2015'!D61</f>
        <v>2.2134048943210871</v>
      </c>
      <c r="J61" s="171">
        <f>(E61-'2015'!E61)/'2015'!E61*100</f>
        <v>1.4427766723129516</v>
      </c>
      <c r="K61" s="171">
        <f>(F61-'2015'!F61)/'2015'!F61*100</f>
        <v>-2.7958223344427866</v>
      </c>
    </row>
    <row r="62" spans="1:11" ht="15" thickBot="1" x14ac:dyDescent="0.35"/>
    <row r="63" spans="1:11" ht="18.600000000000001" thickBot="1" x14ac:dyDescent="0.35">
      <c r="A63" s="350" t="s">
        <v>181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60"/>
    </row>
    <row r="64" spans="1:11" ht="18.600000000000001" customHeight="1" x14ac:dyDescent="0.3">
      <c r="A64" s="337"/>
      <c r="B64" s="364" t="s">
        <v>92</v>
      </c>
      <c r="C64" s="365"/>
      <c r="D64" s="365"/>
      <c r="E64" s="365"/>
      <c r="F64" s="366"/>
      <c r="G64" s="329" t="s">
        <v>39</v>
      </c>
      <c r="H64" s="348"/>
      <c r="I64" s="348"/>
      <c r="J64" s="377"/>
      <c r="K64" s="331"/>
    </row>
    <row r="65" spans="1:12" ht="14.4" customHeight="1" x14ac:dyDescent="0.3">
      <c r="A65" s="337"/>
      <c r="B65" s="357" t="s">
        <v>5</v>
      </c>
      <c r="C65" s="345" t="s">
        <v>6</v>
      </c>
      <c r="D65" s="345" t="s">
        <v>7</v>
      </c>
      <c r="E65" s="358" t="s">
        <v>8</v>
      </c>
      <c r="F65" s="358" t="s">
        <v>197</v>
      </c>
      <c r="G65" s="126" t="s">
        <v>83</v>
      </c>
      <c r="H65" s="82" t="s">
        <v>84</v>
      </c>
      <c r="I65" s="82" t="s">
        <v>85</v>
      </c>
      <c r="J65" s="307" t="s">
        <v>90</v>
      </c>
      <c r="K65" s="133" t="s">
        <v>198</v>
      </c>
    </row>
    <row r="66" spans="1:12" ht="21.6" customHeight="1" x14ac:dyDescent="0.3">
      <c r="A66" s="337"/>
      <c r="B66" s="357"/>
      <c r="C66" s="345"/>
      <c r="D66" s="345"/>
      <c r="E66" s="359"/>
      <c r="F66" s="359"/>
      <c r="G66" s="127" t="s">
        <v>185</v>
      </c>
      <c r="H66" s="179" t="s">
        <v>185</v>
      </c>
      <c r="I66" s="137" t="s">
        <v>185</v>
      </c>
      <c r="J66" s="179" t="s">
        <v>185</v>
      </c>
      <c r="K66" s="179" t="s">
        <v>185</v>
      </c>
      <c r="L66" s="176"/>
    </row>
    <row r="67" spans="1:12" ht="18.600000000000001" customHeight="1" x14ac:dyDescent="0.35">
      <c r="A67" s="1" t="s">
        <v>41</v>
      </c>
      <c r="B67" s="119">
        <f>'Jan 16'!B14</f>
        <v>11086801.785</v>
      </c>
      <c r="C67" s="118">
        <f>'Jan 16'!C14</f>
        <v>9213759.248999998</v>
      </c>
      <c r="D67" s="53">
        <f>C67/B67*100</f>
        <v>83.105655063355115</v>
      </c>
      <c r="E67" s="120">
        <f>'Jan 16'!E14</f>
        <v>8899253</v>
      </c>
      <c r="F67" s="120">
        <f>'Jan 16'!F14</f>
        <v>79816</v>
      </c>
      <c r="G67" s="128">
        <f>(B67-'2015'!B67)/'2015'!B67*100</f>
        <v>-2.228999658877544</v>
      </c>
      <c r="H67" s="138">
        <f>(C67-'2015'!C67)/'2015'!C67*100</f>
        <v>-3.8229304242753197</v>
      </c>
      <c r="I67" s="138">
        <f>D67-'2015'!D67</f>
        <v>-1.377299817600715</v>
      </c>
      <c r="J67" s="135">
        <f>(E67-'2015'!E67)/'2015'!E67*100</f>
        <v>-4.6723264636302435</v>
      </c>
      <c r="K67" s="135">
        <f>(F67-'2015'!F67)/'2015'!F67*100</f>
        <v>-4.3856391580914504</v>
      </c>
    </row>
    <row r="68" spans="1:12" ht="18" x14ac:dyDescent="0.35">
      <c r="A68" s="1" t="s">
        <v>42</v>
      </c>
      <c r="B68" s="119">
        <f>'Fev 16'!B14</f>
        <v>9100043.6209999993</v>
      </c>
      <c r="C68" s="118">
        <f>'Fev 16'!C14</f>
        <v>7128485.4169999994</v>
      </c>
      <c r="D68" s="53">
        <f>C68/B68*100</f>
        <v>78.33462908408184</v>
      </c>
      <c r="E68" s="120">
        <f>'Fev 16'!E14</f>
        <v>7100830</v>
      </c>
      <c r="F68" s="120">
        <f>'Fev 16'!F14</f>
        <v>68476</v>
      </c>
      <c r="G68" s="128">
        <f>(B68-'2015'!B68)/'2015'!B68*100</f>
        <v>-0.85086769097906068</v>
      </c>
      <c r="H68" s="138">
        <f>(C68-'2015'!C68)/'2015'!C68*100</f>
        <v>-2.8598967359875598</v>
      </c>
      <c r="I68" s="138">
        <f>D68-'2015'!D68</f>
        <v>-1.6200985975088145</v>
      </c>
      <c r="J68" s="135">
        <f>(E68-'2015'!E68)/'2015'!E68*100</f>
        <v>-3.2201568576995583</v>
      </c>
      <c r="K68" s="135">
        <f>(F68-'2015'!F68)/'2015'!F68*100</f>
        <v>-4.0562693530985978</v>
      </c>
    </row>
    <row r="69" spans="1:12" ht="18" x14ac:dyDescent="0.35">
      <c r="A69" s="1" t="s">
        <v>43</v>
      </c>
      <c r="B69" s="119">
        <f>'Mar 16'!B14</f>
        <v>9118010.7119999994</v>
      </c>
      <c r="C69" s="118">
        <f>'Mar 16'!C14</f>
        <v>7067301.54</v>
      </c>
      <c r="D69" s="53">
        <f t="shared" ref="D69:D78" si="10">C69/B69*100</f>
        <v>77.509248050113513</v>
      </c>
      <c r="E69" s="120">
        <f>'Mar 16'!E14</f>
        <v>7181878</v>
      </c>
      <c r="F69" s="120">
        <f>'Mar 16'!F14</f>
        <v>69894</v>
      </c>
      <c r="G69" s="128">
        <f>(B69-'2015'!B69)/'2015'!B69*100</f>
        <v>-7.4193973199495344</v>
      </c>
      <c r="H69" s="138">
        <f>(C69-'2015'!C69)/'2015'!C69*100</f>
        <v>-7.1689804436954443</v>
      </c>
      <c r="I69" s="138">
        <f>D69-'2015'!D69</f>
        <v>0.2090855391902835</v>
      </c>
      <c r="J69" s="135">
        <f>(E69-'2015'!E69)/'2015'!E69*100</f>
        <v>-8.4392593423629236</v>
      </c>
      <c r="K69" s="135">
        <f>(F69-'2015'!F69)/'2015'!F69*100</f>
        <v>-11.225422953818015</v>
      </c>
    </row>
    <row r="70" spans="1:12" ht="18" x14ac:dyDescent="0.35">
      <c r="A70" s="1" t="s">
        <v>44</v>
      </c>
      <c r="B70" s="119">
        <f>'Abr 16'!B14</f>
        <v>8399173.8790000007</v>
      </c>
      <c r="C70" s="118">
        <f>'Abr 16'!C14</f>
        <v>6646937.3939999994</v>
      </c>
      <c r="D70" s="53">
        <f t="shared" si="10"/>
        <v>79.137990113753659</v>
      </c>
      <c r="E70" s="120">
        <f>'Abr 16'!E14</f>
        <v>6827890</v>
      </c>
      <c r="F70" s="120">
        <f>'Abr 16'!F14</f>
        <v>64057</v>
      </c>
      <c r="G70" s="128">
        <f>(B70-'2015'!B70)/'2015'!B70*100</f>
        <v>-10.271059667006289</v>
      </c>
      <c r="H70" s="138">
        <f>(C70-'2015'!C70)/'2015'!C70*100</f>
        <v>-12.206452942911493</v>
      </c>
      <c r="I70" s="138">
        <f>D70-'2015'!D70</f>
        <v>-1.7445830481734106</v>
      </c>
      <c r="J70" s="135">
        <f>(E70-'2015'!E70)/'2015'!E70*100</f>
        <v>-13.67975431456474</v>
      </c>
      <c r="K70" s="135">
        <f>(F70-'2015'!F70)/'2015'!F70*100</f>
        <v>-14.253396693661735</v>
      </c>
    </row>
    <row r="71" spans="1:12" ht="18" x14ac:dyDescent="0.35">
      <c r="A71" s="1" t="s">
        <v>45</v>
      </c>
      <c r="B71" s="119">
        <f>'Mai 16'!B14</f>
        <v>8750993.4550000001</v>
      </c>
      <c r="C71" s="118">
        <f>'Mai 16'!C14</f>
        <v>6854451.5590000004</v>
      </c>
      <c r="D71" s="53">
        <f t="shared" si="10"/>
        <v>78.327696098134041</v>
      </c>
      <c r="E71" s="120">
        <f>'Mai 16'!E14</f>
        <v>6941810</v>
      </c>
      <c r="F71" s="120">
        <f>'Mai 16'!F14</f>
        <v>64508</v>
      </c>
      <c r="G71" s="128">
        <f>(B71-'2015'!B71)/'2015'!B71*100</f>
        <v>-8.1649995965999533</v>
      </c>
      <c r="H71" s="138">
        <f>(C71-'2015'!C71)/'2015'!C71*100</f>
        <v>-7.7917086699959173</v>
      </c>
      <c r="I71" s="138">
        <f>D71-'2015'!D71</f>
        <v>0.31709749561011336</v>
      </c>
      <c r="J71" s="135">
        <f>(E71-'2015'!E71)/'2015'!E71*100</f>
        <v>-9.9650485698810698</v>
      </c>
      <c r="K71" s="135">
        <f>(F71-'2015'!F71)/'2015'!F71*100</f>
        <v>-15.039445783449892</v>
      </c>
    </row>
    <row r="72" spans="1:12" ht="18" x14ac:dyDescent="0.35">
      <c r="A72" s="1" t="s">
        <v>46</v>
      </c>
      <c r="B72" s="119">
        <f>'Jun 16'!B14</f>
        <v>8757270.8509999998</v>
      </c>
      <c r="C72" s="118">
        <f>'Jun 16'!C14</f>
        <v>6836089.8830000013</v>
      </c>
      <c r="D72" s="53">
        <f t="shared" si="10"/>
        <v>78.061875660947294</v>
      </c>
      <c r="E72" s="120">
        <f>'Jun 16'!E14</f>
        <v>6791619</v>
      </c>
      <c r="F72" s="120">
        <f>'Jun 16'!F14</f>
        <v>64003</v>
      </c>
      <c r="G72" s="128">
        <f>(B72-'2015'!B72)/'2015'!B72*100</f>
        <v>-6.7697222056542703</v>
      </c>
      <c r="H72" s="138">
        <f>(C72-'2015'!C72)/'2015'!C72*100</f>
        <v>-6.3091400718348529</v>
      </c>
      <c r="I72" s="138">
        <f>D72-'2015'!D72</f>
        <v>0.38375040307487041</v>
      </c>
      <c r="J72" s="135">
        <f>(E72-'2015'!E72)/'2015'!E72*100</f>
        <v>-8.7854406305224373</v>
      </c>
      <c r="K72" s="135">
        <f>(F72-'2015'!F72)/'2015'!F72*100</f>
        <v>-13.002759314385134</v>
      </c>
    </row>
    <row r="73" spans="1:12" ht="18" x14ac:dyDescent="0.35">
      <c r="A73" s="1" t="s">
        <v>47</v>
      </c>
      <c r="B73" s="119">
        <f>'Jul 16'!B14</f>
        <v>9874910.7689999975</v>
      </c>
      <c r="C73" s="118">
        <f>'Jul 16'!C14</f>
        <v>8344050.1299999999</v>
      </c>
      <c r="D73" s="53">
        <f t="shared" si="10"/>
        <v>84.497473700665921</v>
      </c>
      <c r="E73" s="120">
        <f>'Jul 16'!E14</f>
        <v>8082098</v>
      </c>
      <c r="F73" s="120">
        <f>'Jul 16'!F14</f>
        <v>68897</v>
      </c>
      <c r="G73" s="128">
        <f>(B73-'2015'!B73)/'2015'!B73*100</f>
        <v>-8.0887855715307921</v>
      </c>
      <c r="H73" s="138">
        <f>(C73-'2015'!C73)/'2015'!C73*100</f>
        <v>-6.8312370349896501</v>
      </c>
      <c r="I73" s="138">
        <f>D73-'2015'!D73</f>
        <v>1.1405075157389604</v>
      </c>
      <c r="J73" s="135">
        <f>(E73-'2015'!E73)/'2015'!E73*100</f>
        <v>-10.079486678251683</v>
      </c>
      <c r="K73" s="135">
        <f>(F73-'2015'!F73)/'2015'!F73*100</f>
        <v>-14.901001716876028</v>
      </c>
    </row>
    <row r="74" spans="1:12" ht="18" x14ac:dyDescent="0.35">
      <c r="A74" s="1" t="s">
        <v>48</v>
      </c>
      <c r="B74" s="119">
        <f>'Ago 16'!B14</f>
        <v>9183066.6499999985</v>
      </c>
      <c r="C74" s="118">
        <f>'Ago 16'!C14</f>
        <v>7234103.1390000004</v>
      </c>
      <c r="D74" s="53">
        <f t="shared" si="10"/>
        <v>78.776550521932691</v>
      </c>
      <c r="E74" s="120">
        <f>'Ago 16'!E14</f>
        <v>7347172</v>
      </c>
      <c r="F74" s="120">
        <f>'Ago 16'!F14</f>
        <v>67282</v>
      </c>
      <c r="G74" s="128">
        <f>(B74-'2015'!B74)/'2015'!B74*100</f>
        <v>-6.2566146035033103</v>
      </c>
      <c r="H74" s="138">
        <f>(C74-'2015'!C74)/'2015'!C74*100</f>
        <v>-6.0728469601442781</v>
      </c>
      <c r="I74" s="138">
        <f>D74-'2015'!D74</f>
        <v>0.15412562366525151</v>
      </c>
      <c r="J74" s="135">
        <f>(E74-'2015'!E74)/'2015'!E74*100</f>
        <v>-6.4191734434861845</v>
      </c>
      <c r="K74" s="135">
        <f>(F74-'2015'!F74)/'2015'!F74*100</f>
        <v>-12.041624723830939</v>
      </c>
    </row>
    <row r="75" spans="1:12" ht="18" x14ac:dyDescent="0.35">
      <c r="A75" s="1" t="s">
        <v>49</v>
      </c>
      <c r="B75" s="119">
        <f>'Set 16'!B14</f>
        <v>8799281.5669999998</v>
      </c>
      <c r="C75" s="118">
        <f>'Set 16'!C14</f>
        <v>7038127.8480000002</v>
      </c>
      <c r="D75" s="53">
        <f t="shared" si="10"/>
        <v>79.985255550806954</v>
      </c>
      <c r="E75" s="120">
        <f>'Set 16'!E14</f>
        <v>7054770</v>
      </c>
      <c r="F75" s="120">
        <f>'Set 16'!F14</f>
        <v>64531</v>
      </c>
      <c r="G75" s="128">
        <f>(B75-'2015'!B75)/'2015'!B75*100</f>
        <v>-5.4616953973503923</v>
      </c>
      <c r="H75" s="138">
        <f>(C75-'2015'!C75)/'2015'!C75*100</f>
        <v>-4.8774279208260909</v>
      </c>
      <c r="I75" s="138">
        <f>D75-'2015'!D75</f>
        <v>0.49129015751302063</v>
      </c>
      <c r="J75" s="135">
        <f>(E75-'2015'!E75)/'2015'!E75*100</f>
        <v>-8.3646036058632447</v>
      </c>
      <c r="K75" s="135">
        <f>(F75-'2015'!F75)/'2015'!F75*100</f>
        <v>-13.374231481730073</v>
      </c>
    </row>
    <row r="76" spans="1:12" ht="18" x14ac:dyDescent="0.35">
      <c r="A76" s="1" t="s">
        <v>50</v>
      </c>
      <c r="B76" s="119">
        <f>'Out 16'!B14</f>
        <v>9138082.0850000009</v>
      </c>
      <c r="C76" s="118">
        <f>'Out 16'!C14</f>
        <v>7236289.5429999996</v>
      </c>
      <c r="D76" s="53">
        <f t="shared" si="10"/>
        <v>79.188274691450189</v>
      </c>
      <c r="E76" s="120">
        <f>'Out 16'!E14</f>
        <v>7260853</v>
      </c>
      <c r="F76" s="120">
        <f>'Out 16'!F14</f>
        <v>66510</v>
      </c>
      <c r="G76" s="128">
        <f>(B76-'2015'!B76)/'2015'!B76*100</f>
        <v>-5.5664037055072972</v>
      </c>
      <c r="H76" s="138">
        <f>(C76-'2015'!C76)/'2015'!C76*100</f>
        <v>-5.6163124747059427</v>
      </c>
      <c r="I76" s="138">
        <f>D76-'2015'!D76</f>
        <v>-4.1873648174160394E-2</v>
      </c>
      <c r="J76" s="135">
        <f>(E76-'2015'!E76)/'2015'!E76*100</f>
        <v>-8.8548416494984092</v>
      </c>
      <c r="K76" s="135">
        <f>(F76-'2015'!F76)/'2015'!F76*100</f>
        <v>-13.508803870061639</v>
      </c>
    </row>
    <row r="77" spans="1:12" ht="18" x14ac:dyDescent="0.35">
      <c r="A77" s="1" t="s">
        <v>51</v>
      </c>
      <c r="B77" s="119">
        <f>'Nov 16'!B14</f>
        <v>8924186.0720000006</v>
      </c>
      <c r="C77" s="118">
        <f>'Nov 16'!C14</f>
        <v>7200644.6110000005</v>
      </c>
      <c r="D77" s="53">
        <f t="shared" si="10"/>
        <v>80.686849791179483</v>
      </c>
      <c r="E77" s="120">
        <f>'Nov 16'!E14</f>
        <v>7210110</v>
      </c>
      <c r="F77" s="120">
        <f>'Nov 16'!F14</f>
        <v>64782</v>
      </c>
      <c r="G77" s="128">
        <f>(B77-'2015'!B77)/'2015'!B77*100</f>
        <v>-5.497737950150972</v>
      </c>
      <c r="H77" s="138">
        <f>(C77-'2015'!C77)/'2015'!C77*100</f>
        <v>-2.0818369884913177</v>
      </c>
      <c r="I77" s="138">
        <f>D77-'2015'!D77</f>
        <v>2.8147820518506279</v>
      </c>
      <c r="J77" s="135">
        <f>(E77-'2015'!E77)/'2015'!E77*100</f>
        <v>-5.3443025491270015</v>
      </c>
      <c r="K77" s="135">
        <f>(F77-'2015'!F77)/'2015'!F77*100</f>
        <v>-12.67271477292641</v>
      </c>
    </row>
    <row r="78" spans="1:12" ht="18" x14ac:dyDescent="0.35">
      <c r="A78" s="1" t="s">
        <v>52</v>
      </c>
      <c r="B78" s="119">
        <f>'Dez 16'!B14</f>
        <v>10120647.241</v>
      </c>
      <c r="C78" s="118">
        <f>'Dez 16'!C14</f>
        <v>8226623.824</v>
      </c>
      <c r="D78" s="53">
        <f t="shared" si="10"/>
        <v>81.285550499902058</v>
      </c>
      <c r="E78" s="120">
        <f>'Dez 16'!E14</f>
        <v>7981991</v>
      </c>
      <c r="F78" s="120">
        <f>'Dez 16'!F14</f>
        <v>70390</v>
      </c>
      <c r="G78" s="128">
        <f>(B78-'2015'!B78)/'2015'!B78*100</f>
        <v>-4.5610073754920615</v>
      </c>
      <c r="H78" s="138">
        <f>(C78-'2015'!C78)/'2015'!C78*100</f>
        <v>-2.8038121748186264</v>
      </c>
      <c r="I78" s="138">
        <f>D78-'2015'!D78</f>
        <v>1.4695491913677756</v>
      </c>
      <c r="J78" s="135">
        <f>(E78-'2015'!E78)/'2015'!E78*100</f>
        <v>-5.8366035547842952</v>
      </c>
      <c r="K78" s="135">
        <f>(F78-'2015'!F78)/'2015'!F78*100</f>
        <v>-11.454664385629465</v>
      </c>
    </row>
    <row r="79" spans="1:12" ht="18.600000000000001" thickBot="1" x14ac:dyDescent="0.35">
      <c r="A79" s="2"/>
      <c r="B79" s="64">
        <f>SUM(B67:B78)</f>
        <v>111252468.68700001</v>
      </c>
      <c r="C79" s="100">
        <f>SUM(C67:C78)</f>
        <v>89026864.136999995</v>
      </c>
      <c r="D79" s="74">
        <f>C79/B79*100</f>
        <v>80.022371806840539</v>
      </c>
      <c r="E79" s="122">
        <f>SUM(E67:E78)</f>
        <v>88680274</v>
      </c>
      <c r="F79" s="122">
        <f>SUM(F67:F78)</f>
        <v>813146</v>
      </c>
      <c r="G79" s="169">
        <f>(B79-'2015'!B79)/'2015'!B79*100</f>
        <v>-5.8946505318485674</v>
      </c>
      <c r="H79" s="170">
        <f>(C79-'2015'!C79)/'2015'!C79*100</f>
        <v>-5.6657621918700869</v>
      </c>
      <c r="I79" s="170">
        <f>D79-'2015'!D79</f>
        <v>0.19416267380313457</v>
      </c>
      <c r="J79" s="171">
        <f>(E79-'2015'!E79)/'2015'!E79*100</f>
        <v>-7.7979229082183661</v>
      </c>
      <c r="K79" s="171">
        <f>(F79-'2015'!F79)/'2015'!F79*100</f>
        <v>-11.643953206868151</v>
      </c>
    </row>
    <row r="80" spans="1:12" ht="18.600000000000001" thickBot="1" x14ac:dyDescent="0.35">
      <c r="A80" s="350" t="s">
        <v>182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60"/>
    </row>
    <row r="81" spans="1:12" ht="18" x14ac:dyDescent="0.3">
      <c r="A81" s="316"/>
      <c r="B81" s="364" t="s">
        <v>92</v>
      </c>
      <c r="C81" s="365"/>
      <c r="D81" s="365"/>
      <c r="E81" s="365"/>
      <c r="F81" s="366"/>
      <c r="G81" s="382" t="s">
        <v>39</v>
      </c>
      <c r="H81" s="380"/>
      <c r="I81" s="380"/>
      <c r="J81" s="380"/>
      <c r="K81" s="383"/>
    </row>
    <row r="82" spans="1:12" ht="14.4" customHeight="1" x14ac:dyDescent="0.3">
      <c r="A82" s="353"/>
      <c r="B82" s="357" t="s">
        <v>5</v>
      </c>
      <c r="C82" s="345" t="s">
        <v>6</v>
      </c>
      <c r="D82" s="345" t="s">
        <v>7</v>
      </c>
      <c r="E82" s="358" t="s">
        <v>8</v>
      </c>
      <c r="F82" s="358" t="s">
        <v>197</v>
      </c>
      <c r="G82" s="126" t="s">
        <v>83</v>
      </c>
      <c r="H82" s="82" t="s">
        <v>84</v>
      </c>
      <c r="I82" s="82" t="s">
        <v>85</v>
      </c>
      <c r="J82" s="307" t="s">
        <v>90</v>
      </c>
      <c r="K82" s="133" t="s">
        <v>198</v>
      </c>
    </row>
    <row r="83" spans="1:12" ht="21.6" customHeight="1" x14ac:dyDescent="0.3">
      <c r="A83" s="353"/>
      <c r="B83" s="357"/>
      <c r="C83" s="345"/>
      <c r="D83" s="345"/>
      <c r="E83" s="359"/>
      <c r="F83" s="359"/>
      <c r="G83" s="175" t="s">
        <v>185</v>
      </c>
      <c r="H83" s="178" t="s">
        <v>185</v>
      </c>
      <c r="I83" s="178" t="s">
        <v>185</v>
      </c>
      <c r="J83" s="75" t="s">
        <v>185</v>
      </c>
      <c r="K83" s="75" t="s">
        <v>185</v>
      </c>
      <c r="L83" s="176"/>
    </row>
    <row r="84" spans="1:12" ht="18" x14ac:dyDescent="0.35">
      <c r="A84" s="1" t="s">
        <v>41</v>
      </c>
      <c r="B84" s="119">
        <f>'Jan 16'!B26</f>
        <v>3869387.6169999996</v>
      </c>
      <c r="C84" s="118">
        <f>'Jan 16'!C26</f>
        <v>3283444.398</v>
      </c>
      <c r="D84" s="53">
        <f>C84/B84*100</f>
        <v>84.856952133053781</v>
      </c>
      <c r="E84" s="120">
        <f>'Jan 16'!E26</f>
        <v>743169</v>
      </c>
      <c r="F84" s="120">
        <f>'Jan 16'!F26</f>
        <v>4427</v>
      </c>
      <c r="G84" s="128">
        <f>(B84-'2015'!B84)/'2015'!B84*100</f>
        <v>6.242420287860055</v>
      </c>
      <c r="H84" s="138">
        <f>(C84-'2015'!C84)/'2015'!C84*100</f>
        <v>6.6276171264269612</v>
      </c>
      <c r="I84" s="138">
        <f>D84-'2015'!D84</f>
        <v>0.30654937785320158</v>
      </c>
      <c r="J84" s="135">
        <f>(E84-'2015'!E84)/'2015'!E84*100</f>
        <v>8.2175683231984351</v>
      </c>
      <c r="K84" s="135">
        <f>(F84-'2015'!F84)/'2015'!F84*100</f>
        <v>7.8178275694106176</v>
      </c>
    </row>
    <row r="85" spans="1:12" ht="18" x14ac:dyDescent="0.35">
      <c r="A85" s="1" t="s">
        <v>42</v>
      </c>
      <c r="B85" s="119">
        <f>'Fev 16'!B26</f>
        <v>3303841.0970000001</v>
      </c>
      <c r="C85" s="118">
        <f>'Fev 16'!C26</f>
        <v>2655873.298</v>
      </c>
      <c r="D85" s="53">
        <f t="shared" ref="D85:D95" si="11">C85/B85*100</f>
        <v>80.387440558555411</v>
      </c>
      <c r="E85" s="120">
        <f>'Fev 16'!E26</f>
        <v>612899</v>
      </c>
      <c r="F85" s="120">
        <f>'Fev 16'!F26</f>
        <v>3840</v>
      </c>
      <c r="G85" s="128">
        <f>(B85-'2015'!B85)/'2015'!B85*100</f>
        <v>4.4938063556425716</v>
      </c>
      <c r="H85" s="138">
        <f>(C85-'2015'!C85)/'2015'!C85*100</f>
        <v>5.0183522789784858</v>
      </c>
      <c r="I85" s="138">
        <f>D85-'2015'!D85</f>
        <v>0.40151938511073126</v>
      </c>
      <c r="J85" s="135">
        <f>(E85-'2015'!E85)/'2015'!E85*100</f>
        <v>7.0738005059328311</v>
      </c>
      <c r="K85" s="135">
        <f>(F85-'2015'!F85)/'2015'!F85*100</f>
        <v>6.2534587714443823</v>
      </c>
    </row>
    <row r="86" spans="1:12" ht="18" x14ac:dyDescent="0.35">
      <c r="A86" s="1" t="s">
        <v>43</v>
      </c>
      <c r="B86" s="119">
        <f>'Mar 16'!B26</f>
        <v>3145592.0020000003</v>
      </c>
      <c r="C86" s="118">
        <f>'Mar 16'!C26</f>
        <v>2452721.2449999996</v>
      </c>
      <c r="D86" s="53">
        <f t="shared" si="11"/>
        <v>77.973279542945619</v>
      </c>
      <c r="E86" s="120">
        <f>'Mar 16'!E26</f>
        <v>579079</v>
      </c>
      <c r="F86" s="120">
        <f>'Mar 16'!F26</f>
        <v>3627</v>
      </c>
      <c r="G86" s="128">
        <f>(B86-'2015'!B86)/'2015'!B86*100</f>
        <v>-3.4720575448520448</v>
      </c>
      <c r="H86" s="138">
        <f>(C86-'2015'!C86)/'2015'!C86*100</f>
        <v>-1.1631332979587234</v>
      </c>
      <c r="I86" s="138">
        <f>D86-'2015'!D86</f>
        <v>1.8215307885997589</v>
      </c>
      <c r="J86" s="135">
        <f>(E86-'2015'!E86)/'2015'!E86*100</f>
        <v>1.8705382745238772</v>
      </c>
      <c r="K86" s="135">
        <f>(F86-'2015'!F86)/'2015'!F86*100</f>
        <v>-1.9464720194647203</v>
      </c>
    </row>
    <row r="87" spans="1:12" ht="18" x14ac:dyDescent="0.35">
      <c r="A87" s="1" t="s">
        <v>44</v>
      </c>
      <c r="B87" s="119">
        <f>'Abr 16'!B26</f>
        <v>2945120.7519999999</v>
      </c>
      <c r="C87" s="118">
        <f>'Abr 16'!C26</f>
        <v>2395723.6729999995</v>
      </c>
      <c r="D87" s="53">
        <f t="shared" si="11"/>
        <v>81.345516015704604</v>
      </c>
      <c r="E87" s="120">
        <f>'Abr 16'!E26</f>
        <v>539583</v>
      </c>
      <c r="F87" s="120">
        <f>'Abr 16'!F26</f>
        <v>3340</v>
      </c>
      <c r="G87" s="128">
        <f>(B87-'2015'!B87)/'2015'!B87*100</f>
        <v>-6.792947328907756</v>
      </c>
      <c r="H87" s="138">
        <f>(C87-'2015'!C87)/'2015'!C87*100</f>
        <v>-4.0150340098794919</v>
      </c>
      <c r="I87" s="138">
        <f>D87-'2015'!D87</f>
        <v>2.3542311033012453</v>
      </c>
      <c r="J87" s="135">
        <f>(E87-'2015'!E87)/'2015'!E87*100</f>
        <v>-2.783618271346028</v>
      </c>
      <c r="K87" s="135">
        <f>(F87-'2015'!F87)/'2015'!F87*100</f>
        <v>-5.0056882821387942</v>
      </c>
    </row>
    <row r="88" spans="1:12" ht="18" x14ac:dyDescent="0.35">
      <c r="A88" s="1" t="s">
        <v>45</v>
      </c>
      <c r="B88" s="119">
        <f>'Mai 16'!B26</f>
        <v>3075488.0249999999</v>
      </c>
      <c r="C88" s="118">
        <f>'Mai 16'!C26</f>
        <v>2529715.5159999998</v>
      </c>
      <c r="D88" s="53">
        <f t="shared" si="11"/>
        <v>82.254116921817626</v>
      </c>
      <c r="E88" s="120">
        <f>'Mai 16'!E26</f>
        <v>566079</v>
      </c>
      <c r="F88" s="120">
        <f>'Mai 16'!F26</f>
        <v>3548</v>
      </c>
      <c r="G88" s="128">
        <f>(B88-'2015'!B88)/'2015'!B88*100</f>
        <v>-4.7658759513514166</v>
      </c>
      <c r="H88" s="138">
        <f>(C88-'2015'!C88)/'2015'!C88*100</f>
        <v>-4.920667954321166</v>
      </c>
      <c r="I88" s="138">
        <f>D88-'2015'!D88</f>
        <v>-0.13391216825881713</v>
      </c>
      <c r="J88" s="135">
        <f>(E88-'2015'!E88)/'2015'!E88*100</f>
        <v>0.54885619434837984</v>
      </c>
      <c r="K88" s="135">
        <f>(F88-'2015'!F88)/'2015'!F88*100</f>
        <v>-0.36506599269868018</v>
      </c>
    </row>
    <row r="89" spans="1:12" ht="18" x14ac:dyDescent="0.35">
      <c r="A89" s="1" t="s">
        <v>46</v>
      </c>
      <c r="B89" s="119">
        <f>'Jun 16'!B26</f>
        <v>2967911.9980000001</v>
      </c>
      <c r="C89" s="118">
        <f>'Jun 16'!C26</f>
        <v>2467859.0269999998</v>
      </c>
      <c r="D89" s="53">
        <f t="shared" si="11"/>
        <v>83.151354509939196</v>
      </c>
      <c r="E89" s="120">
        <f>'Jun 16'!E26</f>
        <v>553772</v>
      </c>
      <c r="F89" s="120">
        <f>'Jun 16'!F26</f>
        <v>3436</v>
      </c>
      <c r="G89" s="128">
        <f>(B89-'2015'!B89)/'2015'!B89*100</f>
        <v>-7.5729203259536764</v>
      </c>
      <c r="H89" s="138">
        <f>(C89-'2015'!C89)/'2015'!C89*100</f>
        <v>-5.0452614552723034</v>
      </c>
      <c r="I89" s="138">
        <f>D89-'2015'!D89</f>
        <v>2.2134572961539618</v>
      </c>
      <c r="J89" s="135">
        <f>(E89-'2015'!E89)/'2015'!E89*100</f>
        <v>1.1503742643486268</v>
      </c>
      <c r="K89" s="135">
        <f>(F89-'2015'!F89)/'2015'!F89*100</f>
        <v>-1.6036655211912942</v>
      </c>
    </row>
    <row r="90" spans="1:12" ht="18" x14ac:dyDescent="0.35">
      <c r="A90" s="1" t="s">
        <v>47</v>
      </c>
      <c r="B90" s="119">
        <f>'Jul 16'!B26</f>
        <v>3489532.909</v>
      </c>
      <c r="C90" s="118">
        <f>'Jul 16'!C26</f>
        <v>2986347.5750000002</v>
      </c>
      <c r="D90" s="53">
        <f t="shared" si="11"/>
        <v>85.58015221171253</v>
      </c>
      <c r="E90" s="120">
        <f>'Jul 16'!E26</f>
        <v>689974</v>
      </c>
      <c r="F90" s="120">
        <f>'Jul 16'!F26</f>
        <v>4098</v>
      </c>
      <c r="G90" s="128">
        <f>(B90-'2015'!B90)/'2015'!B90*100</f>
        <v>-7.5826705260019622</v>
      </c>
      <c r="H90" s="138">
        <f>(C90-'2015'!C90)/'2015'!C90*100</f>
        <v>-4.6247501477252477</v>
      </c>
      <c r="I90" s="138">
        <f>D90-'2015'!D90</f>
        <v>2.6541401107219258</v>
      </c>
      <c r="J90" s="135">
        <f>(E90-'2015'!E90)/'2015'!E90*100</f>
        <v>-0.63624004884848906</v>
      </c>
      <c r="K90" s="135">
        <f>(F90-'2015'!F90)/'2015'!F90*100</f>
        <v>-2.9599810561212405</v>
      </c>
    </row>
    <row r="91" spans="1:12" ht="18" x14ac:dyDescent="0.35">
      <c r="A91" s="1" t="s">
        <v>48</v>
      </c>
      <c r="B91" s="119">
        <f>'Ago 16'!B26</f>
        <v>3288391.9270000001</v>
      </c>
      <c r="C91" s="118">
        <f>'Ago 16'!C26</f>
        <v>2812255.9270000001</v>
      </c>
      <c r="D91" s="53">
        <f t="shared" si="11"/>
        <v>85.520704022820695</v>
      </c>
      <c r="E91" s="120">
        <f>'Ago 16'!E26</f>
        <v>639819</v>
      </c>
      <c r="F91" s="120">
        <f>'Ago 16'!F26</f>
        <v>3843</v>
      </c>
      <c r="G91" s="128">
        <f>(B91-'2015'!B91)/'2015'!B91*100</f>
        <v>-8.9288962525600279</v>
      </c>
      <c r="H91" s="138">
        <f>(C91-'2015'!C91)/'2015'!C91*100</f>
        <v>-6.7397024419158136</v>
      </c>
      <c r="I91" s="138">
        <f>D91-'2015'!D91</f>
        <v>2.0075144603960808</v>
      </c>
      <c r="J91" s="135">
        <f>(E91-'2015'!E91)/'2015'!E91*100</f>
        <v>-2.7278863783556968</v>
      </c>
      <c r="K91" s="135">
        <f>(F91-'2015'!F91)/'2015'!F91*100</f>
        <v>-5.204736063147509</v>
      </c>
    </row>
    <row r="92" spans="1:12" ht="18" x14ac:dyDescent="0.35">
      <c r="A92" s="1" t="s">
        <v>49</v>
      </c>
      <c r="B92" s="119">
        <f>'Set 16'!B26</f>
        <v>3098820.3319999995</v>
      </c>
      <c r="C92" s="118">
        <f>'Set 16'!C26</f>
        <v>2690844.1630000002</v>
      </c>
      <c r="D92" s="53">
        <f t="shared" si="11"/>
        <v>86.834468433454205</v>
      </c>
      <c r="E92" s="120">
        <f>'Set 16'!E26</f>
        <v>612082</v>
      </c>
      <c r="F92" s="120">
        <f>'Set 16'!F26</f>
        <v>3594</v>
      </c>
      <c r="G92" s="128">
        <f>(B92-'2015'!B92)/'2015'!B92*100</f>
        <v>-9.7725642241454018</v>
      </c>
      <c r="H92" s="138">
        <f>(C92-'2015'!C92)/'2015'!C92*100</f>
        <v>-4.7318011218621265</v>
      </c>
      <c r="I92" s="138">
        <f>D92-'2015'!D92</f>
        <v>4.59452356232363</v>
      </c>
      <c r="J92" s="135">
        <f>(E92-'2015'!E92)/'2015'!E92*100</f>
        <v>-1.540713573335907</v>
      </c>
      <c r="K92" s="135">
        <f>(F92-'2015'!F92)/'2015'!F92*100</f>
        <v>-5.9162303664921465</v>
      </c>
    </row>
    <row r="93" spans="1:12" ht="18" x14ac:dyDescent="0.35">
      <c r="A93" s="1" t="s">
        <v>50</v>
      </c>
      <c r="B93" s="119">
        <f>'Out 16'!B26</f>
        <v>3371773.0580000002</v>
      </c>
      <c r="C93" s="118">
        <f>'Out 16'!C26</f>
        <v>2936714.4539999999</v>
      </c>
      <c r="D93" s="53">
        <f t="shared" si="11"/>
        <v>87.097037774598647</v>
      </c>
      <c r="E93" s="120">
        <f>'Out 16'!E26</f>
        <v>652319</v>
      </c>
      <c r="F93" s="120">
        <f>'Out 16'!F26</f>
        <v>3750</v>
      </c>
      <c r="G93" s="128">
        <f>(B93-'2015'!B93)/'2015'!B93*100</f>
        <v>-2.9784805980569691</v>
      </c>
      <c r="H93" s="138">
        <f>(C93-'2015'!C93)/'2015'!C93*100</f>
        <v>2.5651466160664027</v>
      </c>
      <c r="I93" s="138">
        <f>D93-'2015'!D93</f>
        <v>4.7075787907191824</v>
      </c>
      <c r="J93" s="135">
        <f>(E93-'2015'!E93)/'2015'!E93*100</f>
        <v>5.2127419354838711</v>
      </c>
      <c r="K93" s="135">
        <f>(F93-'2015'!F93)/'2015'!F93*100</f>
        <v>-3.0256012412723043</v>
      </c>
    </row>
    <row r="94" spans="1:12" ht="18" x14ac:dyDescent="0.35">
      <c r="A94" s="1" t="s">
        <v>51</v>
      </c>
      <c r="B94" s="119">
        <f>'Nov 16'!B26</f>
        <v>3266292.6039999994</v>
      </c>
      <c r="C94" s="118">
        <f>'Nov 16'!C26</f>
        <v>2773696.855</v>
      </c>
      <c r="D94" s="53">
        <f t="shared" si="11"/>
        <v>84.918811364396689</v>
      </c>
      <c r="E94" s="120">
        <f>'Nov 16'!E26</f>
        <v>618837</v>
      </c>
      <c r="F94" s="120">
        <f>'Nov 16'!F26</f>
        <v>3637</v>
      </c>
      <c r="G94" s="128">
        <f>(B94-'2015'!B94)/'2015'!B94*100</f>
        <v>0.87375828625148744</v>
      </c>
      <c r="H94" s="138">
        <f>(C94-'2015'!C94)/'2015'!C94*100</f>
        <v>8.1562563973409503</v>
      </c>
      <c r="I94" s="138">
        <f>D94-'2015'!D94</f>
        <v>5.7178484533085765</v>
      </c>
      <c r="J94" s="135">
        <f>(E94-'2015'!E94)/'2015'!E94*100</f>
        <v>7.9874150182178614</v>
      </c>
      <c r="K94" s="135">
        <f>(F94-'2015'!F94)/'2015'!F94*100</f>
        <v>-0.60125717409128177</v>
      </c>
    </row>
    <row r="95" spans="1:12" ht="18" x14ac:dyDescent="0.35">
      <c r="A95" s="1" t="s">
        <v>52</v>
      </c>
      <c r="B95" s="119">
        <f>'Dez 16'!B26</f>
        <v>3653980.7969999993</v>
      </c>
      <c r="C95" s="118">
        <f>'Dez 16'!C26</f>
        <v>3064221.2030000002</v>
      </c>
      <c r="D95" s="53">
        <f t="shared" si="11"/>
        <v>83.859805872975429</v>
      </c>
      <c r="E95" s="120">
        <f>'Dez 16'!E26</f>
        <v>677431</v>
      </c>
      <c r="F95" s="120">
        <f>'Dez 16'!F26</f>
        <v>4033</v>
      </c>
      <c r="G95" s="128">
        <f>(B95-'2015'!B95)/'2015'!B95*100</f>
        <v>2.9167796685842924</v>
      </c>
      <c r="H95" s="138">
        <f>(C95-'2015'!C95)/'2015'!C95*100</f>
        <v>5.3293833183583867</v>
      </c>
      <c r="I95" s="138">
        <f>D95-'2015'!D95</f>
        <v>1.9208360226222112</v>
      </c>
      <c r="J95" s="135">
        <f>(E95-'2015'!E95)/'2015'!E95*100</f>
        <v>6.6998585590665529</v>
      </c>
      <c r="K95" s="135">
        <f>(F95-'2015'!F95)/'2015'!F95*100</f>
        <v>2.2565922920892496</v>
      </c>
    </row>
    <row r="96" spans="1:12" ht="18.600000000000001" thickBot="1" x14ac:dyDescent="0.35">
      <c r="A96" s="2"/>
      <c r="B96" s="64">
        <f>SUM(B84:B95)</f>
        <v>39476133.118000001</v>
      </c>
      <c r="C96" s="88">
        <f>SUM(C84:C95)</f>
        <v>33049417.333999999</v>
      </c>
      <c r="D96" s="74">
        <f>C96/B96*100</f>
        <v>83.71999667548593</v>
      </c>
      <c r="E96" s="107">
        <f>SUM(E84:E95)</f>
        <v>7485043</v>
      </c>
      <c r="F96" s="107">
        <f>SUM(F84:F95)</f>
        <v>45173</v>
      </c>
      <c r="G96" s="172">
        <f>(B96-'2015'!B96)/'2015'!B96*100</f>
        <v>-3.1202892769167492</v>
      </c>
      <c r="H96" s="173">
        <f>(C96-'2015'!C96)/'2015'!C96*100</f>
        <v>-0.31416898827902173</v>
      </c>
      <c r="I96" s="173">
        <f>D96-'2015'!D96</f>
        <v>2.3566877945587095</v>
      </c>
      <c r="J96" s="174">
        <f>(E96-'2015'!E96)/'2015'!E96*100</f>
        <v>2.607110378296603</v>
      </c>
      <c r="K96" s="174">
        <f>(F96-'2015'!F96)/'2015'!F96*100</f>
        <v>-0.83854681154648236</v>
      </c>
    </row>
    <row r="97" spans="7:9" x14ac:dyDescent="0.3">
      <c r="G97" s="62"/>
      <c r="H97" s="62"/>
      <c r="I97" s="62"/>
    </row>
  </sheetData>
  <mergeCells count="60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A28:K28"/>
    <mergeCell ref="A29:A31"/>
    <mergeCell ref="B29:F29"/>
    <mergeCell ref="G29:K29"/>
    <mergeCell ref="B30:B31"/>
    <mergeCell ref="C30:C31"/>
    <mergeCell ref="D30:D31"/>
    <mergeCell ref="F30:F31"/>
    <mergeCell ref="E30:E31"/>
    <mergeCell ref="A45:K45"/>
    <mergeCell ref="A46:A48"/>
    <mergeCell ref="B46:F46"/>
    <mergeCell ref="G46:K46"/>
    <mergeCell ref="B47:B48"/>
    <mergeCell ref="C47:C48"/>
    <mergeCell ref="D47:D48"/>
    <mergeCell ref="F47:F48"/>
    <mergeCell ref="E47:E48"/>
    <mergeCell ref="A63:K63"/>
    <mergeCell ref="A64:A66"/>
    <mergeCell ref="B64:F64"/>
    <mergeCell ref="G64:K64"/>
    <mergeCell ref="B65:B66"/>
    <mergeCell ref="C65:C66"/>
    <mergeCell ref="D65:D66"/>
    <mergeCell ref="F65:F66"/>
    <mergeCell ref="E65:E66"/>
    <mergeCell ref="A80:K80"/>
    <mergeCell ref="A81:A83"/>
    <mergeCell ref="B81:F81"/>
    <mergeCell ref="G81:K81"/>
    <mergeCell ref="B82:B83"/>
    <mergeCell ref="C82:C83"/>
    <mergeCell ref="D82:D83"/>
    <mergeCell ref="F82:F83"/>
    <mergeCell ref="E82:E83"/>
  </mergeCells>
  <conditionalFormatting sqref="G32:G43">
    <cfRule type="cellIs" dxfId="319" priority="79" operator="lessThan">
      <formula>0</formula>
    </cfRule>
    <cfRule type="cellIs" dxfId="318" priority="80" operator="greaterThan">
      <formula>0</formula>
    </cfRule>
  </conditionalFormatting>
  <conditionalFormatting sqref="H32:H43">
    <cfRule type="cellIs" dxfId="317" priority="77" operator="lessThan">
      <formula>0</formula>
    </cfRule>
    <cfRule type="cellIs" dxfId="316" priority="78" operator="greaterThan">
      <formula>0</formula>
    </cfRule>
  </conditionalFormatting>
  <conditionalFormatting sqref="K32:K43">
    <cfRule type="cellIs" dxfId="315" priority="75" operator="lessThan">
      <formula>0</formula>
    </cfRule>
    <cfRule type="cellIs" dxfId="314" priority="76" operator="greaterThan">
      <formula>0</formula>
    </cfRule>
  </conditionalFormatting>
  <conditionalFormatting sqref="I32:I43">
    <cfRule type="cellIs" dxfId="313" priority="73" operator="lessThan">
      <formula>0</formula>
    </cfRule>
    <cfRule type="cellIs" dxfId="312" priority="74" operator="greaterThan">
      <formula>0</formula>
    </cfRule>
  </conditionalFormatting>
  <conditionalFormatting sqref="G44">
    <cfRule type="cellIs" dxfId="311" priority="71" operator="lessThan">
      <formula>0</formula>
    </cfRule>
    <cfRule type="cellIs" dxfId="310" priority="72" operator="greaterThan">
      <formula>0</formula>
    </cfRule>
  </conditionalFormatting>
  <conditionalFormatting sqref="H44">
    <cfRule type="cellIs" dxfId="309" priority="69" operator="lessThan">
      <formula>0</formula>
    </cfRule>
    <cfRule type="cellIs" dxfId="308" priority="70" operator="greaterThan">
      <formula>0</formula>
    </cfRule>
  </conditionalFormatting>
  <conditionalFormatting sqref="K44">
    <cfRule type="cellIs" dxfId="307" priority="67" operator="lessThan">
      <formula>0</formula>
    </cfRule>
    <cfRule type="cellIs" dxfId="306" priority="68" operator="greaterThan">
      <formula>0</formula>
    </cfRule>
  </conditionalFormatting>
  <conditionalFormatting sqref="I44">
    <cfRule type="cellIs" dxfId="305" priority="65" operator="lessThan">
      <formula>0</formula>
    </cfRule>
    <cfRule type="cellIs" dxfId="304" priority="66" operator="greaterThan">
      <formula>0</formula>
    </cfRule>
  </conditionalFormatting>
  <conditionalFormatting sqref="G49:G60">
    <cfRule type="cellIs" dxfId="303" priority="63" operator="lessThan">
      <formula>0</formula>
    </cfRule>
    <cfRule type="cellIs" dxfId="302" priority="64" operator="greaterThan">
      <formula>0</formula>
    </cfRule>
  </conditionalFormatting>
  <conditionalFormatting sqref="H49:H60">
    <cfRule type="cellIs" dxfId="301" priority="61" operator="lessThan">
      <formula>0</formula>
    </cfRule>
    <cfRule type="cellIs" dxfId="300" priority="62" operator="greaterThan">
      <formula>0</formula>
    </cfRule>
  </conditionalFormatting>
  <conditionalFormatting sqref="K49:K60">
    <cfRule type="cellIs" dxfId="299" priority="59" operator="lessThan">
      <formula>0</formula>
    </cfRule>
    <cfRule type="cellIs" dxfId="298" priority="60" operator="greaterThan">
      <formula>0</formula>
    </cfRule>
  </conditionalFormatting>
  <conditionalFormatting sqref="I49:I60">
    <cfRule type="cellIs" dxfId="297" priority="57" operator="lessThan">
      <formula>0</formula>
    </cfRule>
    <cfRule type="cellIs" dxfId="296" priority="58" operator="greaterThan">
      <formula>0</formula>
    </cfRule>
  </conditionalFormatting>
  <conditionalFormatting sqref="G61">
    <cfRule type="cellIs" dxfId="295" priority="55" operator="lessThan">
      <formula>0</formula>
    </cfRule>
    <cfRule type="cellIs" dxfId="294" priority="56" operator="greaterThan">
      <formula>0</formula>
    </cfRule>
  </conditionalFormatting>
  <conditionalFormatting sqref="H61">
    <cfRule type="cellIs" dxfId="293" priority="53" operator="lessThan">
      <formula>0</formula>
    </cfRule>
    <cfRule type="cellIs" dxfId="292" priority="54" operator="greaterThan">
      <formula>0</formula>
    </cfRule>
  </conditionalFormatting>
  <conditionalFormatting sqref="K61">
    <cfRule type="cellIs" dxfId="291" priority="51" operator="lessThan">
      <formula>0</formula>
    </cfRule>
    <cfRule type="cellIs" dxfId="290" priority="52" operator="greaterThan">
      <formula>0</formula>
    </cfRule>
  </conditionalFormatting>
  <conditionalFormatting sqref="I61">
    <cfRule type="cellIs" dxfId="289" priority="49" operator="lessThan">
      <formula>0</formula>
    </cfRule>
    <cfRule type="cellIs" dxfId="288" priority="50" operator="greaterThan">
      <formula>0</formula>
    </cfRule>
  </conditionalFormatting>
  <conditionalFormatting sqref="G67:G78">
    <cfRule type="cellIs" dxfId="287" priority="47" operator="lessThan">
      <formula>0</formula>
    </cfRule>
    <cfRule type="cellIs" dxfId="286" priority="48" operator="greaterThan">
      <formula>0</formula>
    </cfRule>
  </conditionalFormatting>
  <conditionalFormatting sqref="H67:H78">
    <cfRule type="cellIs" dxfId="285" priority="45" operator="lessThan">
      <formula>0</formula>
    </cfRule>
    <cfRule type="cellIs" dxfId="284" priority="46" operator="greaterThan">
      <formula>0</formula>
    </cfRule>
  </conditionalFormatting>
  <conditionalFormatting sqref="K67:K78">
    <cfRule type="cellIs" dxfId="283" priority="43" operator="lessThan">
      <formula>0</formula>
    </cfRule>
    <cfRule type="cellIs" dxfId="282" priority="44" operator="greaterThan">
      <formula>0</formula>
    </cfRule>
  </conditionalFormatting>
  <conditionalFormatting sqref="I67:I78">
    <cfRule type="cellIs" dxfId="281" priority="41" operator="lessThan">
      <formula>0</formula>
    </cfRule>
    <cfRule type="cellIs" dxfId="280" priority="42" operator="greaterThan">
      <formula>0</formula>
    </cfRule>
  </conditionalFormatting>
  <conditionalFormatting sqref="G79">
    <cfRule type="cellIs" dxfId="279" priority="39" operator="lessThan">
      <formula>0</formula>
    </cfRule>
    <cfRule type="cellIs" dxfId="278" priority="40" operator="greaterThan">
      <formula>0</formula>
    </cfRule>
  </conditionalFormatting>
  <conditionalFormatting sqref="H79">
    <cfRule type="cellIs" dxfId="277" priority="37" operator="lessThan">
      <formula>0</formula>
    </cfRule>
    <cfRule type="cellIs" dxfId="276" priority="38" operator="greaterThan">
      <formula>0</formula>
    </cfRule>
  </conditionalFormatting>
  <conditionalFormatting sqref="K79">
    <cfRule type="cellIs" dxfId="275" priority="35" operator="lessThan">
      <formula>0</formula>
    </cfRule>
    <cfRule type="cellIs" dxfId="274" priority="36" operator="greaterThan">
      <formula>0</formula>
    </cfRule>
  </conditionalFormatting>
  <conditionalFormatting sqref="I79">
    <cfRule type="cellIs" dxfId="273" priority="33" operator="lessThan">
      <formula>0</formula>
    </cfRule>
    <cfRule type="cellIs" dxfId="272" priority="34" operator="greaterThan">
      <formula>0</formula>
    </cfRule>
  </conditionalFormatting>
  <conditionalFormatting sqref="G84:G95">
    <cfRule type="cellIs" dxfId="271" priority="31" operator="lessThan">
      <formula>0</formula>
    </cfRule>
    <cfRule type="cellIs" dxfId="270" priority="32" operator="greaterThan">
      <formula>0</formula>
    </cfRule>
  </conditionalFormatting>
  <conditionalFormatting sqref="H84:H95">
    <cfRule type="cellIs" dxfId="269" priority="29" operator="lessThan">
      <formula>0</formula>
    </cfRule>
    <cfRule type="cellIs" dxfId="268" priority="30" operator="greaterThan">
      <formula>0</formula>
    </cfRule>
  </conditionalFormatting>
  <conditionalFormatting sqref="K84:K95">
    <cfRule type="cellIs" dxfId="267" priority="27" operator="lessThan">
      <formula>0</formula>
    </cfRule>
    <cfRule type="cellIs" dxfId="266" priority="28" operator="greaterThan">
      <formula>0</formula>
    </cfRule>
  </conditionalFormatting>
  <conditionalFormatting sqref="I84:I95">
    <cfRule type="cellIs" dxfId="265" priority="25" operator="lessThan">
      <formula>0</formula>
    </cfRule>
    <cfRule type="cellIs" dxfId="264" priority="26" operator="greaterThan">
      <formula>0</formula>
    </cfRule>
  </conditionalFormatting>
  <conditionalFormatting sqref="G96">
    <cfRule type="cellIs" dxfId="263" priority="23" operator="lessThan">
      <formula>0</formula>
    </cfRule>
    <cfRule type="cellIs" dxfId="262" priority="24" operator="greaterThan">
      <formula>0</formula>
    </cfRule>
  </conditionalFormatting>
  <conditionalFormatting sqref="H96">
    <cfRule type="cellIs" dxfId="261" priority="21" operator="lessThan">
      <formula>0</formula>
    </cfRule>
    <cfRule type="cellIs" dxfId="260" priority="22" operator="greaterThan">
      <formula>0</formula>
    </cfRule>
  </conditionalFormatting>
  <conditionalFormatting sqref="K96">
    <cfRule type="cellIs" dxfId="259" priority="19" operator="lessThan">
      <formula>0</formula>
    </cfRule>
    <cfRule type="cellIs" dxfId="258" priority="20" operator="greaterThan">
      <formula>0</formula>
    </cfRule>
  </conditionalFormatting>
  <conditionalFormatting sqref="I96">
    <cfRule type="cellIs" dxfId="257" priority="17" operator="lessThan">
      <formula>0</formula>
    </cfRule>
    <cfRule type="cellIs" dxfId="256" priority="18" operator="greaterThan">
      <formula>0</formula>
    </cfRule>
  </conditionalFormatting>
  <conditionalFormatting sqref="J32:J43">
    <cfRule type="cellIs" dxfId="255" priority="15" operator="lessThan">
      <formula>0</formula>
    </cfRule>
    <cfRule type="cellIs" dxfId="254" priority="16" operator="greaterThan">
      <formula>0</formula>
    </cfRule>
  </conditionalFormatting>
  <conditionalFormatting sqref="J44">
    <cfRule type="cellIs" dxfId="253" priority="13" operator="lessThan">
      <formula>0</formula>
    </cfRule>
    <cfRule type="cellIs" dxfId="252" priority="14" operator="greaterThan">
      <formula>0</formula>
    </cfRule>
  </conditionalFormatting>
  <conditionalFormatting sqref="J49:J60">
    <cfRule type="cellIs" dxfId="251" priority="11" operator="lessThan">
      <formula>0</formula>
    </cfRule>
    <cfRule type="cellIs" dxfId="250" priority="12" operator="greaterThan">
      <formula>0</formula>
    </cfRule>
  </conditionalFormatting>
  <conditionalFormatting sqref="J61">
    <cfRule type="cellIs" dxfId="249" priority="9" operator="lessThan">
      <formula>0</formula>
    </cfRule>
    <cfRule type="cellIs" dxfId="248" priority="10" operator="greaterThan">
      <formula>0</formula>
    </cfRule>
  </conditionalFormatting>
  <conditionalFormatting sqref="J67:J78">
    <cfRule type="cellIs" dxfId="247" priority="7" operator="lessThan">
      <formula>0</formula>
    </cfRule>
    <cfRule type="cellIs" dxfId="246" priority="8" operator="greaterThan">
      <formula>0</formula>
    </cfRule>
  </conditionalFormatting>
  <conditionalFormatting sqref="J79">
    <cfRule type="cellIs" dxfId="245" priority="5" operator="lessThan">
      <formula>0</formula>
    </cfRule>
    <cfRule type="cellIs" dxfId="244" priority="6" operator="greaterThan">
      <formula>0</formula>
    </cfRule>
  </conditionalFormatting>
  <conditionalFormatting sqref="J84:J95">
    <cfRule type="cellIs" dxfId="243" priority="3" operator="lessThan">
      <formula>0</formula>
    </cfRule>
    <cfRule type="cellIs" dxfId="242" priority="4" operator="greaterThan">
      <formula>0</formula>
    </cfRule>
  </conditionalFormatting>
  <conditionalFormatting sqref="J96">
    <cfRule type="cellIs" dxfId="241" priority="1" operator="lessThan">
      <formula>0</formula>
    </cfRule>
    <cfRule type="cellIs" dxfId="24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3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4177082.2650000001</v>
      </c>
      <c r="C7" s="46">
        <v>3493743.6510000001</v>
      </c>
      <c r="D7" s="47">
        <f t="shared" ref="D7:D14" si="0">IFERROR(C7/B7*100, 0)</f>
        <v>83.640767151613659</v>
      </c>
      <c r="E7" s="46">
        <v>3019046</v>
      </c>
      <c r="F7" s="201">
        <v>22397</v>
      </c>
      <c r="G7" s="86">
        <f t="shared" ref="G7:G14" si="1">B7/$B$14*100</f>
        <v>38.886223874286252</v>
      </c>
      <c r="H7" s="90">
        <f t="shared" ref="H7:H14" si="2">C7/$C$14*100</f>
        <v>38.60908885407148</v>
      </c>
    </row>
    <row r="8" spans="1:8" ht="18" x14ac:dyDescent="0.35">
      <c r="A8" s="89" t="s">
        <v>112</v>
      </c>
      <c r="B8" s="87">
        <v>3309825.6549999998</v>
      </c>
      <c r="C8" s="46">
        <v>2815527.3590000002</v>
      </c>
      <c r="D8" s="47">
        <f t="shared" si="0"/>
        <v>85.06573011622875</v>
      </c>
      <c r="E8" s="46">
        <v>2563095</v>
      </c>
      <c r="F8" s="201">
        <v>17542</v>
      </c>
      <c r="G8" s="86">
        <f t="shared" si="1"/>
        <v>30.812565623527675</v>
      </c>
      <c r="H8" s="90">
        <f t="shared" si="2"/>
        <v>31.114173457914134</v>
      </c>
    </row>
    <row r="9" spans="1:8" ht="18" x14ac:dyDescent="0.35">
      <c r="A9" s="89" t="s">
        <v>115</v>
      </c>
      <c r="B9" s="61">
        <v>8475</v>
      </c>
      <c r="C9" s="61">
        <v>4949.5829999999996</v>
      </c>
      <c r="D9" s="47">
        <f t="shared" si="0"/>
        <v>58.402159292035392</v>
      </c>
      <c r="E9" s="206">
        <v>7411</v>
      </c>
      <c r="F9" s="108">
        <v>322</v>
      </c>
      <c r="G9" s="86">
        <f t="shared" si="1"/>
        <v>7.8897356199082655E-2</v>
      </c>
      <c r="H9" s="90">
        <f t="shared" si="2"/>
        <v>5.4697456060608295E-2</v>
      </c>
    </row>
    <row r="10" spans="1:8" ht="18" x14ac:dyDescent="0.35">
      <c r="A10" s="101" t="s">
        <v>116</v>
      </c>
      <c r="B10" s="61">
        <v>57019.6</v>
      </c>
      <c r="C10" s="61">
        <v>37597.023000000001</v>
      </c>
      <c r="D10" s="47">
        <f t="shared" si="0"/>
        <v>65.937016394362644</v>
      </c>
      <c r="E10" s="206">
        <v>61960</v>
      </c>
      <c r="F10" s="108">
        <v>1637</v>
      </c>
      <c r="G10" s="86">
        <f t="shared" si="1"/>
        <v>0.53081955062291597</v>
      </c>
      <c r="H10" s="90">
        <f t="shared" si="2"/>
        <v>0.41548177160625033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7552402.5199999996</v>
      </c>
      <c r="C12" s="269">
        <f>SUM(C7:C11)</f>
        <v>6351817.6159999995</v>
      </c>
      <c r="D12" s="270">
        <f t="shared" si="0"/>
        <v>84.10327176258609</v>
      </c>
      <c r="E12" s="269">
        <f>SUM(E7:E11)</f>
        <v>5651512</v>
      </c>
      <c r="F12" s="309">
        <f>SUM(F7:F11)</f>
        <v>41898</v>
      </c>
      <c r="G12" s="271">
        <f t="shared" si="1"/>
        <v>70.308506404635935</v>
      </c>
      <c r="H12" s="272">
        <f t="shared" si="2"/>
        <v>70.193441539652468</v>
      </c>
    </row>
    <row r="13" spans="1:8" ht="36" x14ac:dyDescent="0.3">
      <c r="A13" s="284" t="s">
        <v>124</v>
      </c>
      <c r="B13" s="83">
        <v>3189402.2860000003</v>
      </c>
      <c r="C13" s="61">
        <v>2697201.0340000009</v>
      </c>
      <c r="D13" s="47">
        <f t="shared" si="0"/>
        <v>84.567602081413966</v>
      </c>
      <c r="E13" s="206">
        <v>2880851</v>
      </c>
      <c r="F13" s="108">
        <v>30723</v>
      </c>
      <c r="G13" s="86">
        <f t="shared" si="1"/>
        <v>29.691493595364076</v>
      </c>
      <c r="H13" s="90">
        <f t="shared" si="2"/>
        <v>29.806558460347532</v>
      </c>
    </row>
    <row r="14" spans="1:8" ht="57" customHeight="1" thickBot="1" x14ac:dyDescent="0.35">
      <c r="A14" s="155" t="s">
        <v>125</v>
      </c>
      <c r="B14" s="273">
        <f>B12+B13</f>
        <v>10741804.806</v>
      </c>
      <c r="C14" s="273">
        <f t="shared" ref="C14" si="3">C12+C13</f>
        <v>9049018.6500000004</v>
      </c>
      <c r="D14" s="274">
        <f t="shared" si="0"/>
        <v>84.241138369462192</v>
      </c>
      <c r="E14" s="310">
        <f>E12+E13</f>
        <v>8532363</v>
      </c>
      <c r="F14" s="275">
        <f>F12+F13</f>
        <v>72621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142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486919.212</v>
      </c>
      <c r="C19" s="46">
        <v>388130.78100000002</v>
      </c>
      <c r="D19" s="47">
        <f t="shared" ref="D19:D26" si="4">IFERROR(C19/B19*100, 0)</f>
        <v>79.711535596586813</v>
      </c>
      <c r="E19" s="46">
        <v>189111</v>
      </c>
      <c r="F19" s="87">
        <v>1342</v>
      </c>
      <c r="G19" s="79">
        <f t="shared" ref="G19:H26" si="5">B19/B$26*100</f>
        <v>12.357466662202826</v>
      </c>
      <c r="H19" s="48">
        <f t="shared" si="5"/>
        <v>11.284234991193495</v>
      </c>
    </row>
    <row r="20" spans="1:8" ht="18" x14ac:dyDescent="0.35">
      <c r="A20" s="78" t="s">
        <v>112</v>
      </c>
      <c r="B20" s="45">
        <v>3061590.3539999998</v>
      </c>
      <c r="C20" s="46">
        <v>2686135.2560000001</v>
      </c>
      <c r="D20" s="47">
        <f t="shared" si="4"/>
        <v>87.736599133536473</v>
      </c>
      <c r="E20" s="46">
        <v>529422</v>
      </c>
      <c r="F20" s="87">
        <v>2632</v>
      </c>
      <c r="G20" s="79">
        <f t="shared" si="5"/>
        <v>77.699749363918599</v>
      </c>
      <c r="H20" s="48">
        <f t="shared" si="5"/>
        <v>78.094763236089989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3548509.5659999996</v>
      </c>
      <c r="C24" s="280">
        <f>SUM(C19:C23)</f>
        <v>3074266.037</v>
      </c>
      <c r="D24" s="264">
        <f t="shared" si="4"/>
        <v>86.635416357786994</v>
      </c>
      <c r="E24" s="280">
        <f>SUM(E19:E23)</f>
        <v>718533</v>
      </c>
      <c r="F24" s="311">
        <f>SUM(F19:F23)</f>
        <v>3974</v>
      </c>
      <c r="G24" s="281">
        <f t="shared" si="5"/>
        <v>90.057216026121424</v>
      </c>
      <c r="H24" s="282">
        <f t="shared" si="5"/>
        <v>89.378998227283475</v>
      </c>
    </row>
    <row r="25" spans="1:8" ht="36" x14ac:dyDescent="0.3">
      <c r="A25" s="284" t="s">
        <v>124</v>
      </c>
      <c r="B25" s="83">
        <v>391773.87000000023</v>
      </c>
      <c r="C25" s="61">
        <v>365318.31500000006</v>
      </c>
      <c r="D25" s="77">
        <f t="shared" si="4"/>
        <v>93.24723851542214</v>
      </c>
      <c r="E25" s="206">
        <v>61450</v>
      </c>
      <c r="F25" s="108">
        <v>369</v>
      </c>
      <c r="G25" s="86">
        <f t="shared" si="5"/>
        <v>9.9427839738785799</v>
      </c>
      <c r="H25" s="90">
        <f t="shared" si="5"/>
        <v>10.621001772716522</v>
      </c>
    </row>
    <row r="26" spans="1:8" ht="57" customHeight="1" thickBot="1" x14ac:dyDescent="0.35">
      <c r="A26" s="162" t="s">
        <v>178</v>
      </c>
      <c r="B26" s="156">
        <f>B24+B25</f>
        <v>3940283.4359999998</v>
      </c>
      <c r="C26" s="157">
        <f t="shared" ref="C26" si="7">C24+C25</f>
        <v>3439584.352</v>
      </c>
      <c r="D26" s="278">
        <f t="shared" si="4"/>
        <v>87.292815551657696</v>
      </c>
      <c r="E26" s="163">
        <f>E24+E25</f>
        <v>779983</v>
      </c>
      <c r="F26" s="159">
        <f>F24+F25</f>
        <v>4343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4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3118312.5780000002</v>
      </c>
      <c r="C7" s="46">
        <v>2403365.6529999999</v>
      </c>
      <c r="D7" s="47">
        <f t="shared" ref="D7:D14" si="0">IFERROR(C7/B7*100, 0)</f>
        <v>77.072634409904225</v>
      </c>
      <c r="E7" s="46">
        <v>2183202</v>
      </c>
      <c r="F7" s="201">
        <v>17990</v>
      </c>
      <c r="G7" s="86">
        <f t="shared" ref="G7:G14" si="1">B7/$B$14*100</f>
        <v>36.519575590432126</v>
      </c>
      <c r="H7" s="90">
        <f t="shared" ref="H7:H14" si="2">C7/$C$14*100</f>
        <v>35.580690404558347</v>
      </c>
    </row>
    <row r="8" spans="1:8" ht="18" x14ac:dyDescent="0.35">
      <c r="A8" s="89" t="s">
        <v>112</v>
      </c>
      <c r="B8" s="87">
        <v>2703798.1290000002</v>
      </c>
      <c r="C8" s="46">
        <v>2181194.463</v>
      </c>
      <c r="D8" s="47">
        <f t="shared" si="0"/>
        <v>80.671498349128413</v>
      </c>
      <c r="E8" s="46">
        <v>2031288</v>
      </c>
      <c r="F8" s="201">
        <v>14845</v>
      </c>
      <c r="G8" s="86">
        <f t="shared" si="1"/>
        <v>31.665061690709205</v>
      </c>
      <c r="H8" s="90">
        <f t="shared" si="2"/>
        <v>32.291551143399772</v>
      </c>
    </row>
    <row r="9" spans="1:8" ht="18" x14ac:dyDescent="0.35">
      <c r="A9" s="89" t="s">
        <v>115</v>
      </c>
      <c r="B9" s="61">
        <v>8096.7259999999997</v>
      </c>
      <c r="C9" s="61">
        <v>4925.3559999999998</v>
      </c>
      <c r="D9" s="47">
        <f t="shared" si="0"/>
        <v>60.831452120276765</v>
      </c>
      <c r="E9" s="206">
        <v>7333</v>
      </c>
      <c r="F9" s="108">
        <v>297</v>
      </c>
      <c r="G9" s="86">
        <f t="shared" si="1"/>
        <v>9.4823398808102782E-2</v>
      </c>
      <c r="H9" s="90">
        <f t="shared" si="2"/>
        <v>7.2917563230331259E-2</v>
      </c>
    </row>
    <row r="10" spans="1:8" ht="18" x14ac:dyDescent="0.35">
      <c r="A10" s="101" t="s">
        <v>116</v>
      </c>
      <c r="B10" s="61">
        <v>49681.334000000003</v>
      </c>
      <c r="C10" s="61">
        <v>29936.323</v>
      </c>
      <c r="D10" s="47">
        <f t="shared" si="0"/>
        <v>60.256681110857443</v>
      </c>
      <c r="E10" s="206">
        <v>50124</v>
      </c>
      <c r="F10" s="108">
        <v>1409</v>
      </c>
      <c r="G10" s="86">
        <f t="shared" si="1"/>
        <v>0.58183430527358304</v>
      </c>
      <c r="H10" s="90">
        <f t="shared" si="2"/>
        <v>0.44319308598934165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5879888.767</v>
      </c>
      <c r="C12" s="269">
        <f>SUM(C7:C11)</f>
        <v>4619421.7949999999</v>
      </c>
      <c r="D12" s="270">
        <f t="shared" si="0"/>
        <v>78.56308134476653</v>
      </c>
      <c r="E12" s="269">
        <f>SUM(E7:E11)</f>
        <v>4271947</v>
      </c>
      <c r="F12" s="309">
        <f>SUM(F7:F11)</f>
        <v>34541</v>
      </c>
      <c r="G12" s="271">
        <f t="shared" si="1"/>
        <v>68.861294985223012</v>
      </c>
      <c r="H12" s="272">
        <f t="shared" si="2"/>
        <v>68.388352197177795</v>
      </c>
    </row>
    <row r="13" spans="1:8" ht="36" x14ac:dyDescent="0.3">
      <c r="A13" s="284" t="s">
        <v>124</v>
      </c>
      <c r="B13" s="83">
        <v>2658853.8869999996</v>
      </c>
      <c r="C13" s="61">
        <v>2135269.094000001</v>
      </c>
      <c r="D13" s="47">
        <f t="shared" si="0"/>
        <v>80.307876429014215</v>
      </c>
      <c r="E13" s="206">
        <v>2344453</v>
      </c>
      <c r="F13" s="108">
        <v>26280</v>
      </c>
      <c r="G13" s="86">
        <f t="shared" si="1"/>
        <v>31.138705014776992</v>
      </c>
      <c r="H13" s="90">
        <f t="shared" si="2"/>
        <v>31.611647802822212</v>
      </c>
    </row>
    <row r="14" spans="1:8" ht="57" customHeight="1" thickBot="1" x14ac:dyDescent="0.35">
      <c r="A14" s="155" t="s">
        <v>125</v>
      </c>
      <c r="B14" s="273">
        <f>B12+B13</f>
        <v>8538742.6539999992</v>
      </c>
      <c r="C14" s="273">
        <f t="shared" ref="C14" si="3">C12+C13</f>
        <v>6754690.8890000004</v>
      </c>
      <c r="D14" s="274">
        <f t="shared" si="0"/>
        <v>79.106387939162744</v>
      </c>
      <c r="E14" s="310">
        <f>E12+E13</f>
        <v>6616400</v>
      </c>
      <c r="F14" s="275">
        <f>F12+F13</f>
        <v>60821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420060.82500000001</v>
      </c>
      <c r="C19" s="46">
        <v>326959.38799999998</v>
      </c>
      <c r="D19" s="47">
        <f t="shared" ref="D19:D26" si="4">IFERROR(C19/B19*100, 0)</f>
        <v>77.836200983512313</v>
      </c>
      <c r="E19" s="46">
        <v>158334</v>
      </c>
      <c r="F19" s="87">
        <v>1146</v>
      </c>
      <c r="G19" s="79">
        <f t="shared" ref="G19:H26" si="5">B19/B$26*100</f>
        <v>12.612909693974919</v>
      </c>
      <c r="H19" s="48">
        <f t="shared" si="5"/>
        <v>11.564118314995094</v>
      </c>
    </row>
    <row r="20" spans="1:8" ht="18" x14ac:dyDescent="0.35">
      <c r="A20" s="78" t="s">
        <v>112</v>
      </c>
      <c r="B20" s="45">
        <v>2608507.5</v>
      </c>
      <c r="C20" s="46">
        <v>2227835.4670000002</v>
      </c>
      <c r="D20" s="47">
        <f t="shared" si="4"/>
        <v>85.406519513553263</v>
      </c>
      <c r="E20" s="46">
        <v>454032</v>
      </c>
      <c r="F20" s="87">
        <v>2316</v>
      </c>
      <c r="G20" s="79">
        <f t="shared" si="5"/>
        <v>78.324060648969777</v>
      </c>
      <c r="H20" s="48">
        <f t="shared" si="5"/>
        <v>78.795574839803493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3028568.3250000002</v>
      </c>
      <c r="C24" s="280">
        <f>SUM(C19:C23)</f>
        <v>2554794.855</v>
      </c>
      <c r="D24" s="264">
        <f t="shared" si="4"/>
        <v>84.356520337047371</v>
      </c>
      <c r="E24" s="280">
        <f>SUM(E19:E23)</f>
        <v>612366</v>
      </c>
      <c r="F24" s="311">
        <f>SUM(F19:F23)</f>
        <v>3462</v>
      </c>
      <c r="G24" s="281">
        <f t="shared" si="5"/>
        <v>90.93697034294469</v>
      </c>
      <c r="H24" s="282">
        <f t="shared" si="5"/>
        <v>90.359693154798592</v>
      </c>
    </row>
    <row r="25" spans="1:8" ht="36" x14ac:dyDescent="0.3">
      <c r="A25" s="284" t="s">
        <v>124</v>
      </c>
      <c r="B25" s="83">
        <v>301835.48499999999</v>
      </c>
      <c r="C25" s="61">
        <v>272566.29000000004</v>
      </c>
      <c r="D25" s="77">
        <f t="shared" si="4"/>
        <v>90.302931081811025</v>
      </c>
      <c r="E25" s="206">
        <v>46348</v>
      </c>
      <c r="F25" s="108">
        <v>284</v>
      </c>
      <c r="G25" s="86">
        <f t="shared" si="5"/>
        <v>9.0630296570553099</v>
      </c>
      <c r="H25" s="90">
        <f t="shared" si="5"/>
        <v>9.6403068452014136</v>
      </c>
    </row>
    <row r="26" spans="1:8" ht="57" customHeight="1" thickBot="1" x14ac:dyDescent="0.35">
      <c r="A26" s="162" t="s">
        <v>178</v>
      </c>
      <c r="B26" s="156">
        <f>B24+B25</f>
        <v>3330403.81</v>
      </c>
      <c r="C26" s="157">
        <f t="shared" ref="C26" si="7">C24+C25</f>
        <v>2827361.145</v>
      </c>
      <c r="D26" s="278">
        <f t="shared" si="4"/>
        <v>84.89544530637562</v>
      </c>
      <c r="E26" s="163">
        <f>E24+E25</f>
        <v>658714</v>
      </c>
      <c r="F26" s="159">
        <f>F24+F25</f>
        <v>3746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5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3395183.2710000002</v>
      </c>
      <c r="C7" s="46">
        <v>2609957.4330000002</v>
      </c>
      <c r="D7" s="47">
        <f t="shared" ref="D7:D14" si="0">IFERROR(C7/B7*100, 0)</f>
        <v>76.872357828014287</v>
      </c>
      <c r="E7" s="46">
        <v>2414271</v>
      </c>
      <c r="F7" s="201">
        <v>19857</v>
      </c>
      <c r="G7" s="86">
        <f t="shared" ref="G7:G14" si="1">B7/$B$14*100</f>
        <v>35.964219624531246</v>
      </c>
      <c r="H7" s="90">
        <f t="shared" ref="H7:H14" si="2">C7/$C$14*100</f>
        <v>35.017149710079011</v>
      </c>
    </row>
    <row r="8" spans="1:8" ht="18" x14ac:dyDescent="0.35">
      <c r="A8" s="89" t="s">
        <v>112</v>
      </c>
      <c r="B8" s="87">
        <v>3073930.071</v>
      </c>
      <c r="C8" s="46">
        <v>2457491.7579999999</v>
      </c>
      <c r="D8" s="47">
        <f t="shared" si="0"/>
        <v>79.946248002985229</v>
      </c>
      <c r="E8" s="46">
        <v>2315679</v>
      </c>
      <c r="F8" s="201">
        <v>17036</v>
      </c>
      <c r="G8" s="86">
        <f t="shared" si="1"/>
        <v>32.561275006322013</v>
      </c>
      <c r="H8" s="90">
        <f t="shared" si="2"/>
        <v>32.971555671027396</v>
      </c>
    </row>
    <row r="9" spans="1:8" ht="18" x14ac:dyDescent="0.35">
      <c r="A9" s="89" t="s">
        <v>115</v>
      </c>
      <c r="B9" s="61">
        <v>8749.7960000000003</v>
      </c>
      <c r="C9" s="61">
        <v>5236.1629999999996</v>
      </c>
      <c r="D9" s="47">
        <f t="shared" si="0"/>
        <v>59.843258059959339</v>
      </c>
      <c r="E9" s="206">
        <v>7829</v>
      </c>
      <c r="F9" s="108">
        <v>328</v>
      </c>
      <c r="G9" s="86">
        <f t="shared" si="1"/>
        <v>9.2684123328977422E-2</v>
      </c>
      <c r="H9" s="90">
        <f t="shared" si="2"/>
        <v>7.0252296592676428E-2</v>
      </c>
    </row>
    <row r="10" spans="1:8" ht="18" x14ac:dyDescent="0.35">
      <c r="A10" s="101" t="s">
        <v>116</v>
      </c>
      <c r="B10" s="61">
        <v>56377.847999999998</v>
      </c>
      <c r="C10" s="61">
        <v>34849.055999999997</v>
      </c>
      <c r="D10" s="47">
        <f t="shared" si="0"/>
        <v>61.813384576154803</v>
      </c>
      <c r="E10" s="206">
        <v>60874</v>
      </c>
      <c r="F10" s="108">
        <v>1608</v>
      </c>
      <c r="G10" s="86">
        <f t="shared" si="1"/>
        <v>0.59719465654448889</v>
      </c>
      <c r="H10" s="90">
        <f t="shared" si="2"/>
        <v>0.46756111642949044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6534240.9860000005</v>
      </c>
      <c r="C12" s="269">
        <f>SUM(C7:C11)</f>
        <v>5107534.4099999992</v>
      </c>
      <c r="D12" s="270">
        <f t="shared" si="0"/>
        <v>78.165687811992171</v>
      </c>
      <c r="E12" s="269">
        <f>SUM(E7:E11)</f>
        <v>4798653</v>
      </c>
      <c r="F12" s="309">
        <f>SUM(F7:F11)</f>
        <v>38829</v>
      </c>
      <c r="G12" s="271">
        <f t="shared" si="1"/>
        <v>69.215373410726727</v>
      </c>
      <c r="H12" s="272">
        <f t="shared" si="2"/>
        <v>68.526518794128563</v>
      </c>
    </row>
    <row r="13" spans="1:8" ht="36" x14ac:dyDescent="0.3">
      <c r="A13" s="284" t="s">
        <v>124</v>
      </c>
      <c r="B13" s="83">
        <v>2906206.5099999984</v>
      </c>
      <c r="C13" s="61">
        <v>2345834.7379999999</v>
      </c>
      <c r="D13" s="47">
        <f t="shared" si="0"/>
        <v>80.718102100734797</v>
      </c>
      <c r="E13" s="206">
        <v>2643833</v>
      </c>
      <c r="F13" s="108">
        <v>29533</v>
      </c>
      <c r="G13" s="86">
        <f t="shared" si="1"/>
        <v>30.784626589273266</v>
      </c>
      <c r="H13" s="90">
        <f t="shared" si="2"/>
        <v>31.47348120587144</v>
      </c>
    </row>
    <row r="14" spans="1:8" ht="57" customHeight="1" thickBot="1" x14ac:dyDescent="0.35">
      <c r="A14" s="155" t="s">
        <v>125</v>
      </c>
      <c r="B14" s="273">
        <f>B12+B13</f>
        <v>9440447.4959999993</v>
      </c>
      <c r="C14" s="273">
        <f t="shared" ref="C14" si="3">C12+C13</f>
        <v>7453369.1479999991</v>
      </c>
      <c r="D14" s="274">
        <f t="shared" si="0"/>
        <v>78.951439019792829</v>
      </c>
      <c r="E14" s="310">
        <f>E12+E13</f>
        <v>7442486</v>
      </c>
      <c r="F14" s="275">
        <f>F12+F13</f>
        <v>68362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144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421943.44500000001</v>
      </c>
      <c r="C19" s="46">
        <v>339467.38900000002</v>
      </c>
      <c r="D19" s="47">
        <f t="shared" ref="D19:D26" si="4">IFERROR(C19/B19*100, 0)</f>
        <v>80.453291317275941</v>
      </c>
      <c r="E19" s="46">
        <v>167826</v>
      </c>
      <c r="F19" s="87">
        <v>1175</v>
      </c>
      <c r="G19" s="79">
        <f t="shared" ref="G19:H26" si="5">B19/B$26*100</f>
        <v>12.286152180938929</v>
      </c>
      <c r="H19" s="48">
        <f t="shared" si="5"/>
        <v>11.757795169548734</v>
      </c>
    </row>
    <row r="20" spans="1:8" ht="18" x14ac:dyDescent="0.35">
      <c r="A20" s="78" t="s">
        <v>112</v>
      </c>
      <c r="B20" s="45">
        <v>2666933.5240000002</v>
      </c>
      <c r="C20" s="46">
        <v>2238028.4870000002</v>
      </c>
      <c r="D20" s="47">
        <f t="shared" si="4"/>
        <v>83.91767049533702</v>
      </c>
      <c r="E20" s="46">
        <v>446730</v>
      </c>
      <c r="F20" s="87">
        <v>2260</v>
      </c>
      <c r="G20" s="79">
        <f t="shared" si="5"/>
        <v>77.655788993977012</v>
      </c>
      <c r="H20" s="48">
        <f t="shared" si="5"/>
        <v>77.516372371665597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3088876.969</v>
      </c>
      <c r="C24" s="280">
        <f>SUM(C19:C23)</f>
        <v>2577495.8760000002</v>
      </c>
      <c r="D24" s="264">
        <f t="shared" si="4"/>
        <v>83.444433101990612</v>
      </c>
      <c r="E24" s="280">
        <f>SUM(E19:E23)</f>
        <v>614556</v>
      </c>
      <c r="F24" s="311">
        <f>SUM(F19:F23)</f>
        <v>3435</v>
      </c>
      <c r="G24" s="281">
        <f t="shared" si="5"/>
        <v>89.941941174915939</v>
      </c>
      <c r="H24" s="282">
        <f t="shared" si="5"/>
        <v>89.274167541214339</v>
      </c>
    </row>
    <row r="25" spans="1:8" ht="36" x14ac:dyDescent="0.3">
      <c r="A25" s="284" t="s">
        <v>124</v>
      </c>
      <c r="B25" s="83">
        <v>345424.01299999945</v>
      </c>
      <c r="C25" s="61">
        <v>309672.88399999973</v>
      </c>
      <c r="D25" s="77">
        <f t="shared" si="4"/>
        <v>89.650074211835474</v>
      </c>
      <c r="E25" s="206">
        <v>55487</v>
      </c>
      <c r="F25" s="108">
        <v>342</v>
      </c>
      <c r="G25" s="86">
        <f t="shared" si="5"/>
        <v>10.058058825084061</v>
      </c>
      <c r="H25" s="90">
        <f t="shared" si="5"/>
        <v>10.725832458785671</v>
      </c>
    </row>
    <row r="26" spans="1:8" ht="57" customHeight="1" thickBot="1" x14ac:dyDescent="0.35">
      <c r="A26" s="162" t="s">
        <v>178</v>
      </c>
      <c r="B26" s="156">
        <f>B24+B25</f>
        <v>3434300.9819999994</v>
      </c>
      <c r="C26" s="157">
        <f t="shared" ref="C26" si="7">C24+C25</f>
        <v>2887168.76</v>
      </c>
      <c r="D26" s="278">
        <f t="shared" si="4"/>
        <v>84.0686001352924</v>
      </c>
      <c r="E26" s="163">
        <f>E24+E25</f>
        <v>670043</v>
      </c>
      <c r="F26" s="159">
        <f>F24+F25</f>
        <v>3777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6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3027597.3990000002</v>
      </c>
      <c r="C7" s="46">
        <v>2397379.6469999999</v>
      </c>
      <c r="D7" s="47">
        <f t="shared" ref="D7:D14" si="0">IFERROR(C7/B7*100, 0)</f>
        <v>79.184228649154008</v>
      </c>
      <c r="E7" s="46">
        <v>2259944</v>
      </c>
      <c r="F7" s="201">
        <v>17795</v>
      </c>
      <c r="G7" s="86">
        <f t="shared" ref="G7:G14" si="1">B7/$B$14*100</f>
        <v>35.483791771139558</v>
      </c>
      <c r="H7" s="90">
        <f t="shared" ref="H7:H14" si="2">C7/$C$14*100</f>
        <v>35.081753394569468</v>
      </c>
    </row>
    <row r="8" spans="1:8" ht="18" x14ac:dyDescent="0.35">
      <c r="A8" s="89" t="s">
        <v>112</v>
      </c>
      <c r="B8" s="87">
        <v>2803242.1239999998</v>
      </c>
      <c r="C8" s="46">
        <v>2245757.8220000002</v>
      </c>
      <c r="D8" s="47">
        <f t="shared" si="0"/>
        <v>80.112873689108426</v>
      </c>
      <c r="E8" s="46">
        <v>2152618</v>
      </c>
      <c r="F8" s="201">
        <v>15461</v>
      </c>
      <c r="G8" s="86">
        <f t="shared" si="1"/>
        <v>32.854321993061987</v>
      </c>
      <c r="H8" s="90">
        <f t="shared" si="2"/>
        <v>32.863014497482077</v>
      </c>
    </row>
    <row r="9" spans="1:8" ht="18" x14ac:dyDescent="0.35">
      <c r="A9" s="89" t="s">
        <v>115</v>
      </c>
      <c r="B9" s="61">
        <v>8925.1299999999992</v>
      </c>
      <c r="C9" s="61">
        <v>5353.9989999999998</v>
      </c>
      <c r="D9" s="47">
        <f t="shared" si="0"/>
        <v>59.98791054023863</v>
      </c>
      <c r="E9" s="206">
        <v>8425</v>
      </c>
      <c r="F9" s="108">
        <v>336</v>
      </c>
      <c r="G9" s="86">
        <f t="shared" si="1"/>
        <v>0.10460355612504962</v>
      </c>
      <c r="H9" s="90">
        <f t="shared" si="2"/>
        <v>7.834707065600259E-2</v>
      </c>
    </row>
    <row r="10" spans="1:8" ht="18" x14ac:dyDescent="0.35">
      <c r="A10" s="101" t="s">
        <v>116</v>
      </c>
      <c r="B10" s="61">
        <v>48576.19</v>
      </c>
      <c r="C10" s="61">
        <v>28482.972000000002</v>
      </c>
      <c r="D10" s="47">
        <f t="shared" si="0"/>
        <v>58.63566492143579</v>
      </c>
      <c r="E10" s="206">
        <v>51294</v>
      </c>
      <c r="F10" s="108">
        <v>1423</v>
      </c>
      <c r="G10" s="86">
        <f t="shared" si="1"/>
        <v>0.56931856645293399</v>
      </c>
      <c r="H10" s="90">
        <f t="shared" si="2"/>
        <v>0.41680198666024099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5888340.8430000003</v>
      </c>
      <c r="C12" s="269">
        <f>SUM(C7:C11)</f>
        <v>4676974.4400000004</v>
      </c>
      <c r="D12" s="270">
        <f t="shared" si="0"/>
        <v>79.427712571359393</v>
      </c>
      <c r="E12" s="269">
        <f>SUM(E7:E11)</f>
        <v>4472281</v>
      </c>
      <c r="F12" s="309">
        <f>SUM(F7:F11)</f>
        <v>35015</v>
      </c>
      <c r="G12" s="271">
        <f t="shared" si="1"/>
        <v>69.012035886779529</v>
      </c>
      <c r="H12" s="272">
        <f t="shared" si="2"/>
        <v>68.439916949367799</v>
      </c>
    </row>
    <row r="13" spans="1:8" ht="36" x14ac:dyDescent="0.3">
      <c r="A13" s="284" t="s">
        <v>124</v>
      </c>
      <c r="B13" s="83">
        <v>2643998.1429999997</v>
      </c>
      <c r="C13" s="61">
        <v>2156719.4749999996</v>
      </c>
      <c r="D13" s="47">
        <f t="shared" si="0"/>
        <v>81.570385391908346</v>
      </c>
      <c r="E13" s="206">
        <v>2428794</v>
      </c>
      <c r="F13" s="108">
        <v>26431</v>
      </c>
      <c r="G13" s="86">
        <f t="shared" si="1"/>
        <v>30.987964113220475</v>
      </c>
      <c r="H13" s="90">
        <f t="shared" si="2"/>
        <v>31.560083050632208</v>
      </c>
    </row>
    <row r="14" spans="1:8" ht="57" customHeight="1" thickBot="1" x14ac:dyDescent="0.35">
      <c r="A14" s="155" t="s">
        <v>125</v>
      </c>
      <c r="B14" s="273">
        <f>B12+B13</f>
        <v>8532338.9859999996</v>
      </c>
      <c r="C14" s="273">
        <f t="shared" ref="C14" si="3">C12+C13</f>
        <v>6833693.915</v>
      </c>
      <c r="D14" s="274">
        <f t="shared" si="0"/>
        <v>80.091683256054822</v>
      </c>
      <c r="E14" s="310">
        <f>E12+E13</f>
        <v>6901075</v>
      </c>
      <c r="F14" s="275">
        <f>F12+F13</f>
        <v>61446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402426.84600000002</v>
      </c>
      <c r="C19" s="46">
        <v>313714.03100000002</v>
      </c>
      <c r="D19" s="47">
        <f t="shared" ref="D19:D26" si="4">IFERROR(C19/B19*100, 0)</f>
        <v>77.955542508712256</v>
      </c>
      <c r="E19" s="46">
        <v>150215</v>
      </c>
      <c r="F19" s="87">
        <v>1090</v>
      </c>
      <c r="G19" s="79">
        <f t="shared" ref="G19:H26" si="5">B19/B$26*100</f>
        <v>12.212725867035436</v>
      </c>
      <c r="H19" s="48">
        <f t="shared" si="5"/>
        <v>11.201357814639179</v>
      </c>
    </row>
    <row r="20" spans="1:8" ht="18" x14ac:dyDescent="0.35">
      <c r="A20" s="78" t="s">
        <v>112</v>
      </c>
      <c r="B20" s="45">
        <v>2543655.3829999999</v>
      </c>
      <c r="C20" s="46">
        <v>2171080.8190000001</v>
      </c>
      <c r="D20" s="47">
        <f t="shared" si="4"/>
        <v>85.352789277587462</v>
      </c>
      <c r="E20" s="46">
        <v>423096</v>
      </c>
      <c r="F20" s="87">
        <v>2124</v>
      </c>
      <c r="G20" s="79">
        <f t="shared" si="5"/>
        <v>77.194069435387576</v>
      </c>
      <c r="H20" s="48">
        <f t="shared" si="5"/>
        <v>77.519813253487797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2946082.2289999998</v>
      </c>
      <c r="C24" s="280">
        <f>SUM(C19:C23)</f>
        <v>2484794.85</v>
      </c>
      <c r="D24" s="264">
        <f t="shared" si="4"/>
        <v>84.342345422022518</v>
      </c>
      <c r="E24" s="280">
        <f>SUM(E19:E23)</f>
        <v>573311</v>
      </c>
      <c r="F24" s="311">
        <f>SUM(F19:F23)</f>
        <v>3214</v>
      </c>
      <c r="G24" s="281">
        <f t="shared" si="5"/>
        <v>89.406795302423021</v>
      </c>
      <c r="H24" s="282">
        <f t="shared" si="5"/>
        <v>88.721171068126964</v>
      </c>
    </row>
    <row r="25" spans="1:8" ht="36" x14ac:dyDescent="0.3">
      <c r="A25" s="284" t="s">
        <v>124</v>
      </c>
      <c r="B25" s="83">
        <v>349061.29900000017</v>
      </c>
      <c r="C25" s="61">
        <v>315883.74800000031</v>
      </c>
      <c r="D25" s="77">
        <f t="shared" si="4"/>
        <v>90.495207834541446</v>
      </c>
      <c r="E25" s="206">
        <v>58275</v>
      </c>
      <c r="F25" s="108">
        <v>380</v>
      </c>
      <c r="G25" s="86">
        <f t="shared" si="5"/>
        <v>10.593204697576992</v>
      </c>
      <c r="H25" s="90">
        <f t="shared" si="5"/>
        <v>11.278828931873042</v>
      </c>
    </row>
    <row r="26" spans="1:8" ht="57" customHeight="1" thickBot="1" x14ac:dyDescent="0.35">
      <c r="A26" s="162" t="s">
        <v>178</v>
      </c>
      <c r="B26" s="156">
        <f>B24+B25</f>
        <v>3295143.5279999999</v>
      </c>
      <c r="C26" s="157">
        <f t="shared" ref="C26" si="7">C24+C25</f>
        <v>2800678.5980000002</v>
      </c>
      <c r="D26" s="278">
        <f t="shared" si="4"/>
        <v>84.994130732140917</v>
      </c>
      <c r="E26" s="163">
        <f>E24+E25</f>
        <v>631586</v>
      </c>
      <c r="F26" s="159">
        <f>F24+F25</f>
        <v>3594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7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3197434.9380000001</v>
      </c>
      <c r="C7" s="46">
        <v>2458394.2829999998</v>
      </c>
      <c r="D7" s="47">
        <f t="shared" ref="D7:D14" si="0">IFERROR(C7/B7*100, 0)</f>
        <v>76.886452130210628</v>
      </c>
      <c r="E7" s="46">
        <v>2323752</v>
      </c>
      <c r="F7" s="201">
        <v>18837</v>
      </c>
      <c r="G7" s="86">
        <f t="shared" ref="G7:G14" si="1">B7/$B$14*100</f>
        <v>35.499894051560695</v>
      </c>
      <c r="H7" s="90">
        <f t="shared" ref="H7:H14" si="2">C7/$C$14*100</f>
        <v>35.089239580832221</v>
      </c>
    </row>
    <row r="8" spans="1:8" ht="18" x14ac:dyDescent="0.35">
      <c r="A8" s="89" t="s">
        <v>112</v>
      </c>
      <c r="B8" s="87">
        <v>2907007.6660000002</v>
      </c>
      <c r="C8" s="46">
        <v>2267033.2779999999</v>
      </c>
      <c r="D8" s="47">
        <f t="shared" si="0"/>
        <v>77.985115227418873</v>
      </c>
      <c r="E8" s="46">
        <v>2151839</v>
      </c>
      <c r="F8" s="201">
        <v>16061</v>
      </c>
      <c r="G8" s="86">
        <f t="shared" si="1"/>
        <v>32.27539141566568</v>
      </c>
      <c r="H8" s="90">
        <f t="shared" si="2"/>
        <v>32.357898966632696</v>
      </c>
    </row>
    <row r="9" spans="1:8" ht="18" x14ac:dyDescent="0.35">
      <c r="A9" s="89" t="s">
        <v>115</v>
      </c>
      <c r="B9" s="61">
        <v>8835.4619999999995</v>
      </c>
      <c r="C9" s="61">
        <v>5165.5460000000003</v>
      </c>
      <c r="D9" s="47">
        <f t="shared" si="0"/>
        <v>58.463790574844879</v>
      </c>
      <c r="E9" s="206">
        <v>7825</v>
      </c>
      <c r="F9" s="108">
        <v>324</v>
      </c>
      <c r="G9" s="86">
        <f t="shared" si="1"/>
        <v>9.8096746604258989E-2</v>
      </c>
      <c r="H9" s="90">
        <f t="shared" si="2"/>
        <v>7.3729052501140077E-2</v>
      </c>
    </row>
    <row r="10" spans="1:8" ht="18" x14ac:dyDescent="0.35">
      <c r="A10" s="101" t="s">
        <v>116</v>
      </c>
      <c r="B10" s="61">
        <v>50730.273999999998</v>
      </c>
      <c r="C10" s="61">
        <v>28595.041000000001</v>
      </c>
      <c r="D10" s="47">
        <f t="shared" si="0"/>
        <v>56.366817573269969</v>
      </c>
      <c r="E10" s="206">
        <v>52016</v>
      </c>
      <c r="F10" s="108">
        <v>1500</v>
      </c>
      <c r="G10" s="86">
        <f t="shared" si="1"/>
        <v>0.56323877956156987</v>
      </c>
      <c r="H10" s="90">
        <f t="shared" si="2"/>
        <v>0.40814374301598566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6164008.3400000008</v>
      </c>
      <c r="C12" s="269">
        <f>SUM(C7:C11)</f>
        <v>4759188.148</v>
      </c>
      <c r="D12" s="270">
        <f t="shared" si="0"/>
        <v>77.209307409859846</v>
      </c>
      <c r="E12" s="269">
        <f>SUM(E7:E11)</f>
        <v>4535432</v>
      </c>
      <c r="F12" s="309">
        <f>SUM(F7:F11)</f>
        <v>36722</v>
      </c>
      <c r="G12" s="271">
        <f t="shared" si="1"/>
        <v>68.436620993392211</v>
      </c>
      <c r="H12" s="272">
        <f t="shared" si="2"/>
        <v>67.929011342982051</v>
      </c>
    </row>
    <row r="13" spans="1:8" ht="36" x14ac:dyDescent="0.3">
      <c r="A13" s="284" t="s">
        <v>124</v>
      </c>
      <c r="B13" s="83">
        <v>2842877.5209999988</v>
      </c>
      <c r="C13" s="61">
        <v>2246931.997</v>
      </c>
      <c r="D13" s="47">
        <f t="shared" si="0"/>
        <v>79.037242385652561</v>
      </c>
      <c r="E13" s="206">
        <v>2561317</v>
      </c>
      <c r="F13" s="108">
        <v>28758</v>
      </c>
      <c r="G13" s="86">
        <f t="shared" si="1"/>
        <v>31.563379006607782</v>
      </c>
      <c r="H13" s="90">
        <f t="shared" si="2"/>
        <v>32.070988657017956</v>
      </c>
    </row>
    <row r="14" spans="1:8" ht="57" customHeight="1" thickBot="1" x14ac:dyDescent="0.35">
      <c r="A14" s="155" t="s">
        <v>125</v>
      </c>
      <c r="B14" s="273">
        <f>B12+B13</f>
        <v>9006885.8609999996</v>
      </c>
      <c r="C14" s="273">
        <f t="shared" ref="C14" si="3">C12+C13</f>
        <v>7006120.1449999996</v>
      </c>
      <c r="D14" s="274">
        <f t="shared" si="0"/>
        <v>77.786265454263642</v>
      </c>
      <c r="E14" s="310">
        <f>E12+E13</f>
        <v>7096749</v>
      </c>
      <c r="F14" s="275">
        <f>F12+F13</f>
        <v>65480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146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373361.67599999998</v>
      </c>
      <c r="C19" s="46">
        <v>275825.19099999999</v>
      </c>
      <c r="D19" s="47">
        <f t="shared" ref="D19:D26" si="4">IFERROR(C19/B19*100, 0)</f>
        <v>73.876139071113442</v>
      </c>
      <c r="E19" s="46">
        <v>132321</v>
      </c>
      <c r="F19" s="87">
        <v>1037</v>
      </c>
      <c r="G19" s="79">
        <f t="shared" ref="G19:H26" si="5">B19/B$26*100</f>
        <v>11.146957945314204</v>
      </c>
      <c r="H19" s="48">
        <f t="shared" si="5"/>
        <v>9.7685206726901157</v>
      </c>
    </row>
    <row r="20" spans="1:8" ht="18" x14ac:dyDescent="0.35">
      <c r="A20" s="78" t="s">
        <v>112</v>
      </c>
      <c r="B20" s="45">
        <v>2650103.997</v>
      </c>
      <c r="C20" s="46">
        <v>2256974.79</v>
      </c>
      <c r="D20" s="47">
        <f t="shared" si="4"/>
        <v>85.165517751566185</v>
      </c>
      <c r="E20" s="46">
        <v>428722</v>
      </c>
      <c r="F20" s="87">
        <v>2169</v>
      </c>
      <c r="G20" s="79">
        <f t="shared" si="5"/>
        <v>79.120594598113186</v>
      </c>
      <c r="H20" s="48">
        <f t="shared" si="5"/>
        <v>79.932165781969616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3023465.673</v>
      </c>
      <c r="C24" s="280">
        <f>SUM(C19:C23)</f>
        <v>2532799.9810000001</v>
      </c>
      <c r="D24" s="264">
        <f t="shared" si="4"/>
        <v>83.771415155074607</v>
      </c>
      <c r="E24" s="280">
        <f>SUM(E19:E23)</f>
        <v>561043</v>
      </c>
      <c r="F24" s="311">
        <f>SUM(F19:F23)</f>
        <v>3206</v>
      </c>
      <c r="G24" s="281">
        <f t="shared" si="5"/>
        <v>90.267552543427385</v>
      </c>
      <c r="H24" s="282">
        <f t="shared" si="5"/>
        <v>89.700686454659746</v>
      </c>
    </row>
    <row r="25" spans="1:8" ht="36" x14ac:dyDescent="0.3">
      <c r="A25" s="284" t="s">
        <v>124</v>
      </c>
      <c r="B25" s="83">
        <v>325983.36800000037</v>
      </c>
      <c r="C25" s="61">
        <v>290812.72599999973</v>
      </c>
      <c r="D25" s="77">
        <f t="shared" si="4"/>
        <v>89.210909066992457</v>
      </c>
      <c r="E25" s="206">
        <v>52020</v>
      </c>
      <c r="F25" s="108">
        <v>328</v>
      </c>
      <c r="G25" s="86">
        <f t="shared" si="5"/>
        <v>9.7324474565726149</v>
      </c>
      <c r="H25" s="90">
        <f t="shared" si="5"/>
        <v>10.299313545340258</v>
      </c>
    </row>
    <row r="26" spans="1:8" ht="57" customHeight="1" thickBot="1" x14ac:dyDescent="0.35">
      <c r="A26" s="162" t="s">
        <v>178</v>
      </c>
      <c r="B26" s="156">
        <f>B24+B25</f>
        <v>3349449.0410000002</v>
      </c>
      <c r="C26" s="157">
        <f t="shared" ref="C26" si="7">C24+C25</f>
        <v>2823612.7069999999</v>
      </c>
      <c r="D26" s="278">
        <f t="shared" si="4"/>
        <v>84.30081104195547</v>
      </c>
      <c r="E26" s="163">
        <f>E24+E25</f>
        <v>613063</v>
      </c>
      <c r="F26" s="159">
        <f>F24+F25</f>
        <v>3534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3098649.8790000002</v>
      </c>
      <c r="C7" s="46">
        <v>2446682.0780000002</v>
      </c>
      <c r="D7" s="47">
        <f t="shared" ref="D7:D14" si="0">IFERROR(C7/B7*100, 0)</f>
        <v>78.959617044233354</v>
      </c>
      <c r="E7" s="46">
        <v>2279156</v>
      </c>
      <c r="F7" s="201">
        <v>17987</v>
      </c>
      <c r="G7" s="86">
        <f t="shared" ref="G7:G14" si="1">B7/$B$14*100</f>
        <v>35.739239278034695</v>
      </c>
      <c r="H7" s="90">
        <f t="shared" ref="H7:H14" si="2">C7/$C$14*100</f>
        <v>35.215291609440982</v>
      </c>
    </row>
    <row r="8" spans="1:8" ht="18" x14ac:dyDescent="0.35">
      <c r="A8" s="89" t="s">
        <v>112</v>
      </c>
      <c r="B8" s="87">
        <v>2794113.182</v>
      </c>
      <c r="C8" s="46">
        <v>2270960.7439999999</v>
      </c>
      <c r="D8" s="47">
        <f t="shared" si="0"/>
        <v>81.276619667012469</v>
      </c>
      <c r="E8" s="46">
        <v>2129549</v>
      </c>
      <c r="F8" s="201">
        <v>15294</v>
      </c>
      <c r="G8" s="86">
        <f t="shared" si="1"/>
        <v>32.226770845641866</v>
      </c>
      <c r="H8" s="90">
        <f t="shared" si="2"/>
        <v>32.686120339314897</v>
      </c>
    </row>
    <row r="9" spans="1:8" ht="18" x14ac:dyDescent="0.35">
      <c r="A9" s="89" t="s">
        <v>115</v>
      </c>
      <c r="B9" s="61">
        <v>9068.2960000000003</v>
      </c>
      <c r="C9" s="61">
        <v>4997.5929999999998</v>
      </c>
      <c r="D9" s="47">
        <f t="shared" si="0"/>
        <v>55.110607329094684</v>
      </c>
      <c r="E9" s="206">
        <v>8021</v>
      </c>
      <c r="F9" s="108">
        <v>345</v>
      </c>
      <c r="G9" s="86">
        <f t="shared" si="1"/>
        <v>0.10459200401583831</v>
      </c>
      <c r="H9" s="90">
        <f t="shared" si="2"/>
        <v>7.1930757339818532E-2</v>
      </c>
    </row>
    <row r="10" spans="1:8" ht="18" x14ac:dyDescent="0.35">
      <c r="A10" s="101" t="s">
        <v>116</v>
      </c>
      <c r="B10" s="61">
        <v>41975.77</v>
      </c>
      <c r="C10" s="61">
        <v>26396.361000000001</v>
      </c>
      <c r="D10" s="47">
        <f t="shared" si="0"/>
        <v>62.884757087243436</v>
      </c>
      <c r="E10" s="206">
        <v>48067</v>
      </c>
      <c r="F10" s="108">
        <v>1279</v>
      </c>
      <c r="G10" s="86">
        <f t="shared" si="1"/>
        <v>0.48414056007963396</v>
      </c>
      <c r="H10" s="90">
        <f t="shared" si="2"/>
        <v>0.37992494341681082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5943807.1270000003</v>
      </c>
      <c r="C12" s="269">
        <f>SUM(C7:C11)</f>
        <v>4749036.7760000005</v>
      </c>
      <c r="D12" s="270">
        <f t="shared" si="0"/>
        <v>79.898904431593948</v>
      </c>
      <c r="E12" s="269">
        <f>SUM(E7:E11)</f>
        <v>4464793</v>
      </c>
      <c r="F12" s="309">
        <f>SUM(F7:F11)</f>
        <v>34905</v>
      </c>
      <c r="G12" s="271">
        <f t="shared" si="1"/>
        <v>68.554742687772034</v>
      </c>
      <c r="H12" s="272">
        <f t="shared" si="2"/>
        <v>68.353267649512517</v>
      </c>
    </row>
    <row r="13" spans="1:8" ht="36" x14ac:dyDescent="0.3">
      <c r="A13" s="284" t="s">
        <v>124</v>
      </c>
      <c r="B13" s="83">
        <v>2726354.6940000001</v>
      </c>
      <c r="C13" s="61">
        <v>2198746.321</v>
      </c>
      <c r="D13" s="47">
        <f t="shared" si="0"/>
        <v>80.647845485360747</v>
      </c>
      <c r="E13" s="206">
        <v>2457399</v>
      </c>
      <c r="F13" s="108">
        <v>26910</v>
      </c>
      <c r="G13" s="86">
        <f t="shared" si="1"/>
        <v>31.445257312227969</v>
      </c>
      <c r="H13" s="90">
        <f t="shared" si="2"/>
        <v>31.646732350487479</v>
      </c>
    </row>
    <row r="14" spans="1:8" ht="57" customHeight="1" thickBot="1" x14ac:dyDescent="0.35">
      <c r="A14" s="155" t="s">
        <v>125</v>
      </c>
      <c r="B14" s="273">
        <f>B12+B13</f>
        <v>8670161.8210000005</v>
      </c>
      <c r="C14" s="273">
        <f t="shared" ref="C14" si="3">C12+C13</f>
        <v>6947783.097000001</v>
      </c>
      <c r="D14" s="274">
        <f t="shared" si="0"/>
        <v>80.134410873067836</v>
      </c>
      <c r="E14" s="310">
        <f>E12+E13</f>
        <v>6922192</v>
      </c>
      <c r="F14" s="275">
        <f>F12+F13</f>
        <v>61815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347365.17599999998</v>
      </c>
      <c r="C19" s="46">
        <v>243450.17199999999</v>
      </c>
      <c r="D19" s="47">
        <f t="shared" ref="D19:D26" si="4">IFERROR(C19/B19*100, 0)</f>
        <v>70.084795143655967</v>
      </c>
      <c r="E19" s="46">
        <v>115743</v>
      </c>
      <c r="F19" s="87">
        <v>963</v>
      </c>
      <c r="G19" s="79">
        <f t="shared" ref="G19:H26" si="5">B19/B$26*100</f>
        <v>10.419583459522844</v>
      </c>
      <c r="H19" s="48">
        <f t="shared" si="5"/>
        <v>8.5999866373717531</v>
      </c>
    </row>
    <row r="20" spans="1:8" ht="18" x14ac:dyDescent="0.35">
      <c r="A20" s="78" t="s">
        <v>112</v>
      </c>
      <c r="B20" s="45">
        <v>2580561.5070000002</v>
      </c>
      <c r="C20" s="46">
        <v>2230971.6910000001</v>
      </c>
      <c r="D20" s="47">
        <f t="shared" si="4"/>
        <v>86.452955488497096</v>
      </c>
      <c r="E20" s="46">
        <v>419494</v>
      </c>
      <c r="F20" s="87">
        <v>2103</v>
      </c>
      <c r="G20" s="79">
        <f t="shared" si="5"/>
        <v>77.406654012486698</v>
      </c>
      <c r="H20" s="48">
        <f t="shared" si="5"/>
        <v>78.810076712349442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2927926.6830000002</v>
      </c>
      <c r="C24" s="280">
        <f>SUM(C19:C23)</f>
        <v>2474421.8629999999</v>
      </c>
      <c r="D24" s="264">
        <f t="shared" si="4"/>
        <v>84.511059561937799</v>
      </c>
      <c r="E24" s="280">
        <f>SUM(E19:E23)</f>
        <v>535237</v>
      </c>
      <c r="F24" s="311">
        <f>SUM(F19:F23)</f>
        <v>3066</v>
      </c>
      <c r="G24" s="281">
        <f t="shared" si="5"/>
        <v>87.826237472009538</v>
      </c>
      <c r="H24" s="282">
        <f t="shared" si="5"/>
        <v>87.410063349721185</v>
      </c>
    </row>
    <row r="25" spans="1:8" ht="36" x14ac:dyDescent="0.3">
      <c r="A25" s="284" t="s">
        <v>124</v>
      </c>
      <c r="B25" s="83">
        <v>405845.5099999996</v>
      </c>
      <c r="C25" s="61">
        <v>356398.48899999977</v>
      </c>
      <c r="D25" s="77">
        <f t="shared" si="4"/>
        <v>87.816294678238549</v>
      </c>
      <c r="E25" s="206">
        <v>61531</v>
      </c>
      <c r="F25" s="108">
        <v>368</v>
      </c>
      <c r="G25" s="86">
        <f t="shared" si="5"/>
        <v>12.173762527990455</v>
      </c>
      <c r="H25" s="90">
        <f t="shared" si="5"/>
        <v>12.589936650278819</v>
      </c>
    </row>
    <row r="26" spans="1:8" ht="57" customHeight="1" thickBot="1" x14ac:dyDescent="0.35">
      <c r="A26" s="162" t="s">
        <v>178</v>
      </c>
      <c r="B26" s="156">
        <f>B24+B25</f>
        <v>3333772.193</v>
      </c>
      <c r="C26" s="157">
        <f t="shared" ref="C26" si="7">C24+C25</f>
        <v>2830820.3519999995</v>
      </c>
      <c r="D26" s="278">
        <f t="shared" si="4"/>
        <v>84.913431035987998</v>
      </c>
      <c r="E26" s="163">
        <f>E24+E25</f>
        <v>596768</v>
      </c>
      <c r="F26" s="159">
        <f>F24+F25</f>
        <v>3434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2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3915503.0759999999</v>
      </c>
      <c r="C7" s="46">
        <v>3235463.6069999998</v>
      </c>
      <c r="D7" s="47">
        <f t="shared" ref="D7:D14" si="0">IFERROR(C7/B7*100, 0)</f>
        <v>82.632130385280789</v>
      </c>
      <c r="E7" s="46">
        <v>2885355</v>
      </c>
      <c r="F7" s="201">
        <v>21550</v>
      </c>
      <c r="G7" s="86">
        <f t="shared" ref="G7:G14" si="1">B7/$B$14*100</f>
        <v>37.974515791395632</v>
      </c>
      <c r="H7" s="90">
        <f t="shared" ref="H7:H14" si="2">C7/$C$14*100</f>
        <v>37.405678279891106</v>
      </c>
    </row>
    <row r="8" spans="1:8" ht="18" x14ac:dyDescent="0.35">
      <c r="A8" s="89" t="s">
        <v>112</v>
      </c>
      <c r="B8" s="87">
        <v>3284869.1359999999</v>
      </c>
      <c r="C8" s="46">
        <v>2775797.3629999999</v>
      </c>
      <c r="D8" s="47">
        <f t="shared" si="0"/>
        <v>84.502525004088923</v>
      </c>
      <c r="E8" s="46">
        <v>2571413</v>
      </c>
      <c r="F8" s="201">
        <v>17555</v>
      </c>
      <c r="G8" s="86">
        <f t="shared" si="1"/>
        <v>31.858311041127667</v>
      </c>
      <c r="H8" s="90">
        <f t="shared" si="2"/>
        <v>32.09140813882383</v>
      </c>
    </row>
    <row r="9" spans="1:8" ht="18" x14ac:dyDescent="0.35">
      <c r="A9" s="89" t="s">
        <v>115</v>
      </c>
      <c r="B9" s="61">
        <v>10292.986000000001</v>
      </c>
      <c r="C9" s="61">
        <v>6540.1660000000002</v>
      </c>
      <c r="D9" s="47">
        <f t="shared" si="0"/>
        <v>63.540026188707529</v>
      </c>
      <c r="E9" s="206">
        <v>10420</v>
      </c>
      <c r="F9" s="108">
        <v>389</v>
      </c>
      <c r="G9" s="86">
        <f t="shared" si="1"/>
        <v>9.9826548928910672E-2</v>
      </c>
      <c r="H9" s="90">
        <f t="shared" si="2"/>
        <v>7.5611836512022412E-2</v>
      </c>
    </row>
    <row r="10" spans="1:8" ht="18" x14ac:dyDescent="0.35">
      <c r="A10" s="101" t="s">
        <v>116</v>
      </c>
      <c r="B10" s="61">
        <v>43804.705999999998</v>
      </c>
      <c r="C10" s="61">
        <v>30377.721000000001</v>
      </c>
      <c r="D10" s="47">
        <f t="shared" si="0"/>
        <v>69.348076437266812</v>
      </c>
      <c r="E10" s="206">
        <v>53983</v>
      </c>
      <c r="F10" s="108">
        <v>1329</v>
      </c>
      <c r="G10" s="86">
        <f t="shared" si="1"/>
        <v>0.42484004416459387</v>
      </c>
      <c r="H10" s="90">
        <f t="shared" si="2"/>
        <v>0.35120137223731474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7254469.9039999992</v>
      </c>
      <c r="C12" s="269">
        <f>SUM(C7:C11)</f>
        <v>6048178.8569999998</v>
      </c>
      <c r="D12" s="270">
        <f t="shared" si="0"/>
        <v>83.371754753095473</v>
      </c>
      <c r="E12" s="269">
        <f>SUM(E7:E11)</f>
        <v>5521171</v>
      </c>
      <c r="F12" s="309">
        <f>SUM(F7:F11)</f>
        <v>40823</v>
      </c>
      <c r="G12" s="271">
        <f t="shared" si="1"/>
        <v>70.357493425616795</v>
      </c>
      <c r="H12" s="272">
        <f t="shared" si="2"/>
        <v>69.923899627464266</v>
      </c>
    </row>
    <row r="13" spans="1:8" ht="36" x14ac:dyDescent="0.3">
      <c r="A13" s="284" t="s">
        <v>124</v>
      </c>
      <c r="B13" s="83">
        <v>3056400.4110000003</v>
      </c>
      <c r="C13" s="61">
        <v>2601480.1140000005</v>
      </c>
      <c r="D13" s="47">
        <f t="shared" si="0"/>
        <v>85.115814820507836</v>
      </c>
      <c r="E13" s="206">
        <v>2792941</v>
      </c>
      <c r="F13" s="108">
        <v>28800</v>
      </c>
      <c r="G13" s="86">
        <f t="shared" si="1"/>
        <v>29.642506574383198</v>
      </c>
      <c r="H13" s="90">
        <f t="shared" si="2"/>
        <v>30.07610037253572</v>
      </c>
    </row>
    <row r="14" spans="1:8" ht="57" customHeight="1" thickBot="1" x14ac:dyDescent="0.35">
      <c r="A14" s="155" t="s">
        <v>125</v>
      </c>
      <c r="B14" s="273">
        <f>B12+B13</f>
        <v>10310870.314999999</v>
      </c>
      <c r="C14" s="273">
        <f t="shared" ref="C14" si="3">C12+C13</f>
        <v>8649658.9710000008</v>
      </c>
      <c r="D14" s="274">
        <f t="shared" si="0"/>
        <v>83.888737873239378</v>
      </c>
      <c r="E14" s="310">
        <f>E12+E13</f>
        <v>8314112</v>
      </c>
      <c r="F14" s="275">
        <f>F12+F13</f>
        <v>69623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148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541743.14399999997</v>
      </c>
      <c r="C19" s="46">
        <v>417117.38500000001</v>
      </c>
      <c r="D19" s="47">
        <f t="shared" ref="D19:D26" si="4">IFERROR(C19/B19*100, 0)</f>
        <v>76.995415561733452</v>
      </c>
      <c r="E19" s="46">
        <v>184160</v>
      </c>
      <c r="F19" s="87">
        <v>1350</v>
      </c>
      <c r="G19" s="79">
        <f t="shared" ref="G19:H26" si="5">B19/B$26*100</f>
        <v>13.159123624630888</v>
      </c>
      <c r="H19" s="48">
        <f t="shared" si="5"/>
        <v>11.782480585488125</v>
      </c>
    </row>
    <row r="20" spans="1:8" ht="18" x14ac:dyDescent="0.35">
      <c r="A20" s="78" t="s">
        <v>112</v>
      </c>
      <c r="B20" s="45">
        <v>2973033.09</v>
      </c>
      <c r="C20" s="46">
        <v>2604607.9840000002</v>
      </c>
      <c r="D20" s="47">
        <f t="shared" si="4"/>
        <v>87.607769747359271</v>
      </c>
      <c r="E20" s="46">
        <v>522909</v>
      </c>
      <c r="F20" s="87">
        <v>2640</v>
      </c>
      <c r="G20" s="79">
        <f t="shared" si="5"/>
        <v>72.215976159041844</v>
      </c>
      <c r="H20" s="48">
        <f t="shared" si="5"/>
        <v>73.573397100884122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3514776.2339999997</v>
      </c>
      <c r="C24" s="280">
        <f>SUM(C19:C23)</f>
        <v>3021725.3689999999</v>
      </c>
      <c r="D24" s="264">
        <f t="shared" si="4"/>
        <v>85.972055340806662</v>
      </c>
      <c r="E24" s="280">
        <f>SUM(E19:E23)</f>
        <v>707069</v>
      </c>
      <c r="F24" s="311">
        <f>SUM(F19:F23)</f>
        <v>3990</v>
      </c>
      <c r="G24" s="281">
        <f t="shared" si="5"/>
        <v>85.375099783672724</v>
      </c>
      <c r="H24" s="282">
        <f t="shared" si="5"/>
        <v>85.355877686372239</v>
      </c>
    </row>
    <row r="25" spans="1:8" ht="36" x14ac:dyDescent="0.3">
      <c r="A25" s="284" t="s">
        <v>124</v>
      </c>
      <c r="B25" s="83">
        <v>602087.16400000034</v>
      </c>
      <c r="C25" s="61">
        <v>518423.76999999996</v>
      </c>
      <c r="D25" s="77">
        <f t="shared" si="4"/>
        <v>86.104438193935593</v>
      </c>
      <c r="E25" s="206">
        <v>93330</v>
      </c>
      <c r="F25" s="108">
        <v>550</v>
      </c>
      <c r="G25" s="86">
        <f t="shared" si="5"/>
        <v>14.624900216327275</v>
      </c>
      <c r="H25" s="90">
        <f t="shared" si="5"/>
        <v>14.644122313627758</v>
      </c>
    </row>
    <row r="26" spans="1:8" ht="57" customHeight="1" thickBot="1" x14ac:dyDescent="0.35">
      <c r="A26" s="162" t="s">
        <v>178</v>
      </c>
      <c r="B26" s="156">
        <f>B24+B25</f>
        <v>4116863.398</v>
      </c>
      <c r="C26" s="157">
        <f t="shared" ref="C26" si="7">C24+C25</f>
        <v>3540149.139</v>
      </c>
      <c r="D26" s="278">
        <f t="shared" si="4"/>
        <v>85.991416200980296</v>
      </c>
      <c r="E26" s="163">
        <f>E24+E25</f>
        <v>800399</v>
      </c>
      <c r="F26" s="159">
        <f>F24+F25</f>
        <v>4540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22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23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3546043.7149999999</v>
      </c>
      <c r="C7" s="46">
        <v>2558189.3489999999</v>
      </c>
      <c r="D7" s="47">
        <f t="shared" ref="D7:D14" si="0">IFERROR(C7/B7*100, 0)</f>
        <v>72.142070279017972</v>
      </c>
      <c r="E7" s="46">
        <v>2652517</v>
      </c>
      <c r="F7" s="201">
        <v>24052</v>
      </c>
      <c r="G7" s="86">
        <f t="shared" ref="G7:G14" si="1">B7/$B$14*100</f>
        <v>38.350705722625086</v>
      </c>
      <c r="H7" s="90">
        <f t="shared" ref="H7:H14" si="2">C7/$C$14*100</f>
        <v>35.996661213737013</v>
      </c>
    </row>
    <row r="8" spans="1:8" ht="18" x14ac:dyDescent="0.35">
      <c r="A8" s="89" t="s">
        <v>12</v>
      </c>
      <c r="B8" s="87">
        <v>3508442.3429999999</v>
      </c>
      <c r="C8" s="46">
        <v>2820395.2859999998</v>
      </c>
      <c r="D8" s="47">
        <f t="shared" si="0"/>
        <v>80.388816753030497</v>
      </c>
      <c r="E8" s="46">
        <v>2543731</v>
      </c>
      <c r="F8" s="201">
        <v>19877</v>
      </c>
      <c r="G8" s="86">
        <f t="shared" si="1"/>
        <v>37.944044308317345</v>
      </c>
      <c r="H8" s="90">
        <f t="shared" si="2"/>
        <v>39.68619978761506</v>
      </c>
    </row>
    <row r="9" spans="1:8" ht="18" x14ac:dyDescent="0.35">
      <c r="A9" s="89" t="s">
        <v>115</v>
      </c>
      <c r="B9" s="61">
        <v>2420.5050000000001</v>
      </c>
      <c r="C9" s="61">
        <v>1416.9880000000001</v>
      </c>
      <c r="D9" s="47">
        <f t="shared" si="0"/>
        <v>58.541006938634709</v>
      </c>
      <c r="E9" s="206">
        <v>3208</v>
      </c>
      <c r="F9" s="108">
        <v>119</v>
      </c>
      <c r="G9" s="86">
        <f t="shared" si="1"/>
        <v>2.6177927407514383E-2</v>
      </c>
      <c r="H9" s="90">
        <f t="shared" si="2"/>
        <v>1.993864801284918E-2</v>
      </c>
    </row>
    <row r="10" spans="1:8" ht="18" x14ac:dyDescent="0.35">
      <c r="A10" s="101" t="s">
        <v>116</v>
      </c>
      <c r="B10" s="61">
        <v>52487.408000000003</v>
      </c>
      <c r="C10" s="61">
        <v>34755.510999999999</v>
      </c>
      <c r="D10" s="47">
        <f t="shared" ref="D10" si="3">IFERROR(C10/B10*100, 0)</f>
        <v>66.216855288415076</v>
      </c>
      <c r="E10" s="206">
        <v>61007</v>
      </c>
      <c r="F10" s="108">
        <v>1511</v>
      </c>
      <c r="G10" s="86">
        <f t="shared" si="1"/>
        <v>0.56765491351291975</v>
      </c>
      <c r="H10" s="90">
        <f t="shared" si="2"/>
        <v>0.48904994279112302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7109393.9709999999</v>
      </c>
      <c r="C12" s="269">
        <f>SUM(C7:C11)</f>
        <v>5414757.1339999996</v>
      </c>
      <c r="D12" s="270">
        <f t="shared" si="0"/>
        <v>76.163413591754647</v>
      </c>
      <c r="E12" s="269">
        <f>SUM(E7:E11)</f>
        <v>5260463</v>
      </c>
      <c r="F12" s="309">
        <f>SUM(F7:F11)</f>
        <v>45559</v>
      </c>
      <c r="G12" s="271">
        <f t="shared" si="1"/>
        <v>76.888582871862866</v>
      </c>
      <c r="H12" s="272">
        <f t="shared" si="2"/>
        <v>76.191849592156046</v>
      </c>
    </row>
    <row r="13" spans="1:8" ht="36" x14ac:dyDescent="0.3">
      <c r="A13" s="284" t="s">
        <v>124</v>
      </c>
      <c r="B13" s="83">
        <v>2136964.4679999994</v>
      </c>
      <c r="C13" s="61">
        <v>1691983.4990000015</v>
      </c>
      <c r="D13" s="47">
        <f t="shared" si="0"/>
        <v>79.176959857621824</v>
      </c>
      <c r="E13" s="206">
        <v>1932883</v>
      </c>
      <c r="F13" s="108">
        <v>28449</v>
      </c>
      <c r="G13" s="86">
        <f t="shared" si="1"/>
        <v>23.111417128137138</v>
      </c>
      <c r="H13" s="90">
        <f t="shared" si="2"/>
        <v>23.80815040784395</v>
      </c>
    </row>
    <row r="14" spans="1:8" ht="57" customHeight="1" thickBot="1" x14ac:dyDescent="0.35">
      <c r="A14" s="155" t="s">
        <v>125</v>
      </c>
      <c r="B14" s="273">
        <f>B12+B13</f>
        <v>9246358.4389999993</v>
      </c>
      <c r="C14" s="273">
        <f t="shared" ref="C14" si="4">C12+C13</f>
        <v>7106740.6330000013</v>
      </c>
      <c r="D14" s="274">
        <f t="shared" si="0"/>
        <v>76.85988683960862</v>
      </c>
      <c r="E14" s="310">
        <f>E12+E13</f>
        <v>7193346</v>
      </c>
      <c r="F14" s="275">
        <f>F12+F13</f>
        <v>74008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23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436297.27100000001</v>
      </c>
      <c r="C19" s="46">
        <v>250128.016</v>
      </c>
      <c r="D19" s="47">
        <f t="shared" ref="D19:D26" si="5">IFERROR(C19/B19*100, 0)</f>
        <v>57.32972278893763</v>
      </c>
      <c r="E19" s="46">
        <v>117491</v>
      </c>
      <c r="F19" s="87">
        <v>1273</v>
      </c>
      <c r="G19" s="79">
        <f t="shared" ref="G19:H26" si="6">B19/B$26*100</f>
        <v>15.296148790591193</v>
      </c>
      <c r="H19" s="48">
        <f t="shared" si="6"/>
        <v>11.561572803375242</v>
      </c>
    </row>
    <row r="20" spans="1:8" ht="18" x14ac:dyDescent="0.35">
      <c r="A20" s="78" t="s">
        <v>12</v>
      </c>
      <c r="B20" s="45">
        <v>2416003.409</v>
      </c>
      <c r="C20" s="46">
        <v>1913284.878</v>
      </c>
      <c r="D20" s="47">
        <f t="shared" si="5"/>
        <v>79.1921431432053</v>
      </c>
      <c r="E20" s="46">
        <v>340781</v>
      </c>
      <c r="F20" s="87">
        <v>1955</v>
      </c>
      <c r="G20" s="79">
        <f t="shared" si="6"/>
        <v>84.702678836236757</v>
      </c>
      <c r="H20" s="48">
        <f t="shared" si="6"/>
        <v>88.437044215766363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2852300.68</v>
      </c>
      <c r="C24" s="280">
        <f>SUM(C19:C23)</f>
        <v>2163412.8939999999</v>
      </c>
      <c r="D24" s="264">
        <f t="shared" si="5"/>
        <v>75.847995590703277</v>
      </c>
      <c r="E24" s="280">
        <f>SUM(E19:E23)</f>
        <v>458272</v>
      </c>
      <c r="F24" s="311">
        <f>SUM(F19:F23)</f>
        <v>3228</v>
      </c>
      <c r="G24" s="281">
        <f t="shared" si="6"/>
        <v>99.998827626827961</v>
      </c>
      <c r="H24" s="282">
        <f t="shared" si="6"/>
        <v>99.998617019141605</v>
      </c>
    </row>
    <row r="25" spans="1:8" ht="36" x14ac:dyDescent="0.3">
      <c r="A25" s="284" t="s">
        <v>124</v>
      </c>
      <c r="B25" s="83">
        <v>33.439999999944121</v>
      </c>
      <c r="C25" s="61">
        <v>29.919999999925494</v>
      </c>
      <c r="D25" s="77">
        <f t="shared" si="5"/>
        <v>89.473684210453015</v>
      </c>
      <c r="E25" s="206">
        <v>0</v>
      </c>
      <c r="F25" s="108">
        <v>0</v>
      </c>
      <c r="G25" s="86">
        <f t="shared" si="6"/>
        <v>1.1723731720442387E-3</v>
      </c>
      <c r="H25" s="90">
        <f t="shared" si="6"/>
        <v>1.3829808583942305E-3</v>
      </c>
    </row>
    <row r="26" spans="1:8" ht="57" customHeight="1" thickBot="1" x14ac:dyDescent="0.35">
      <c r="A26" s="162" t="s">
        <v>178</v>
      </c>
      <c r="B26" s="156">
        <f>B24+B25</f>
        <v>2852334.12</v>
      </c>
      <c r="C26" s="157">
        <f t="shared" ref="C26" si="8">C24+C25</f>
        <v>2163442.8139999998</v>
      </c>
      <c r="D26" s="278">
        <f t="shared" si="5"/>
        <v>75.848155334621168</v>
      </c>
      <c r="E26" s="163">
        <f>E24+E25</f>
        <v>458272</v>
      </c>
      <c r="F26" s="159">
        <f>F24+F25</f>
        <v>3228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3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149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3381161.946</v>
      </c>
      <c r="C7" s="46">
        <v>2661331.9300000002</v>
      </c>
      <c r="D7" s="47">
        <f t="shared" ref="D7:D14" si="0">IFERROR(C7/B7*100, 0)</f>
        <v>78.710572652351757</v>
      </c>
      <c r="E7" s="46">
        <v>2439834</v>
      </c>
      <c r="F7" s="201">
        <v>19397</v>
      </c>
      <c r="G7" s="86">
        <f t="shared" ref="G7:G14" si="1">B7/$B$14*100</f>
        <v>35.573156609653751</v>
      </c>
      <c r="H7" s="90">
        <f t="shared" ref="H7:H14" si="2">C7/$C$14*100</f>
        <v>34.896600642700079</v>
      </c>
    </row>
    <row r="8" spans="1:8" ht="18" x14ac:dyDescent="0.35">
      <c r="A8" s="89" t="s">
        <v>112</v>
      </c>
      <c r="B8" s="87">
        <v>3181696.1039999998</v>
      </c>
      <c r="C8" s="46">
        <v>2589032.929</v>
      </c>
      <c r="D8" s="47">
        <f t="shared" si="0"/>
        <v>81.372728393044554</v>
      </c>
      <c r="E8" s="46">
        <v>2403201</v>
      </c>
      <c r="F8" s="201">
        <v>17294</v>
      </c>
      <c r="G8" s="86">
        <f t="shared" si="1"/>
        <v>33.474579330876324</v>
      </c>
      <c r="H8" s="90">
        <f t="shared" si="2"/>
        <v>33.948583096928111</v>
      </c>
    </row>
    <row r="9" spans="1:8" ht="18" x14ac:dyDescent="0.35">
      <c r="A9" s="89" t="s">
        <v>115</v>
      </c>
      <c r="B9" s="61">
        <v>9600.3719999999994</v>
      </c>
      <c r="C9" s="61">
        <v>5624.7</v>
      </c>
      <c r="D9" s="47">
        <f t="shared" si="0"/>
        <v>58.588354701255327</v>
      </c>
      <c r="E9" s="206">
        <v>8478</v>
      </c>
      <c r="F9" s="108">
        <v>334</v>
      </c>
      <c r="G9" s="86">
        <f t="shared" si="1"/>
        <v>0.10100537688558701</v>
      </c>
      <c r="H9" s="90">
        <f t="shared" si="2"/>
        <v>7.3753637200375505E-2</v>
      </c>
    </row>
    <row r="10" spans="1:8" ht="18" x14ac:dyDescent="0.35">
      <c r="A10" s="101" t="s">
        <v>116</v>
      </c>
      <c r="B10" s="61">
        <v>44447.538</v>
      </c>
      <c r="C10" s="61">
        <v>28361.040000000001</v>
      </c>
      <c r="D10" s="47">
        <f t="shared" si="0"/>
        <v>63.80789865121438</v>
      </c>
      <c r="E10" s="206">
        <v>52080</v>
      </c>
      <c r="F10" s="108">
        <v>1362</v>
      </c>
      <c r="G10" s="86">
        <f t="shared" si="1"/>
        <v>0.46763191335986254</v>
      </c>
      <c r="H10" s="90">
        <f t="shared" si="2"/>
        <v>0.37188291905085391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6616905.96</v>
      </c>
      <c r="C12" s="269">
        <f>SUM(C7:C11)</f>
        <v>5284350.5990000004</v>
      </c>
      <c r="D12" s="270">
        <f t="shared" si="0"/>
        <v>79.861352586005324</v>
      </c>
      <c r="E12" s="269">
        <f>SUM(E7:E11)</f>
        <v>4903593</v>
      </c>
      <c r="F12" s="309">
        <f>SUM(F7:F11)</f>
        <v>38387</v>
      </c>
      <c r="G12" s="271">
        <f t="shared" si="1"/>
        <v>69.616373230775537</v>
      </c>
      <c r="H12" s="272">
        <f t="shared" si="2"/>
        <v>69.290820295879428</v>
      </c>
    </row>
    <row r="13" spans="1:8" ht="36" x14ac:dyDescent="0.3">
      <c r="A13" s="284" t="s">
        <v>124</v>
      </c>
      <c r="B13" s="83">
        <v>2887906.8489999999</v>
      </c>
      <c r="C13" s="61">
        <v>2341985.1499999994</v>
      </c>
      <c r="D13" s="47">
        <f t="shared" si="0"/>
        <v>81.0962843490247</v>
      </c>
      <c r="E13" s="206">
        <v>2646437</v>
      </c>
      <c r="F13" s="108">
        <v>28386</v>
      </c>
      <c r="G13" s="86">
        <f t="shared" si="1"/>
        <v>30.383626769224463</v>
      </c>
      <c r="H13" s="90">
        <f t="shared" si="2"/>
        <v>30.709179704120572</v>
      </c>
    </row>
    <row r="14" spans="1:8" ht="57" customHeight="1" thickBot="1" x14ac:dyDescent="0.35">
      <c r="A14" s="155" t="s">
        <v>125</v>
      </c>
      <c r="B14" s="273">
        <f>B12+B13</f>
        <v>9504812.8090000004</v>
      </c>
      <c r="C14" s="273">
        <f t="shared" ref="C14" si="3">C12+C13</f>
        <v>7626335.7489999998</v>
      </c>
      <c r="D14" s="274">
        <f t="shared" si="0"/>
        <v>80.236569643735734</v>
      </c>
      <c r="E14" s="310">
        <f>E12+E13</f>
        <v>7550030</v>
      </c>
      <c r="F14" s="275">
        <f>F12+F13</f>
        <v>66773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149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445961.36700000003</v>
      </c>
      <c r="C19" s="46">
        <v>330806.859</v>
      </c>
      <c r="D19" s="47">
        <f t="shared" ref="D19:D26" si="4">IFERROR(C19/B19*100, 0)</f>
        <v>74.178366889793836</v>
      </c>
      <c r="E19" s="46">
        <v>153856</v>
      </c>
      <c r="F19" s="87">
        <v>1181</v>
      </c>
      <c r="G19" s="79">
        <f t="shared" ref="G19:H26" si="5">B19/B$26*100</f>
        <v>11.470929895566647</v>
      </c>
      <c r="H19" s="48">
        <f t="shared" si="5"/>
        <v>10.092610112624643</v>
      </c>
    </row>
    <row r="20" spans="1:8" ht="18" x14ac:dyDescent="0.35">
      <c r="A20" s="78" t="s">
        <v>112</v>
      </c>
      <c r="B20" s="45">
        <v>2823943.5669999998</v>
      </c>
      <c r="C20" s="46">
        <v>2419066.2579999999</v>
      </c>
      <c r="D20" s="47">
        <f t="shared" si="4"/>
        <v>85.662698301364458</v>
      </c>
      <c r="E20" s="46">
        <v>473844</v>
      </c>
      <c r="F20" s="87">
        <v>2370</v>
      </c>
      <c r="G20" s="79">
        <f t="shared" si="5"/>
        <v>72.636916744614354</v>
      </c>
      <c r="H20" s="48">
        <f t="shared" si="5"/>
        <v>73.803465419076616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3269904.9339999999</v>
      </c>
      <c r="C24" s="280">
        <f>SUM(C19:C23)</f>
        <v>2749873.1170000001</v>
      </c>
      <c r="D24" s="264">
        <f t="shared" si="4"/>
        <v>84.096423978789602</v>
      </c>
      <c r="E24" s="280">
        <f>SUM(E19:E23)</f>
        <v>627700</v>
      </c>
      <c r="F24" s="311">
        <f>SUM(F19:F23)</f>
        <v>3551</v>
      </c>
      <c r="G24" s="281">
        <f t="shared" si="5"/>
        <v>84.107846640181009</v>
      </c>
      <c r="H24" s="282">
        <f t="shared" si="5"/>
        <v>83.896075531701257</v>
      </c>
    </row>
    <row r="25" spans="1:8" ht="36" x14ac:dyDescent="0.3">
      <c r="A25" s="284" t="s">
        <v>124</v>
      </c>
      <c r="B25" s="83">
        <v>617847.59400000004</v>
      </c>
      <c r="C25" s="61">
        <v>527840.5299999998</v>
      </c>
      <c r="D25" s="77">
        <f t="shared" si="4"/>
        <v>85.432157562144653</v>
      </c>
      <c r="E25" s="206">
        <v>103919</v>
      </c>
      <c r="F25" s="108">
        <v>626</v>
      </c>
      <c r="G25" s="86">
        <f t="shared" si="5"/>
        <v>15.892153359818998</v>
      </c>
      <c r="H25" s="90">
        <f t="shared" si="5"/>
        <v>16.103924468298736</v>
      </c>
    </row>
    <row r="26" spans="1:8" ht="57" customHeight="1" thickBot="1" x14ac:dyDescent="0.35">
      <c r="A26" s="162" t="s">
        <v>178</v>
      </c>
      <c r="B26" s="156">
        <f>B24+B25</f>
        <v>3887752.5279999999</v>
      </c>
      <c r="C26" s="157">
        <f t="shared" ref="C26" si="7">C24+C25</f>
        <v>3277713.6469999999</v>
      </c>
      <c r="D26" s="278">
        <f t="shared" si="4"/>
        <v>84.30870080833499</v>
      </c>
      <c r="E26" s="163">
        <f>E24+E25</f>
        <v>731619</v>
      </c>
      <c r="F26" s="159">
        <f>F24+F25</f>
        <v>4177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4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3289737.1860000002</v>
      </c>
      <c r="C7" s="46">
        <v>2665219.8590000002</v>
      </c>
      <c r="D7" s="47">
        <f t="shared" ref="D7:D14" si="0">IFERROR(C7/B7*100, 0)</f>
        <v>81.016193948327157</v>
      </c>
      <c r="E7" s="46">
        <v>2485512</v>
      </c>
      <c r="F7" s="201">
        <v>18959</v>
      </c>
      <c r="G7" s="86">
        <f t="shared" ref="G7:G14" si="1">B7/$B$14*100</f>
        <v>36.398433891819856</v>
      </c>
      <c r="H7" s="90">
        <f t="shared" ref="H7:H14" si="2">C7/$C$14*100</f>
        <v>35.578813086009681</v>
      </c>
    </row>
    <row r="8" spans="1:8" ht="18" x14ac:dyDescent="0.35">
      <c r="A8" s="89" t="s">
        <v>112</v>
      </c>
      <c r="B8" s="87">
        <v>2930328.307</v>
      </c>
      <c r="C8" s="46">
        <v>2487227.466</v>
      </c>
      <c r="D8" s="47">
        <f t="shared" si="0"/>
        <v>84.878798735912426</v>
      </c>
      <c r="E8" s="46">
        <v>2359952</v>
      </c>
      <c r="F8" s="201">
        <v>16206</v>
      </c>
      <c r="G8" s="86">
        <f t="shared" si="1"/>
        <v>32.421848656352786</v>
      </c>
      <c r="H8" s="90">
        <f t="shared" si="2"/>
        <v>33.202739660061752</v>
      </c>
    </row>
    <row r="9" spans="1:8" ht="18" x14ac:dyDescent="0.35">
      <c r="A9" s="89" t="s">
        <v>115</v>
      </c>
      <c r="B9" s="61">
        <v>9575.1</v>
      </c>
      <c r="C9" s="61">
        <v>5721.9650000000001</v>
      </c>
      <c r="D9" s="47">
        <f t="shared" si="0"/>
        <v>59.758801474658227</v>
      </c>
      <c r="E9" s="206">
        <v>8769</v>
      </c>
      <c r="F9" s="108">
        <v>345</v>
      </c>
      <c r="G9" s="86">
        <f t="shared" si="1"/>
        <v>0.1059411815146635</v>
      </c>
      <c r="H9" s="90">
        <f t="shared" si="2"/>
        <v>7.6384213682121352E-2</v>
      </c>
    </row>
    <row r="10" spans="1:8" ht="18" x14ac:dyDescent="0.35">
      <c r="A10" s="101" t="s">
        <v>116</v>
      </c>
      <c r="B10" s="61">
        <v>41820.718000000001</v>
      </c>
      <c r="C10" s="61">
        <v>26426.510999999999</v>
      </c>
      <c r="D10" s="47">
        <f t="shared" si="0"/>
        <v>63.189998316145605</v>
      </c>
      <c r="E10" s="206">
        <v>47668</v>
      </c>
      <c r="F10" s="108">
        <v>1278</v>
      </c>
      <c r="G10" s="86">
        <f t="shared" si="1"/>
        <v>0.46271436086427864</v>
      </c>
      <c r="H10" s="90">
        <f t="shared" si="2"/>
        <v>0.35277536005496896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6271461.3110000007</v>
      </c>
      <c r="C12" s="269">
        <f>SUM(C7:C11)</f>
        <v>5184595.801</v>
      </c>
      <c r="D12" s="270">
        <f t="shared" si="0"/>
        <v>82.669660927451417</v>
      </c>
      <c r="E12" s="269">
        <f>SUM(E7:E11)</f>
        <v>4901901</v>
      </c>
      <c r="F12" s="309">
        <f>SUM(F7:F11)</f>
        <v>36788</v>
      </c>
      <c r="G12" s="271">
        <f t="shared" si="1"/>
        <v>69.388938090551591</v>
      </c>
      <c r="H12" s="272">
        <f t="shared" si="2"/>
        <v>69.210712319808522</v>
      </c>
    </row>
    <row r="13" spans="1:8" ht="36" x14ac:dyDescent="0.3">
      <c r="A13" s="284" t="s">
        <v>124</v>
      </c>
      <c r="B13" s="83">
        <v>2766667.0760000004</v>
      </c>
      <c r="C13" s="61">
        <v>2306435.034</v>
      </c>
      <c r="D13" s="47">
        <f t="shared" si="0"/>
        <v>83.365109376824776</v>
      </c>
      <c r="E13" s="206">
        <v>2621253</v>
      </c>
      <c r="F13" s="108">
        <v>27406</v>
      </c>
      <c r="G13" s="86">
        <f t="shared" si="1"/>
        <v>30.611061909448395</v>
      </c>
      <c r="H13" s="90">
        <f t="shared" si="2"/>
        <v>30.789287680191478</v>
      </c>
    </row>
    <row r="14" spans="1:8" ht="57" customHeight="1" thickBot="1" x14ac:dyDescent="0.35">
      <c r="A14" s="155" t="s">
        <v>125</v>
      </c>
      <c r="B14" s="273">
        <f>B12+B13</f>
        <v>9038128.387000002</v>
      </c>
      <c r="C14" s="273">
        <f t="shared" ref="C14" si="3">C12+C13</f>
        <v>7491030.835</v>
      </c>
      <c r="D14" s="274">
        <f t="shared" si="0"/>
        <v>82.882545082837396</v>
      </c>
      <c r="E14" s="310">
        <f>E12+E13</f>
        <v>7523154</v>
      </c>
      <c r="F14" s="275">
        <f>F12+F13</f>
        <v>64194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150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440707.66200000001</v>
      </c>
      <c r="C19" s="46">
        <v>327624.23100000003</v>
      </c>
      <c r="D19" s="47">
        <f t="shared" ref="D19:D26" si="4">IFERROR(C19/B19*100, 0)</f>
        <v>74.340489001981553</v>
      </c>
      <c r="E19" s="46">
        <v>153874</v>
      </c>
      <c r="F19" s="87">
        <v>1170</v>
      </c>
      <c r="G19" s="79">
        <f t="shared" ref="G19:H26" si="5">B19/B$26*100</f>
        <v>12.005728013865445</v>
      </c>
      <c r="H19" s="48">
        <f t="shared" si="5"/>
        <v>10.434054610969049</v>
      </c>
    </row>
    <row r="20" spans="1:8" ht="18" x14ac:dyDescent="0.35">
      <c r="A20" s="78" t="s">
        <v>112</v>
      </c>
      <c r="B20" s="45">
        <v>2632697.4569999999</v>
      </c>
      <c r="C20" s="46">
        <v>2301507.6510000001</v>
      </c>
      <c r="D20" s="47">
        <f t="shared" si="4"/>
        <v>87.420134238386964</v>
      </c>
      <c r="E20" s="46">
        <v>448252</v>
      </c>
      <c r="F20" s="87">
        <v>2244</v>
      </c>
      <c r="G20" s="79">
        <f t="shared" si="5"/>
        <v>71.719764226693243</v>
      </c>
      <c r="H20" s="48">
        <f t="shared" si="5"/>
        <v>73.297559355727543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3073405.1189999999</v>
      </c>
      <c r="C24" s="280">
        <f>SUM(C19:C23)</f>
        <v>2629131.8820000002</v>
      </c>
      <c r="D24" s="264">
        <f t="shared" si="4"/>
        <v>85.544592404903852</v>
      </c>
      <c r="E24" s="280">
        <f>SUM(E19:E23)</f>
        <v>602126</v>
      </c>
      <c r="F24" s="311">
        <f>SUM(F19:F23)</f>
        <v>3414</v>
      </c>
      <c r="G24" s="281">
        <f t="shared" si="5"/>
        <v>83.72549224055868</v>
      </c>
      <c r="H24" s="282">
        <f t="shared" si="5"/>
        <v>83.7316139666966</v>
      </c>
    </row>
    <row r="25" spans="1:8" ht="36" x14ac:dyDescent="0.3">
      <c r="A25" s="284" t="s">
        <v>124</v>
      </c>
      <c r="B25" s="83">
        <v>597406.5260000003</v>
      </c>
      <c r="C25" s="61">
        <v>510819.39499999944</v>
      </c>
      <c r="D25" s="77">
        <f t="shared" si="4"/>
        <v>85.506162515539572</v>
      </c>
      <c r="E25" s="206">
        <v>105205</v>
      </c>
      <c r="F25" s="108">
        <v>646</v>
      </c>
      <c r="G25" s="86">
        <f t="shared" si="5"/>
        <v>16.274507759441313</v>
      </c>
      <c r="H25" s="90">
        <f t="shared" si="5"/>
        <v>16.268386033303393</v>
      </c>
    </row>
    <row r="26" spans="1:8" ht="57" customHeight="1" thickBot="1" x14ac:dyDescent="0.35">
      <c r="A26" s="162" t="s">
        <v>178</v>
      </c>
      <c r="B26" s="156">
        <f>B24+B25</f>
        <v>3670811.6450000005</v>
      </c>
      <c r="C26" s="157">
        <f t="shared" ref="C26" si="7">C24+C25</f>
        <v>3139951.2769999998</v>
      </c>
      <c r="D26" s="278">
        <f t="shared" si="4"/>
        <v>85.538338129577312</v>
      </c>
      <c r="E26" s="163">
        <f>E24+E25</f>
        <v>707331</v>
      </c>
      <c r="F26" s="159">
        <f>F24+F25</f>
        <v>4060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5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3438954.165</v>
      </c>
      <c r="C7" s="46">
        <v>2802396.324</v>
      </c>
      <c r="D7" s="47">
        <f t="shared" ref="D7:D14" si="0">IFERROR(C7/B7*100, 0)</f>
        <v>81.489784089634711</v>
      </c>
      <c r="E7" s="46">
        <v>2618485</v>
      </c>
      <c r="F7" s="201">
        <v>19647</v>
      </c>
      <c r="G7" s="86">
        <f t="shared" ref="G7:G14" si="1">B7/$B$14*100</f>
        <v>36.723476797899892</v>
      </c>
      <c r="H7" s="90">
        <f t="shared" ref="H7:H14" si="2">C7/$C$14*100</f>
        <v>35.931623876913413</v>
      </c>
    </row>
    <row r="8" spans="1:8" ht="18" x14ac:dyDescent="0.35">
      <c r="A8" s="89" t="s">
        <v>112</v>
      </c>
      <c r="B8" s="87">
        <v>3041446.9010000001</v>
      </c>
      <c r="C8" s="46">
        <v>2596985.9419999998</v>
      </c>
      <c r="D8" s="47">
        <f t="shared" si="0"/>
        <v>85.386529061090442</v>
      </c>
      <c r="E8" s="46">
        <v>2486920</v>
      </c>
      <c r="F8" s="201">
        <v>16852</v>
      </c>
      <c r="G8" s="86">
        <f t="shared" si="1"/>
        <v>32.478625576830858</v>
      </c>
      <c r="H8" s="90">
        <f t="shared" si="2"/>
        <v>33.297903398754123</v>
      </c>
    </row>
    <row r="9" spans="1:8" ht="18" x14ac:dyDescent="0.35">
      <c r="A9" s="89" t="s">
        <v>115</v>
      </c>
      <c r="B9" s="61">
        <v>8966.9179999999997</v>
      </c>
      <c r="C9" s="61">
        <v>5771.2489999999998</v>
      </c>
      <c r="D9" s="47">
        <f t="shared" si="0"/>
        <v>64.361567709217368</v>
      </c>
      <c r="E9" s="206">
        <v>9061</v>
      </c>
      <c r="F9" s="108">
        <v>326</v>
      </c>
      <c r="G9" s="86">
        <f t="shared" si="1"/>
        <v>9.575481071341084E-2</v>
      </c>
      <c r="H9" s="90">
        <f t="shared" si="2"/>
        <v>7.3997509414379548E-2</v>
      </c>
    </row>
    <row r="10" spans="1:8" ht="18" x14ac:dyDescent="0.35">
      <c r="A10" s="101" t="s">
        <v>116</v>
      </c>
      <c r="B10" s="61">
        <v>44215.504000000001</v>
      </c>
      <c r="C10" s="61">
        <v>27987.495999999999</v>
      </c>
      <c r="D10" s="47">
        <f t="shared" si="0"/>
        <v>63.297923732815534</v>
      </c>
      <c r="E10" s="206">
        <v>51641</v>
      </c>
      <c r="F10" s="108">
        <v>1409</v>
      </c>
      <c r="G10" s="86">
        <f t="shared" si="1"/>
        <v>0.4721630348485466</v>
      </c>
      <c r="H10" s="90">
        <f t="shared" si="2"/>
        <v>0.35884866495015383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6533583.487999999</v>
      </c>
      <c r="C12" s="269">
        <f>SUM(C7:C11)</f>
        <v>5433141.0109999999</v>
      </c>
      <c r="D12" s="270">
        <f t="shared" si="0"/>
        <v>83.157137594994495</v>
      </c>
      <c r="E12" s="269">
        <f>SUM(E7:E11)</f>
        <v>5166107</v>
      </c>
      <c r="F12" s="309">
        <f>SUM(F7:F11)</f>
        <v>38234</v>
      </c>
      <c r="G12" s="271">
        <f t="shared" si="1"/>
        <v>69.770020220292693</v>
      </c>
      <c r="H12" s="272">
        <f t="shared" si="2"/>
        <v>69.662373450032078</v>
      </c>
    </row>
    <row r="13" spans="1:8" ht="36" x14ac:dyDescent="0.3">
      <c r="A13" s="284" t="s">
        <v>124</v>
      </c>
      <c r="B13" s="83">
        <v>2830873.4340000013</v>
      </c>
      <c r="C13" s="61">
        <v>2366106.62</v>
      </c>
      <c r="D13" s="47">
        <f t="shared" si="0"/>
        <v>83.582211468094869</v>
      </c>
      <c r="E13" s="206">
        <v>2661710</v>
      </c>
      <c r="F13" s="108">
        <v>27799</v>
      </c>
      <c r="G13" s="86">
        <f t="shared" si="1"/>
        <v>30.229979779707307</v>
      </c>
      <c r="H13" s="90">
        <f t="shared" si="2"/>
        <v>30.337626549967922</v>
      </c>
    </row>
    <row r="14" spans="1:8" ht="57" customHeight="1" thickBot="1" x14ac:dyDescent="0.35">
      <c r="A14" s="155" t="s">
        <v>125</v>
      </c>
      <c r="B14" s="273">
        <f>B12+B13</f>
        <v>9364456.9220000003</v>
      </c>
      <c r="C14" s="273">
        <f t="shared" ref="C14" si="3">C12+C13</f>
        <v>7799247.6310000001</v>
      </c>
      <c r="D14" s="274">
        <f t="shared" si="0"/>
        <v>83.285637340881564</v>
      </c>
      <c r="E14" s="310">
        <f>E12+E13</f>
        <v>7827817</v>
      </c>
      <c r="F14" s="275">
        <f>F12+F13</f>
        <v>66033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433307.598</v>
      </c>
      <c r="C19" s="46">
        <v>320655.614</v>
      </c>
      <c r="D19" s="47">
        <f t="shared" ref="D19:D26" si="4">IFERROR(C19/B19*100, 0)</f>
        <v>74.001844297223712</v>
      </c>
      <c r="E19" s="46">
        <v>151794</v>
      </c>
      <c r="F19" s="87">
        <v>1158</v>
      </c>
      <c r="G19" s="79">
        <f t="shared" ref="G19:H26" si="5">B19/B$26*100</f>
        <v>11.871722205760568</v>
      </c>
      <c r="H19" s="48">
        <f t="shared" si="5"/>
        <v>10.276954906378984</v>
      </c>
    </row>
    <row r="20" spans="1:8" ht="18" x14ac:dyDescent="0.35">
      <c r="A20" s="78" t="s">
        <v>112</v>
      </c>
      <c r="B20" s="45">
        <v>2541922.3909999998</v>
      </c>
      <c r="C20" s="46">
        <v>2217507.6379999998</v>
      </c>
      <c r="D20" s="47">
        <f t="shared" si="4"/>
        <v>87.237424944654805</v>
      </c>
      <c r="E20" s="46">
        <v>436378</v>
      </c>
      <c r="F20" s="87">
        <v>2209</v>
      </c>
      <c r="G20" s="79">
        <f t="shared" si="5"/>
        <v>69.643358745245678</v>
      </c>
      <c r="H20" s="48">
        <f t="shared" si="5"/>
        <v>71.0707219998243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2975229.9890000001</v>
      </c>
      <c r="C24" s="280">
        <f>SUM(C19:C23)</f>
        <v>2538163.2519999999</v>
      </c>
      <c r="D24" s="264">
        <f t="shared" si="4"/>
        <v>85.309816766571984</v>
      </c>
      <c r="E24" s="280">
        <f>SUM(E19:E23)</f>
        <v>588172</v>
      </c>
      <c r="F24" s="311">
        <f>SUM(F19:F23)</f>
        <v>3367</v>
      </c>
      <c r="G24" s="281">
        <f t="shared" si="5"/>
        <v>81.51508095100624</v>
      </c>
      <c r="H24" s="282">
        <f t="shared" si="5"/>
        <v>81.34767690620329</v>
      </c>
    </row>
    <row r="25" spans="1:8" ht="36" x14ac:dyDescent="0.3">
      <c r="A25" s="284" t="s">
        <v>124</v>
      </c>
      <c r="B25" s="83">
        <v>674683.56600000011</v>
      </c>
      <c r="C25" s="61">
        <v>581979.01699999976</v>
      </c>
      <c r="D25" s="77">
        <f t="shared" si="4"/>
        <v>86.259551340546466</v>
      </c>
      <c r="E25" s="206">
        <v>119113</v>
      </c>
      <c r="F25" s="108">
        <v>722</v>
      </c>
      <c r="G25" s="86">
        <f t="shared" si="5"/>
        <v>18.484919048993753</v>
      </c>
      <c r="H25" s="90">
        <f t="shared" si="5"/>
        <v>18.652323093796717</v>
      </c>
    </row>
    <row r="26" spans="1:8" ht="57" customHeight="1" thickBot="1" x14ac:dyDescent="0.35">
      <c r="A26" s="162" t="s">
        <v>178</v>
      </c>
      <c r="B26" s="156">
        <f>B24+B25</f>
        <v>3649913.5550000002</v>
      </c>
      <c r="C26" s="157">
        <f t="shared" ref="C26" si="7">C24+C25</f>
        <v>3120142.2689999994</v>
      </c>
      <c r="D26" s="278">
        <f t="shared" si="4"/>
        <v>85.485374433751474</v>
      </c>
      <c r="E26" s="163">
        <f>E24+E25</f>
        <v>707285</v>
      </c>
      <c r="F26" s="159">
        <f>F24+F25</f>
        <v>4089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6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3377453.8470000001</v>
      </c>
      <c r="C7" s="46">
        <v>2776433.9950000001</v>
      </c>
      <c r="D7" s="47">
        <f t="shared" ref="D7:D14" si="0">IFERROR(C7/B7*100, 0)</f>
        <v>82.204942562461611</v>
      </c>
      <c r="E7" s="46">
        <v>2581938</v>
      </c>
      <c r="F7" s="201">
        <v>19322</v>
      </c>
      <c r="G7" s="86">
        <f t="shared" ref="G7:G14" si="1">B7/$B$14*100</f>
        <v>36.647582539955579</v>
      </c>
      <c r="H7" s="90">
        <f t="shared" ref="H7:H14" si="2">C7/$C$14*100</f>
        <v>36.483323782602575</v>
      </c>
    </row>
    <row r="8" spans="1:8" ht="18" x14ac:dyDescent="0.35">
      <c r="A8" s="89" t="s">
        <v>112</v>
      </c>
      <c r="B8" s="87">
        <v>3011229.906</v>
      </c>
      <c r="C8" s="46">
        <v>2504991.8760000002</v>
      </c>
      <c r="D8" s="47">
        <f t="shared" si="0"/>
        <v>83.188330157345362</v>
      </c>
      <c r="E8" s="46">
        <v>2359458</v>
      </c>
      <c r="F8" s="201">
        <v>16528</v>
      </c>
      <c r="G8" s="86">
        <f t="shared" si="1"/>
        <v>32.673813329807338</v>
      </c>
      <c r="H8" s="90">
        <f t="shared" si="2"/>
        <v>32.916478421413736</v>
      </c>
    </row>
    <row r="9" spans="1:8" ht="18" x14ac:dyDescent="0.35">
      <c r="A9" s="89" t="s">
        <v>115</v>
      </c>
      <c r="B9" s="61">
        <v>8813.6080000000002</v>
      </c>
      <c r="C9" s="61">
        <v>5763.2650000000003</v>
      </c>
      <c r="D9" s="47">
        <f t="shared" si="0"/>
        <v>65.390530189225572</v>
      </c>
      <c r="E9" s="206">
        <v>9266</v>
      </c>
      <c r="F9" s="108">
        <v>336</v>
      </c>
      <c r="G9" s="86">
        <f t="shared" si="1"/>
        <v>9.5633409451831006E-2</v>
      </c>
      <c r="H9" s="90">
        <f t="shared" si="2"/>
        <v>7.5731338623067468E-2</v>
      </c>
    </row>
    <row r="10" spans="1:8" ht="18" x14ac:dyDescent="0.35">
      <c r="A10" s="101" t="s">
        <v>116</v>
      </c>
      <c r="B10" s="61">
        <v>43272.275999999998</v>
      </c>
      <c r="C10" s="61">
        <v>24974.416000000001</v>
      </c>
      <c r="D10" s="47">
        <f t="shared" si="0"/>
        <v>57.71458843532983</v>
      </c>
      <c r="E10" s="206">
        <v>46211</v>
      </c>
      <c r="F10" s="108">
        <v>1385</v>
      </c>
      <c r="G10" s="86">
        <f t="shared" si="1"/>
        <v>0.46953248756021826</v>
      </c>
      <c r="H10" s="90">
        <f t="shared" si="2"/>
        <v>0.32817265126787581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6440769.6370000001</v>
      </c>
      <c r="C12" s="269">
        <f>SUM(C7:C11)</f>
        <v>5312163.5520000001</v>
      </c>
      <c r="D12" s="270">
        <f t="shared" si="0"/>
        <v>82.477154927005188</v>
      </c>
      <c r="E12" s="269">
        <f>SUM(E7:E11)</f>
        <v>4996873</v>
      </c>
      <c r="F12" s="309">
        <f>SUM(F7:F11)</f>
        <v>37571</v>
      </c>
      <c r="G12" s="271">
        <f t="shared" si="1"/>
        <v>69.886561766774975</v>
      </c>
      <c r="H12" s="272">
        <f t="shared" si="2"/>
        <v>69.803706193907246</v>
      </c>
    </row>
    <row r="13" spans="1:8" ht="36" x14ac:dyDescent="0.3">
      <c r="A13" s="284" t="s">
        <v>124</v>
      </c>
      <c r="B13" s="83">
        <v>2775264.8540000012</v>
      </c>
      <c r="C13" s="61">
        <v>2297981.8710000003</v>
      </c>
      <c r="D13" s="47">
        <f t="shared" si="0"/>
        <v>82.802254627622631</v>
      </c>
      <c r="E13" s="206">
        <v>2571810</v>
      </c>
      <c r="F13" s="108">
        <v>27077</v>
      </c>
      <c r="G13" s="86">
        <f t="shared" si="1"/>
        <v>30.113438233225043</v>
      </c>
      <c r="H13" s="90">
        <f t="shared" si="2"/>
        <v>30.196293806092754</v>
      </c>
    </row>
    <row r="14" spans="1:8" ht="57" customHeight="1" thickBot="1" x14ac:dyDescent="0.35">
      <c r="A14" s="155" t="s">
        <v>125</v>
      </c>
      <c r="B14" s="273">
        <f>B12+B13</f>
        <v>9216034.4910000004</v>
      </c>
      <c r="C14" s="273">
        <f t="shared" ref="C14" si="3">C12+C13</f>
        <v>7610145.4230000004</v>
      </c>
      <c r="D14" s="274">
        <f t="shared" si="0"/>
        <v>82.575053624547039</v>
      </c>
      <c r="E14" s="310">
        <f>E12+E13</f>
        <v>7568683</v>
      </c>
      <c r="F14" s="275">
        <f>F12+F13</f>
        <v>64648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152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425712.69900000002</v>
      </c>
      <c r="C19" s="46">
        <v>316045.63099999999</v>
      </c>
      <c r="D19" s="47">
        <f t="shared" ref="D19:D26" si="4">IFERROR(C19/B19*100, 0)</f>
        <v>74.239183313627194</v>
      </c>
      <c r="E19" s="46">
        <v>151323</v>
      </c>
      <c r="F19" s="87">
        <v>1149</v>
      </c>
      <c r="G19" s="79">
        <f t="shared" ref="G19:H26" si="5">B19/B$26*100</f>
        <v>11.901070783884926</v>
      </c>
      <c r="H19" s="48">
        <f t="shared" si="5"/>
        <v>10.720139670578902</v>
      </c>
    </row>
    <row r="20" spans="1:8" ht="18" x14ac:dyDescent="0.35">
      <c r="A20" s="78" t="s">
        <v>112</v>
      </c>
      <c r="B20" s="45">
        <v>2517226.1129999999</v>
      </c>
      <c r="C20" s="46">
        <v>2100648.0469999998</v>
      </c>
      <c r="D20" s="47">
        <f t="shared" si="4"/>
        <v>83.450907971730544</v>
      </c>
      <c r="E20" s="46">
        <v>423781</v>
      </c>
      <c r="F20" s="87">
        <v>2191</v>
      </c>
      <c r="G20" s="79">
        <f t="shared" si="5"/>
        <v>70.370665991940527</v>
      </c>
      <c r="H20" s="48">
        <f t="shared" si="5"/>
        <v>71.253130098067373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2942938.8119999999</v>
      </c>
      <c r="C24" s="280">
        <f>SUM(C19:C23)</f>
        <v>2416693.6779999998</v>
      </c>
      <c r="D24" s="264">
        <f t="shared" si="4"/>
        <v>82.11838004058373</v>
      </c>
      <c r="E24" s="280">
        <f>SUM(E19:E23)</f>
        <v>575104</v>
      </c>
      <c r="F24" s="311">
        <f>SUM(F19:F23)</f>
        <v>3340</v>
      </c>
      <c r="G24" s="281">
        <f t="shared" si="5"/>
        <v>82.27173677582546</v>
      </c>
      <c r="H24" s="282">
        <f t="shared" si="5"/>
        <v>81.973269768646276</v>
      </c>
    </row>
    <row r="25" spans="1:8" ht="36" x14ac:dyDescent="0.3">
      <c r="A25" s="284" t="s">
        <v>124</v>
      </c>
      <c r="B25" s="83">
        <v>634156.95300000021</v>
      </c>
      <c r="C25" s="61">
        <v>531454.76699999976</v>
      </c>
      <c r="D25" s="77">
        <f t="shared" si="4"/>
        <v>83.804926286127085</v>
      </c>
      <c r="E25" s="206">
        <v>110076</v>
      </c>
      <c r="F25" s="108">
        <v>703</v>
      </c>
      <c r="G25" s="86">
        <f t="shared" si="5"/>
        <v>17.728263224174547</v>
      </c>
      <c r="H25" s="90">
        <f t="shared" si="5"/>
        <v>18.026730231353731</v>
      </c>
    </row>
    <row r="26" spans="1:8" ht="57" customHeight="1" thickBot="1" x14ac:dyDescent="0.35">
      <c r="A26" s="162" t="s">
        <v>178</v>
      </c>
      <c r="B26" s="156">
        <f>B24+B25</f>
        <v>3577095.7650000001</v>
      </c>
      <c r="C26" s="157">
        <f t="shared" ref="C26" si="7">C24+C25</f>
        <v>2948148.4449999994</v>
      </c>
      <c r="D26" s="278">
        <f t="shared" si="4"/>
        <v>82.417375398391073</v>
      </c>
      <c r="E26" s="163">
        <f>E24+E25</f>
        <v>685180</v>
      </c>
      <c r="F26" s="159">
        <f>F24+F25</f>
        <v>4043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7">
    <tabColor rgb="FFEFE66B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4046797.8089999999</v>
      </c>
      <c r="C7" s="46">
        <v>3300243.1850000001</v>
      </c>
      <c r="D7" s="47">
        <f t="shared" ref="D7:D14" si="0">IFERROR(C7/B7*100, 0)</f>
        <v>81.55196628950236</v>
      </c>
      <c r="E7" s="46">
        <v>2921059</v>
      </c>
      <c r="F7" s="201">
        <v>22070</v>
      </c>
      <c r="G7" s="86">
        <f t="shared" ref="G7:G14" si="1">B7/$B$14*100</f>
        <v>38.732361418851966</v>
      </c>
      <c r="H7" s="90">
        <f t="shared" ref="H7:H14" si="2">C7/$C$14*100</f>
        <v>37.963385133054551</v>
      </c>
    </row>
    <row r="8" spans="1:8" ht="18" x14ac:dyDescent="0.35">
      <c r="A8" s="89" t="s">
        <v>112</v>
      </c>
      <c r="B8" s="87">
        <v>3241312.0440000002</v>
      </c>
      <c r="C8" s="46">
        <v>2751896.4929999998</v>
      </c>
      <c r="D8" s="47">
        <f t="shared" si="0"/>
        <v>84.900696250274379</v>
      </c>
      <c r="E8" s="46">
        <v>2565806</v>
      </c>
      <c r="F8" s="201">
        <v>17411</v>
      </c>
      <c r="G8" s="86">
        <f t="shared" si="1"/>
        <v>31.022965684195814</v>
      </c>
      <c r="H8" s="90">
        <f t="shared" si="2"/>
        <v>31.655638858644032</v>
      </c>
    </row>
    <row r="9" spans="1:8" ht="18" x14ac:dyDescent="0.35">
      <c r="A9" s="89" t="s">
        <v>115</v>
      </c>
      <c r="B9" s="61">
        <v>8946.2520000000004</v>
      </c>
      <c r="C9" s="61">
        <v>6143.1480000000001</v>
      </c>
      <c r="D9" s="47">
        <f t="shared" si="0"/>
        <v>68.667281002144804</v>
      </c>
      <c r="E9" s="206">
        <v>9685</v>
      </c>
      <c r="F9" s="108">
        <v>338</v>
      </c>
      <c r="G9" s="86">
        <f t="shared" si="1"/>
        <v>8.562559390476511E-2</v>
      </c>
      <c r="H9" s="90">
        <f t="shared" si="2"/>
        <v>7.066591168594559E-2</v>
      </c>
    </row>
    <row r="10" spans="1:8" ht="18" x14ac:dyDescent="0.35">
      <c r="A10" s="101" t="s">
        <v>116</v>
      </c>
      <c r="B10" s="61">
        <v>42346.66</v>
      </c>
      <c r="C10" s="61">
        <v>27897.258000000002</v>
      </c>
      <c r="D10" s="47">
        <f t="shared" si="0"/>
        <v>65.878295950613335</v>
      </c>
      <c r="E10" s="206">
        <v>49763</v>
      </c>
      <c r="F10" s="108">
        <v>1337</v>
      </c>
      <c r="G10" s="86">
        <f t="shared" si="1"/>
        <v>0.40530469210828857</v>
      </c>
      <c r="H10" s="90">
        <f t="shared" si="2"/>
        <v>0.32090797260753595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7339402.7650000006</v>
      </c>
      <c r="C12" s="269">
        <f>SUM(C7:C11)</f>
        <v>6086180.0839999998</v>
      </c>
      <c r="D12" s="270">
        <f t="shared" si="0"/>
        <v>82.924732146103977</v>
      </c>
      <c r="E12" s="269">
        <f>SUM(E7:E11)</f>
        <v>5546313</v>
      </c>
      <c r="F12" s="309">
        <f>SUM(F7:F11)</f>
        <v>41156</v>
      </c>
      <c r="G12" s="271">
        <f t="shared" si="1"/>
        <v>70.24625738906083</v>
      </c>
      <c r="H12" s="272">
        <f t="shared" si="2"/>
        <v>70.010597875992062</v>
      </c>
    </row>
    <row r="13" spans="1:8" ht="36" x14ac:dyDescent="0.3">
      <c r="A13" s="284" t="s">
        <v>124</v>
      </c>
      <c r="B13" s="83">
        <v>3108702.284</v>
      </c>
      <c r="C13" s="61">
        <v>2607046.7539999997</v>
      </c>
      <c r="D13" s="47">
        <f t="shared" si="0"/>
        <v>83.862863530485313</v>
      </c>
      <c r="E13" s="206">
        <v>2785158</v>
      </c>
      <c r="F13" s="108">
        <v>28951</v>
      </c>
      <c r="G13" s="86">
        <f t="shared" si="1"/>
        <v>29.75374261093917</v>
      </c>
      <c r="H13" s="90">
        <f t="shared" si="2"/>
        <v>29.989402124007935</v>
      </c>
    </row>
    <row r="14" spans="1:8" ht="57" customHeight="1" thickBot="1" x14ac:dyDescent="0.35">
      <c r="A14" s="155" t="s">
        <v>125</v>
      </c>
      <c r="B14" s="273">
        <f>B12+B13</f>
        <v>10448105.049000001</v>
      </c>
      <c r="C14" s="273">
        <f t="shared" ref="C14" si="3">C12+C13</f>
        <v>8693226.8379999995</v>
      </c>
      <c r="D14" s="274">
        <f t="shared" si="0"/>
        <v>83.203861343565251</v>
      </c>
      <c r="E14" s="310">
        <f>E12+E13</f>
        <v>8331471</v>
      </c>
      <c r="F14" s="275">
        <f>F12+F13</f>
        <v>70107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491947.62</v>
      </c>
      <c r="C19" s="46">
        <v>380719.63099999999</v>
      </c>
      <c r="D19" s="47">
        <f t="shared" ref="D19:D26" si="4">IFERROR(C19/B19*100, 0)</f>
        <v>77.39027805439936</v>
      </c>
      <c r="E19" s="46">
        <v>180302</v>
      </c>
      <c r="F19" s="87">
        <v>1318</v>
      </c>
      <c r="G19" s="79">
        <f t="shared" ref="G19:H26" si="5">B19/B$26*100</f>
        <v>12.039278092153264</v>
      </c>
      <c r="H19" s="48">
        <f t="shared" si="5"/>
        <v>11.235862646278932</v>
      </c>
    </row>
    <row r="20" spans="1:8" ht="18" x14ac:dyDescent="0.35">
      <c r="A20" s="78" t="s">
        <v>112</v>
      </c>
      <c r="B20" s="45">
        <v>2716059.639</v>
      </c>
      <c r="C20" s="46">
        <v>2269739.1179999998</v>
      </c>
      <c r="D20" s="47">
        <f t="shared" si="4"/>
        <v>83.567351961228411</v>
      </c>
      <c r="E20" s="46">
        <v>450707</v>
      </c>
      <c r="F20" s="87">
        <v>2308</v>
      </c>
      <c r="G20" s="79">
        <f t="shared" si="5"/>
        <v>66.469266197068706</v>
      </c>
      <c r="H20" s="48">
        <f t="shared" si="5"/>
        <v>66.984927742626141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3208007.2590000001</v>
      </c>
      <c r="C24" s="280">
        <f>SUM(C19:C23)</f>
        <v>2650458.7489999998</v>
      </c>
      <c r="D24" s="264">
        <f t="shared" si="4"/>
        <v>82.620098242115603</v>
      </c>
      <c r="E24" s="280">
        <f>SUM(E19:E23)</f>
        <v>631009</v>
      </c>
      <c r="F24" s="311">
        <f>SUM(F19:F23)</f>
        <v>3626</v>
      </c>
      <c r="G24" s="281">
        <f t="shared" si="5"/>
        <v>78.508544289221987</v>
      </c>
      <c r="H24" s="282">
        <f t="shared" si="5"/>
        <v>78.220790388905087</v>
      </c>
    </row>
    <row r="25" spans="1:8" ht="36" x14ac:dyDescent="0.3">
      <c r="A25" s="284" t="s">
        <v>124</v>
      </c>
      <c r="B25" s="83">
        <v>878181.43299999973</v>
      </c>
      <c r="C25" s="61">
        <v>737973.8350000002</v>
      </c>
      <c r="D25" s="77">
        <f t="shared" si="4"/>
        <v>84.034324487933048</v>
      </c>
      <c r="E25" s="206">
        <v>145162</v>
      </c>
      <c r="F25" s="108">
        <v>900</v>
      </c>
      <c r="G25" s="86">
        <f t="shared" si="5"/>
        <v>21.491455710778023</v>
      </c>
      <c r="H25" s="90">
        <f t="shared" si="5"/>
        <v>21.779209611094931</v>
      </c>
    </row>
    <row r="26" spans="1:8" ht="57" customHeight="1" thickBot="1" x14ac:dyDescent="0.35">
      <c r="A26" s="162" t="s">
        <v>178</v>
      </c>
      <c r="B26" s="156">
        <f>B24+B25</f>
        <v>4086188.6919999998</v>
      </c>
      <c r="C26" s="157">
        <f t="shared" ref="C26" si="7">C24+C25</f>
        <v>3388432.5839999998</v>
      </c>
      <c r="D26" s="278">
        <f t="shared" si="4"/>
        <v>82.924036049385649</v>
      </c>
      <c r="E26" s="163">
        <f>E24+E25</f>
        <v>776171</v>
      </c>
      <c r="F26" s="159">
        <f>F24+F25</f>
        <v>4526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0">
    <tabColor rgb="FFFFC000"/>
    <pageSetUpPr fitToPage="1"/>
  </sheetPr>
  <dimension ref="A1:L97"/>
  <sheetViews>
    <sheetView showGridLines="0" topLeftCell="A67" zoomScale="60" zoomScaleNormal="60" zoomScalePageLayoutView="80" workbookViewId="0">
      <selection activeCell="K67" sqref="K67"/>
    </sheetView>
  </sheetViews>
  <sheetFormatPr defaultColWidth="8.88671875" defaultRowHeight="14.4" x14ac:dyDescent="0.3"/>
  <cols>
    <col min="1" max="4" width="18.6640625" style="58" customWidth="1"/>
    <col min="5" max="6" width="21.88671875" style="58" customWidth="1"/>
    <col min="7" max="8" width="18.6640625" style="58" customWidth="1"/>
    <col min="9" max="9" width="21.44140625" style="58" customWidth="1"/>
    <col min="10" max="11" width="22.6640625" style="58" customWidth="1"/>
    <col min="12" max="15" width="18.6640625" style="58" customWidth="1"/>
    <col min="16" max="16" width="21.6640625" style="58" customWidth="1"/>
    <col min="17" max="20" width="18.6640625" style="58" customWidth="1"/>
    <col min="21" max="16384" width="8.88671875" style="58"/>
  </cols>
  <sheetData>
    <row r="1" spans="1:9" x14ac:dyDescent="0.3">
      <c r="A1" s="332" t="str">
        <f>"DADOS COMPARATIVOS - "&amp;UPPER(TEXT($I$2,"mmmmmmmmmm"))&amp;"/"&amp;TEXT($I$2,"aaaa")&amp;" A "&amp;UPPER(TEXT($I$1,"mmmmmmmmmm"))&amp;"/"&amp;TEXT($I$1,"aaaa")&amp;" - ASSOCIAÇÃO BRASILEIRA DAS EMPRESAS AÉREAS"</f>
        <v>DADOS COMPARATIVOS - JANEIRO/2017 A DEZEMBRO/2017 - ASSOCIAÇÃO BRASILEIRA DAS EMPRESAS AÉREAS</v>
      </c>
      <c r="B1" s="332"/>
      <c r="C1" s="332"/>
      <c r="D1" s="332"/>
      <c r="E1" s="332"/>
      <c r="F1" s="332"/>
      <c r="G1" s="332"/>
      <c r="H1" s="332"/>
      <c r="I1" s="4">
        <v>43070</v>
      </c>
    </row>
    <row r="2" spans="1:9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  <c r="I2" s="4">
        <v>42736</v>
      </c>
    </row>
    <row r="3" spans="1:9" ht="18.600000000000001" thickBot="1" x14ac:dyDescent="0.35">
      <c r="A3" s="333" t="s">
        <v>2</v>
      </c>
      <c r="B3" s="335"/>
      <c r="C3" s="335"/>
      <c r="D3" s="335"/>
      <c r="E3" s="335"/>
      <c r="F3" s="335"/>
      <c r="G3" s="335"/>
      <c r="H3" s="372"/>
    </row>
    <row r="4" spans="1:9" ht="18.600000000000001" thickBot="1" x14ac:dyDescent="0.35">
      <c r="A4" s="336"/>
      <c r="B4" s="387" t="str">
        <f>""&amp;UPPER(TEXT($I$2,"mmmmmmmmmm"))&amp;"/"&amp;TEXT($I$2,"aaaa")&amp;" A "&amp;UPPER(TEXT($I$1,"mmmmmmmmmm"))&amp;"/"&amp;TEXT($I$1,"aaaa")&amp;""</f>
        <v>JANEIRO/2017 A DEZEMBRO/2017</v>
      </c>
      <c r="C4" s="388"/>
      <c r="D4" s="388"/>
      <c r="E4" s="388"/>
      <c r="F4" s="389"/>
      <c r="G4" s="340" t="s">
        <v>4</v>
      </c>
      <c r="H4" s="341"/>
    </row>
    <row r="5" spans="1:9" ht="18" customHeight="1" x14ac:dyDescent="0.3">
      <c r="A5" s="337"/>
      <c r="B5" s="375" t="s">
        <v>5</v>
      </c>
      <c r="C5" s="344" t="s">
        <v>6</v>
      </c>
      <c r="D5" s="344" t="s">
        <v>7</v>
      </c>
      <c r="E5" s="376" t="s">
        <v>8</v>
      </c>
      <c r="F5" s="376" t="s">
        <v>197</v>
      </c>
      <c r="G5" s="371" t="s">
        <v>9</v>
      </c>
      <c r="H5" s="369" t="s">
        <v>10</v>
      </c>
    </row>
    <row r="6" spans="1:9" ht="18" customHeight="1" x14ac:dyDescent="0.3">
      <c r="A6" s="337"/>
      <c r="B6" s="357"/>
      <c r="C6" s="345"/>
      <c r="D6" s="345"/>
      <c r="E6" s="359"/>
      <c r="F6" s="359"/>
      <c r="G6" s="329"/>
      <c r="H6" s="331"/>
    </row>
    <row r="7" spans="1:9" ht="18" x14ac:dyDescent="0.35">
      <c r="A7" s="1" t="s">
        <v>11</v>
      </c>
      <c r="B7" s="83">
        <f>SUM('Jan 17'!B7+'Fev 17'!B7+'Mar 17'!B7+'Abr 17'!B7+'Mai 17'!B7+'Jun 17'!B7+'Jul 17'!B7+'Ago 17'!B7+'Set 17'!B7+'Out 17'!B7+'Nov 17'!B7+'Dez 17'!B7)</f>
        <v>41463868.359000005</v>
      </c>
      <c r="C7" s="87">
        <f>SUM('Jan 17'!C7+'Fev 17'!C7+'Mar 17'!C7+'Abr 17'!C7+'Mai 17'!C7+'Jun 17'!C7+'Jul 17'!C7+'Ago 17'!C7+'Set 17'!C7+'Out 17'!C7+'Nov 17'!C7+'Dez 17'!C7)</f>
        <v>33250611.645</v>
      </c>
      <c r="D7" s="53">
        <f t="shared" ref="D7:D14" si="0">IFERROR(C7/B7*100, 0)</f>
        <v>80.191774093800234</v>
      </c>
      <c r="E7" s="84">
        <f>SUM('Jan 17'!E7+'Fev 17'!E7+'Mar 17'!E7+'Abr 17'!E7+'Mai 17'!E7+'Jun 17'!E7+'Jul 17'!E7+'Ago 17'!E7+'Set 17'!E7+'Out 17'!E7+'Nov 17'!E7+'Dez 17'!E7)</f>
        <v>30411554</v>
      </c>
      <c r="F7" s="84">
        <f>SUM('Jan 17'!F7+'Fev 17'!F7+'Mar 17'!F7+'Abr 17'!F7+'Mai 17'!F7+'Jun 17'!F7+'Jul 17'!F7+'Ago 17'!F7+'Set 17'!F7+'Out 17'!F7+'Nov 17'!F7+'Dez 17'!F7)</f>
        <v>235808</v>
      </c>
      <c r="G7" s="111">
        <f t="shared" ref="G7:H9" si="1">B7/B$14*100</f>
        <v>36.754581202291838</v>
      </c>
      <c r="H7" s="66">
        <f t="shared" si="1"/>
        <v>36.175659220426404</v>
      </c>
    </row>
    <row r="8" spans="1:9" ht="18" x14ac:dyDescent="0.35">
      <c r="A8" s="1" t="s">
        <v>12</v>
      </c>
      <c r="B8" s="83">
        <f>SUM('Jan 17'!B8+'Fev 17'!B8+'Mar 17'!B8+'Abr 17'!B8+'Mai 17'!B8+'Jun 17'!B8+'Jul 17'!B8+'Ago 17'!B8+'Set 17'!B8+'Out 17'!B8+'Nov 17'!B8+'Dez 17'!B8)</f>
        <v>36282799.225000001</v>
      </c>
      <c r="C8" s="87">
        <f>SUM('Jan 17'!C8+'Fev 17'!C8+'Mar 17'!C8+'Abr 17'!C8+'Mai 17'!C8+'Jun 17'!C8+'Jul 17'!C8+'Ago 17'!C8+'Set 17'!C8+'Out 17'!C8+'Nov 17'!C8+'Dez 17'!C8)</f>
        <v>29943897.493000008</v>
      </c>
      <c r="D8" s="53">
        <f t="shared" si="0"/>
        <v>82.529182236765536</v>
      </c>
      <c r="E8" s="84">
        <f>SUM('Jan 17'!E8+'Fev 17'!E8+'Mar 17'!E8+'Abr 17'!E8+'Mai 17'!E8+'Jun 17'!E8+'Jul 17'!E8+'Ago 17'!E8+'Set 17'!E8+'Out 17'!E8+'Nov 17'!E8+'Dez 17'!E8)</f>
        <v>28090818</v>
      </c>
      <c r="F8" s="84">
        <f>SUM('Jan 17'!F8+'Fev 17'!F8+'Mar 17'!F8+'Abr 17'!F8+'Mai 17'!F8+'Jun 17'!F8+'Jul 17'!F8+'Ago 17'!F8+'Set 17'!F8+'Out 17'!F8+'Nov 17'!F8+'Dez 17'!F8)</f>
        <v>198085</v>
      </c>
      <c r="G8" s="111">
        <f t="shared" si="1"/>
        <v>32.161955532358242</v>
      </c>
      <c r="H8" s="66">
        <f t="shared" si="1"/>
        <v>32.578054292755823</v>
      </c>
    </row>
    <row r="9" spans="1:9" ht="18" x14ac:dyDescent="0.35">
      <c r="A9" s="60" t="s">
        <v>115</v>
      </c>
      <c r="B9" s="83">
        <f>SUM('Jan 17'!B9+'Fev 17'!B9+'Mar 17'!B9+'Abr 17'!B9+'Mai 17'!B9+'Jun 17'!B9+'Jul 17'!B9+'Ago 17'!B9+'Set 17'!B9+'Out 17'!B9+'Nov 17'!B9+'Dez 17'!B9)</f>
        <v>108345.64600000001</v>
      </c>
      <c r="C9" s="87">
        <f>SUM('Jan 17'!C9+'Fev 17'!C9+'Mar 17'!C9+'Abr 17'!C9+'Mai 17'!C9+'Jun 17'!C9+'Jul 17'!C9+'Ago 17'!C9+'Set 17'!C9+'Out 17'!C9+'Nov 17'!C9+'Dez 17'!C9)</f>
        <v>66192.732999999993</v>
      </c>
      <c r="D9" s="53">
        <f t="shared" si="0"/>
        <v>61.094040641005535</v>
      </c>
      <c r="E9" s="84">
        <f>SUM('Jan 17'!E9+'Fev 17'!E9+'Mar 17'!E9+'Abr 17'!E9+'Mai 17'!E9+'Jun 17'!E9+'Jul 17'!E9+'Ago 17'!E9+'Set 17'!E9+'Out 17'!E9+'Nov 17'!E9+'Dez 17'!E9)</f>
        <v>102523</v>
      </c>
      <c r="F9" s="84">
        <f>SUM('Jan 17'!F9+'Fev 17'!F9+'Mar 17'!F9+'Abr 17'!F9+'Mai 17'!F9+'Jun 17'!F9+'Jul 17'!F9+'Ago 17'!F9+'Set 17'!F9+'Out 17'!F9+'Nov 17'!F9+'Dez 17'!F9)</f>
        <v>4020</v>
      </c>
      <c r="G9" s="111">
        <f t="shared" si="1"/>
        <v>9.604021528679689E-2</v>
      </c>
      <c r="H9" s="66">
        <f t="shared" si="1"/>
        <v>7.2015690341045241E-2</v>
      </c>
    </row>
    <row r="10" spans="1:9" ht="18" x14ac:dyDescent="0.35">
      <c r="A10" s="60" t="s">
        <v>116</v>
      </c>
      <c r="B10" s="83">
        <f>SUM('Jan 17'!B10+'Fev 17'!B10+'Mar 17'!B10+'Abr 17'!B10+'Mai 17'!B10+'Jun 17'!B10+'Jul 17'!B10+'Ago 17'!B10+'Set 17'!B10+'Out 17'!B10+'Nov 17'!B10+'Dez 17'!B10)</f>
        <v>564268.41800000006</v>
      </c>
      <c r="C10" s="87">
        <f>SUM('Jan 17'!C10+'Fev 17'!C10+'Mar 17'!C10+'Abr 17'!C10+'Mai 17'!C10+'Jun 17'!C10+'Jul 17'!C10+'Ago 17'!C10+'Set 17'!C10+'Out 17'!C10+'Nov 17'!C10+'Dez 17'!C10)</f>
        <v>351881.21799999999</v>
      </c>
      <c r="D10" s="53">
        <f t="shared" ref="D10:D11" si="2">IFERROR(C10/B10*100, 0)</f>
        <v>62.36060831602309</v>
      </c>
      <c r="E10" s="84">
        <f>SUM('Jan 17'!E10+'Fev 17'!E10+'Mar 17'!E10+'Abr 17'!E10+'Mai 17'!E10+'Jun 17'!E10+'Jul 17'!E10+'Ago 17'!E10+'Set 17'!E10+'Out 17'!E10+'Nov 17'!E10+'Dez 17'!E10)</f>
        <v>625681</v>
      </c>
      <c r="F10" s="84">
        <f>SUM('Jan 17'!F10+'Fev 17'!F10+'Mar 17'!F10+'Abr 17'!F10+'Mai 17'!F10+'Jun 17'!F10+'Jul 17'!F10+'Ago 17'!F10+'Set 17'!F10+'Out 17'!F10+'Nov 17'!F10+'Dez 17'!F10)</f>
        <v>16956</v>
      </c>
      <c r="G10" s="111">
        <f t="shared" ref="G10:G11" si="3">B10/B$14*100</f>
        <v>0.50018124719345247</v>
      </c>
      <c r="H10" s="66">
        <f t="shared" ref="H10:H11" si="4">C10/C$14*100</f>
        <v>0.38283611635008086</v>
      </c>
    </row>
    <row r="11" spans="1:9" ht="18.600000000000001" thickBot="1" x14ac:dyDescent="0.4">
      <c r="A11" s="60" t="s">
        <v>189</v>
      </c>
      <c r="B11" s="83">
        <f>SUM('Jan 17'!B11+'Fev 17'!B11+'Mar 17'!B11+'Abr 17'!B11+'Mai 17'!B11+'Jun 17'!B11+'Jul 17'!B11+'Ago 17'!B11+'Set 17'!B11+'Out 17'!B11+'Nov 17'!B11+'Dez 17'!B11)</f>
        <v>0</v>
      </c>
      <c r="C11" s="87">
        <f>SUM('Jan 17'!C11+'Fev 17'!C11+'Mar 17'!C11+'Abr 17'!C11+'Mai 17'!C11+'Jun 17'!C11+'Jul 17'!C11+'Ago 17'!C11+'Set 17'!C11+'Out 17'!C11+'Nov 17'!C11+'Dez 17'!C11)</f>
        <v>0</v>
      </c>
      <c r="D11" s="53">
        <f t="shared" si="2"/>
        <v>0</v>
      </c>
      <c r="E11" s="84">
        <f>SUM('Jan 17'!E11+'Fev 17'!E11+'Mar 17'!E11+'Abr 17'!E11+'Mai 17'!E11+'Jun 17'!E11+'Jul 17'!E11+'Ago 17'!E11+'Set 17'!E11+'Out 17'!E11+'Nov 17'!E11+'Dez 17'!E11)</f>
        <v>0</v>
      </c>
      <c r="F11" s="84">
        <f>SUM('Jan 17'!F11+'Fev 17'!F11+'Mar 17'!F11+'Abr 17'!F11+'Mai 17'!F11+'Jun 17'!F11+'Jul 17'!F11+'Ago 17'!F11+'Set 17'!F11+'Out 17'!F11+'Nov 17'!F11+'Dez 17'!F11)</f>
        <v>0</v>
      </c>
      <c r="G11" s="111">
        <f t="shared" si="3"/>
        <v>0</v>
      </c>
      <c r="H11" s="66">
        <f t="shared" si="4"/>
        <v>0</v>
      </c>
    </row>
    <row r="12" spans="1:9" ht="57" customHeight="1" x14ac:dyDescent="0.3">
      <c r="A12" s="149" t="s">
        <v>123</v>
      </c>
      <c r="B12" s="150">
        <f>SUM(B7:B11)</f>
        <v>78419281.648000002</v>
      </c>
      <c r="C12" s="151">
        <f>SUM(C7:C11)</f>
        <v>63612583.089000016</v>
      </c>
      <c r="D12" s="152">
        <f t="shared" si="0"/>
        <v>81.118548591833957</v>
      </c>
      <c r="E12" s="153">
        <f>SUM(E7:E11)</f>
        <v>59230576</v>
      </c>
      <c r="F12" s="153">
        <f>SUM(F7:F11)</f>
        <v>454869</v>
      </c>
      <c r="G12" s="154">
        <f t="shared" ref="G12" si="5">B12/$B$14*100</f>
        <v>69.512758197130324</v>
      </c>
      <c r="H12" s="177">
        <f t="shared" ref="H12" si="6">C12/$C$14*100</f>
        <v>69.208565319873358</v>
      </c>
      <c r="I12" s="176"/>
    </row>
    <row r="13" spans="1:9" ht="18" x14ac:dyDescent="0.3">
      <c r="A13" s="92" t="s">
        <v>124</v>
      </c>
      <c r="B13" s="105">
        <f>SUM('Jan 17'!B13+'Fev 17'!B13+'Mar 17'!B13+'Abr 17'!B13+'Mai 17'!B13+'Jun 17'!B13+'Jul 17'!B13+'Ago 17'!B13+'Set 17'!B13+'Out 17'!B13+'Nov 17'!B13+'Dez 17'!B13)</f>
        <v>34393507.948999994</v>
      </c>
      <c r="C13" s="46">
        <f>SUM('Jan 17'!C13+'Fev 17'!C13+'Mar 17'!C13+'Abr 17'!C13+'Mai 17'!C13+'Jun 17'!C13+'Jul 17'!C13+'Ago 17'!C13+'Set 17'!C13+'Out 17'!C13+'Nov 17'!C13+'Dez 17'!C13)</f>
        <v>28301738.202000003</v>
      </c>
      <c r="D13" s="115">
        <f t="shared" si="0"/>
        <v>82.288024367758311</v>
      </c>
      <c r="E13" s="84">
        <f>SUM('Jan 17'!E13+'Fev 17'!E13+'Mar 17'!E13+'Abr 17'!E13+'Mai 17'!E13+'Jun 17'!E13+'Jul 17'!E13+'Ago 17'!E13+'Set 17'!E13+'Out 17'!E13+'Nov 17'!E13+'Dez 17'!E13)</f>
        <v>31395956</v>
      </c>
      <c r="F13" s="84">
        <f>SUM('Jan 17'!F13+'Fev 17'!F13+'Mar 17'!F13+'Abr 17'!F13+'Mai 17'!F13+'Jun 17'!F13+'Jul 17'!F13+'Ago 17'!F13+'Set 17'!F13+'Out 17'!F13+'Nov 17'!F13+'Dez 17'!F13)</f>
        <v>337054</v>
      </c>
      <c r="G13" s="116">
        <f>B13/B$14*100</f>
        <v>30.487241802869676</v>
      </c>
      <c r="H13" s="48">
        <f>C13/C$14*100</f>
        <v>30.791434680126638</v>
      </c>
    </row>
    <row r="14" spans="1:9" ht="57" customHeight="1" thickBot="1" x14ac:dyDescent="0.35">
      <c r="A14" s="155" t="s">
        <v>125</v>
      </c>
      <c r="B14" s="156">
        <f>B12+B13</f>
        <v>112812789.597</v>
      </c>
      <c r="C14" s="157">
        <f t="shared" ref="C14" si="7">C12+C13</f>
        <v>91914321.291000023</v>
      </c>
      <c r="D14" s="158">
        <f t="shared" si="0"/>
        <v>81.475089499466009</v>
      </c>
      <c r="E14" s="159">
        <f>E12+E13</f>
        <v>90626532</v>
      </c>
      <c r="F14" s="159">
        <f>F12+F13</f>
        <v>791923</v>
      </c>
      <c r="G14" s="160">
        <f>SUM(G7+G8+G9+G10+G11+G13)</f>
        <v>100</v>
      </c>
      <c r="H14" s="160">
        <f>SUM(H7+H8+H9+H10+H11+H13)</f>
        <v>99.999999999999986</v>
      </c>
    </row>
    <row r="15" spans="1:9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  <c r="I15" s="176"/>
    </row>
    <row r="16" spans="1:9" ht="18.600000000000001" thickBot="1" x14ac:dyDescent="0.35">
      <c r="A16" s="314"/>
      <c r="B16" s="387" t="str">
        <f>""&amp;UPPER(TEXT($I$2,"mmmmmmmmmm"))&amp;"/"&amp;TEXT($I$2,"aaaa")&amp;" A "&amp;UPPER(TEXT($I$1,"mmmmmmmmmm"))&amp;"/"&amp;TEXT($I$1,"aaaa")&amp;""</f>
        <v>JANEIRO/2017 A DEZEMBRO/2017</v>
      </c>
      <c r="C16" s="388"/>
      <c r="D16" s="388"/>
      <c r="E16" s="388"/>
      <c r="F16" s="389"/>
      <c r="G16" s="371" t="s">
        <v>4</v>
      </c>
      <c r="H16" s="369"/>
    </row>
    <row r="17" spans="1:12" ht="18" customHeight="1" x14ac:dyDescent="0.3">
      <c r="A17" s="315"/>
      <c r="B17" s="375" t="s">
        <v>5</v>
      </c>
      <c r="C17" s="344" t="s">
        <v>6</v>
      </c>
      <c r="D17" s="344" t="s">
        <v>7</v>
      </c>
      <c r="E17" s="376" t="s">
        <v>8</v>
      </c>
      <c r="F17" s="376" t="s">
        <v>197</v>
      </c>
      <c r="G17" s="371" t="s">
        <v>9</v>
      </c>
      <c r="H17" s="369" t="s">
        <v>10</v>
      </c>
    </row>
    <row r="18" spans="1:12" ht="18" customHeight="1" x14ac:dyDescent="0.3">
      <c r="A18" s="316"/>
      <c r="B18" s="357"/>
      <c r="C18" s="345"/>
      <c r="D18" s="345"/>
      <c r="E18" s="359"/>
      <c r="F18" s="359"/>
      <c r="G18" s="329"/>
      <c r="H18" s="331"/>
    </row>
    <row r="19" spans="1:12" ht="18" x14ac:dyDescent="0.35">
      <c r="A19" s="78" t="s">
        <v>11</v>
      </c>
      <c r="B19" s="83">
        <f>SUM('Jan 17'!B19+'Fev 17'!B19+'Mar 17'!B19+'Abr 17'!B19+'Mai 17'!B19+'Jun 17'!B19+'Jul 17'!B19+'Ago 17'!B19+'Set 17'!B19+'Out 17'!B19+'Nov 17'!B19+'Dez 17'!B19)</f>
        <v>5231457.2700000005</v>
      </c>
      <c r="C19" s="87">
        <f>SUM('Jan 17'!C19+'Fev 17'!C19+'Mar 17'!C19+'Abr 17'!C19+'Mai 17'!C19+'Jun 17'!C19+'Jul 17'!C19+'Ago 17'!C19+'Set 17'!C19+'Out 17'!C19+'Nov 17'!C19+'Dez 17'!C19)</f>
        <v>3980516.3030000003</v>
      </c>
      <c r="D19" s="53">
        <f t="shared" ref="D19:D26" si="8">IFERROR(C19/B19*100, 0)</f>
        <v>76.088097399293105</v>
      </c>
      <c r="E19" s="84">
        <f>SUM('Jan 17'!E19+'Fev 17'!E19+'Mar 17'!E19+'Abr 17'!E19+'Mai 17'!E19+'Jun 17'!E19+'Jul 17'!E19+'Ago 17'!E19+'Set 17'!E19+'Out 17'!E19+'Nov 17'!E19+'Dez 17'!E19)</f>
        <v>1888859</v>
      </c>
      <c r="F19" s="84">
        <f>SUM('Jan 17'!F19+'Fev 17'!F19+'Mar 17'!F19+'Abr 17'!F19+'Mai 17'!F19+'Jun 17'!F19+'Jul 17'!F19+'Ago 17'!F19+'Set 17'!F19+'Out 17'!F19+'Nov 17'!F19+'Dez 17'!F19)</f>
        <v>14079</v>
      </c>
      <c r="G19" s="111">
        <f>B19/B$26*100</f>
        <v>11.978979292763999</v>
      </c>
      <c r="H19" s="66">
        <f>C19/C$26*100</f>
        <v>10.751247174508086</v>
      </c>
    </row>
    <row r="20" spans="1:12" ht="18" x14ac:dyDescent="0.35">
      <c r="A20" s="78" t="s">
        <v>12</v>
      </c>
      <c r="B20" s="83">
        <f>SUM('Jan 17'!B20+'Fev 17'!B20+'Mar 17'!B20+'Abr 17'!B20+'Mai 17'!B20+'Jun 17'!B20+'Jul 17'!B20+'Ago 17'!B20+'Set 17'!B20+'Out 17'!B20+'Nov 17'!B20+'Dez 17'!B20)</f>
        <v>32316234.521999992</v>
      </c>
      <c r="C20" s="87">
        <f>SUM('Jan 17'!C20+'Fev 17'!C20+'Mar 17'!C20+'Abr 17'!C20+'Mai 17'!C20+'Jun 17'!C20+'Jul 17'!C20+'Ago 17'!C20+'Set 17'!C20+'Out 17'!C20+'Nov 17'!C20+'Dez 17'!C20)</f>
        <v>27724103.206000004</v>
      </c>
      <c r="D20" s="53">
        <f t="shared" si="8"/>
        <v>85.790017358384389</v>
      </c>
      <c r="E20" s="84">
        <f>SUM('Jan 17'!E20+'Fev 17'!E20+'Mar 17'!E20+'Abr 17'!E20+'Mai 17'!E20+'Jun 17'!E20+'Jul 17'!E20+'Ago 17'!E20+'Set 17'!E20+'Out 17'!E20+'Nov 17'!E20+'Dez 17'!E20)</f>
        <v>5457367</v>
      </c>
      <c r="F20" s="84">
        <f>SUM('Jan 17'!F20+'Fev 17'!F20+'Mar 17'!F20+'Abr 17'!F20+'Mai 17'!F20+'Jun 17'!F20+'Jul 17'!F20+'Ago 17'!F20+'Set 17'!F20+'Out 17'!F20+'Nov 17'!F20+'Dez 17'!F20)</f>
        <v>27566</v>
      </c>
      <c r="G20" s="111">
        <f>B20/B$26*100</f>
        <v>73.997642373774553</v>
      </c>
      <c r="H20" s="66">
        <f>C20/C$26*100</f>
        <v>74.881915703908135</v>
      </c>
    </row>
    <row r="21" spans="1:12" ht="18" x14ac:dyDescent="0.35">
      <c r="A21" s="78" t="s">
        <v>115</v>
      </c>
      <c r="B21" s="83">
        <f>SUM('Jan 17'!B21+'Fev 17'!B21+'Mar 17'!B21+'Abr 17'!B21+'Mai 17'!B21+'Jun 17'!B21+'Jul 17'!B21+'Ago 17'!B21+'Set 17'!B21+'Out 17'!B21+'Nov 17'!B21+'Dez 17'!B21)</f>
        <v>0</v>
      </c>
      <c r="C21" s="87">
        <f>SUM('Jan 17'!C21+'Fev 17'!C21+'Mar 17'!C21+'Abr 17'!C21+'Mai 17'!C21+'Jun 17'!C21+'Jul 17'!C21+'Ago 17'!C21+'Set 17'!C21+'Out 17'!C21+'Nov 17'!C21+'Dez 17'!C21)</f>
        <v>0</v>
      </c>
      <c r="D21" s="53">
        <f t="shared" ref="D21:D23" si="9">IFERROR(C21/B21*100, 0)</f>
        <v>0</v>
      </c>
      <c r="E21" s="84">
        <f>SUM('Jan 17'!E21+'Fev 17'!E21+'Mar 17'!E21+'Abr 17'!E21+'Mai 17'!E21+'Jun 17'!E21+'Jul 17'!E21+'Ago 17'!E21+'Set 17'!E21+'Out 17'!E21+'Nov 17'!E21+'Dez 17'!E21)</f>
        <v>0</v>
      </c>
      <c r="F21" s="84">
        <f>SUM('Jan 17'!F21+'Fev 17'!F21+'Mar 17'!F21+'Abr 17'!F21+'Mai 17'!F21+'Jun 17'!F21+'Jul 17'!F21+'Ago 17'!F21+'Set 17'!F21+'Out 17'!F21+'Nov 17'!F21+'Dez 17'!F21)</f>
        <v>0</v>
      </c>
      <c r="G21" s="111">
        <f t="shared" ref="G21:G23" si="10">B21/B$26*100</f>
        <v>0</v>
      </c>
      <c r="H21" s="66">
        <f t="shared" ref="H21:H23" si="11">C21/C$26*100</f>
        <v>0</v>
      </c>
    </row>
    <row r="22" spans="1:12" ht="18" x14ac:dyDescent="0.35">
      <c r="A22" s="60" t="s">
        <v>116</v>
      </c>
      <c r="B22" s="83">
        <f>SUM('Jan 17'!B22+'Fev 17'!B22+'Mar 17'!B22+'Abr 17'!B22+'Mai 17'!B22+'Jun 17'!B22+'Jul 17'!B22+'Ago 17'!B22+'Set 17'!B22+'Out 17'!B22+'Nov 17'!B22+'Dez 17'!B22)</f>
        <v>0</v>
      </c>
      <c r="C22" s="87">
        <f>SUM('Jan 17'!C22+'Fev 17'!C22+'Mar 17'!C22+'Abr 17'!C22+'Mai 17'!C22+'Jun 17'!C22+'Jul 17'!C22+'Ago 17'!C22+'Set 17'!C22+'Out 17'!C22+'Nov 17'!C22+'Dez 17'!C22)</f>
        <v>0</v>
      </c>
      <c r="D22" s="53">
        <f t="shared" si="9"/>
        <v>0</v>
      </c>
      <c r="E22" s="84">
        <f>SUM('Jan 17'!E22+'Fev 17'!E22+'Mar 17'!E22+'Abr 17'!E22+'Mai 17'!E22+'Jun 17'!E22+'Jul 17'!E22+'Ago 17'!E22+'Set 17'!E22+'Out 17'!E22+'Nov 17'!E22+'Dez 17'!E22)</f>
        <v>0</v>
      </c>
      <c r="F22" s="84">
        <f>SUM('Jan 17'!F22+'Fev 17'!F22+'Mar 17'!F22+'Abr 17'!F22+'Mai 17'!F22+'Jun 17'!F22+'Jul 17'!F22+'Ago 17'!F22+'Set 17'!F22+'Out 17'!F22+'Nov 17'!F22+'Dez 17'!F22)</f>
        <v>0</v>
      </c>
      <c r="G22" s="111">
        <f t="shared" si="10"/>
        <v>0</v>
      </c>
      <c r="H22" s="66">
        <f t="shared" si="11"/>
        <v>0</v>
      </c>
    </row>
    <row r="23" spans="1:12" ht="18.600000000000001" thickBot="1" x14ac:dyDescent="0.4">
      <c r="A23" s="60" t="s">
        <v>189</v>
      </c>
      <c r="B23" s="83">
        <f>SUM('Jan 17'!B23+'Fev 17'!B23+'Mar 17'!B23+'Abr 17'!B23+'Mai 17'!B23+'Jun 17'!B23+'Jul 17'!B23+'Ago 17'!B23+'Set 17'!B23+'Out 17'!B23+'Nov 17'!B23+'Dez 17'!B23)</f>
        <v>0</v>
      </c>
      <c r="C23" s="87">
        <f>SUM('Jan 17'!C23+'Fev 17'!C23+'Mar 17'!C23+'Abr 17'!C23+'Mai 17'!C23+'Jun 17'!C23+'Jul 17'!C23+'Ago 17'!C23+'Set 17'!C23+'Out 17'!C23+'Nov 17'!C23+'Dez 17'!C23)</f>
        <v>0</v>
      </c>
      <c r="D23" s="53">
        <f t="shared" si="9"/>
        <v>0</v>
      </c>
      <c r="E23" s="84">
        <f>SUM('Jan 17'!E23+'Fev 17'!E23+'Mar 17'!E23+'Abr 17'!E23+'Mai 17'!E23+'Jun 17'!E23+'Jul 17'!E23+'Ago 17'!E23+'Set 17'!E23+'Out 17'!E23+'Nov 17'!E23+'Dez 17'!E23)</f>
        <v>0</v>
      </c>
      <c r="F23" s="84">
        <f>SUM('Jan 17'!F23+'Fev 17'!F23+'Mar 17'!F23+'Abr 17'!F23+'Mai 17'!F23+'Jun 17'!F23+'Jul 17'!F23+'Ago 17'!F23+'Set 17'!F23+'Out 17'!F23+'Nov 17'!F23+'Dez 17'!F23)</f>
        <v>0</v>
      </c>
      <c r="G23" s="111">
        <f t="shared" si="10"/>
        <v>0</v>
      </c>
      <c r="H23" s="66">
        <f t="shared" si="11"/>
        <v>0</v>
      </c>
    </row>
    <row r="24" spans="1:12" ht="57" customHeight="1" x14ac:dyDescent="0.3">
      <c r="A24" s="149" t="s">
        <v>123</v>
      </c>
      <c r="B24" s="150">
        <f>SUM(B19:B23)</f>
        <v>37547691.791999996</v>
      </c>
      <c r="C24" s="166">
        <f>SUM(C19:C23)</f>
        <v>31704619.509000003</v>
      </c>
      <c r="D24" s="167">
        <f t="shared" si="8"/>
        <v>84.438265032725852</v>
      </c>
      <c r="E24" s="168">
        <f>SUM(E19:E23)</f>
        <v>7346226</v>
      </c>
      <c r="F24" s="168">
        <f>SUM(F19:F23)</f>
        <v>41645</v>
      </c>
      <c r="G24" s="154">
        <f>B24/B$26*100</f>
        <v>85.976621666538563</v>
      </c>
      <c r="H24" s="177">
        <f>C24/C$26*100</f>
        <v>85.633162878416229</v>
      </c>
      <c r="I24" s="176"/>
    </row>
    <row r="25" spans="1:12" ht="18" x14ac:dyDescent="0.3">
      <c r="A25" s="92" t="s">
        <v>124</v>
      </c>
      <c r="B25" s="114">
        <f>SUM('Jan 17'!B25+'Fev 17'!B25+'Mar 17'!B25+'Abr 17'!B25+'Mai 17'!B25+'Jun 17'!B25+'Jul 17'!B25+'Ago 17'!B25+'Set 17'!B25+'Out 17'!B25+'Nov 17'!B25+'Dez 17'!B25)</f>
        <v>6124286.7810000014</v>
      </c>
      <c r="C25" s="46">
        <f>SUM('Jan 17'!C25+'Fev 17'!C25+'Mar 17'!C25+'Abr 17'!C25+'Mai 17'!C25+'Jun 17'!C25+'Jul 17'!C25+'Ago 17'!C25+'Set 17'!C25+'Out 17'!C25+'Nov 17'!C25+'Dez 17'!C25)</f>
        <v>5319143.7659999989</v>
      </c>
      <c r="D25" s="115">
        <f t="shared" si="8"/>
        <v>86.853277062434771</v>
      </c>
      <c r="E25" s="84">
        <f>SUM('Jan 17'!E25+'Fev 17'!E25+'Mar 17'!E25+'Abr 17'!E25+'Mai 17'!E25+'Jun 17'!E25+'Jul 17'!E25+'Ago 17'!E25+'Set 17'!E25+'Out 17'!E25+'Nov 17'!E25+'Dez 17'!E25)</f>
        <v>1011916</v>
      </c>
      <c r="F25" s="84">
        <f>SUM('Jan 17'!F25+'Fev 17'!F25+'Mar 17'!F25+'Abr 17'!F25+'Mai 17'!F25+'Jun 17'!F25+'Jul 17'!F25+'Ago 17'!F25+'Set 17'!F25+'Out 17'!F25+'Nov 17'!F25+'Dez 17'!F25)</f>
        <v>6218</v>
      </c>
      <c r="G25" s="116">
        <f>B25/B$26*100</f>
        <v>14.023378333461434</v>
      </c>
      <c r="H25" s="48">
        <f>C25/C$26*100</f>
        <v>14.366837121583767</v>
      </c>
    </row>
    <row r="26" spans="1:12" ht="57" customHeight="1" thickBot="1" x14ac:dyDescent="0.35">
      <c r="A26" s="162" t="s">
        <v>183</v>
      </c>
      <c r="B26" s="156">
        <f>B24+B25</f>
        <v>43671978.572999999</v>
      </c>
      <c r="C26" s="163">
        <f t="shared" ref="C26" si="12">C24+C25</f>
        <v>37023763.275000006</v>
      </c>
      <c r="D26" s="164">
        <f t="shared" si="8"/>
        <v>84.776931306450535</v>
      </c>
      <c r="E26" s="165">
        <f>E24+E25</f>
        <v>8358142</v>
      </c>
      <c r="F26" s="165">
        <f>F24+F25</f>
        <v>47863</v>
      </c>
      <c r="G26" s="160">
        <f t="shared" ref="G26:H26" si="13">SUM(G19+G20+G21+G22+G23+G25)</f>
        <v>99.999999999999986</v>
      </c>
      <c r="H26" s="160">
        <f t="shared" si="13"/>
        <v>99.999999999999986</v>
      </c>
    </row>
    <row r="27" spans="1:12" ht="15" thickBot="1" x14ac:dyDescent="0.35">
      <c r="E27" s="43"/>
      <c r="F27" s="43"/>
    </row>
    <row r="28" spans="1:12" ht="18.600000000000001" thickBot="1" x14ac:dyDescent="0.35">
      <c r="A28" s="384" t="s">
        <v>179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6"/>
    </row>
    <row r="29" spans="1:12" ht="18" x14ac:dyDescent="0.3">
      <c r="A29" s="337"/>
      <c r="B29" s="364" t="s">
        <v>92</v>
      </c>
      <c r="C29" s="365"/>
      <c r="D29" s="365"/>
      <c r="E29" s="365"/>
      <c r="F29" s="366"/>
      <c r="G29" s="329" t="s">
        <v>39</v>
      </c>
      <c r="H29" s="348"/>
      <c r="I29" s="348"/>
      <c r="J29" s="377"/>
      <c r="K29" s="331"/>
    </row>
    <row r="30" spans="1:12" ht="18" x14ac:dyDescent="0.3">
      <c r="A30" s="337"/>
      <c r="B30" s="357" t="s">
        <v>5</v>
      </c>
      <c r="C30" s="345" t="s">
        <v>6</v>
      </c>
      <c r="D30" s="345" t="s">
        <v>7</v>
      </c>
      <c r="E30" s="358" t="s">
        <v>8</v>
      </c>
      <c r="F30" s="358" t="s">
        <v>197</v>
      </c>
      <c r="G30" s="126" t="s">
        <v>83</v>
      </c>
      <c r="H30" s="82" t="s">
        <v>84</v>
      </c>
      <c r="I30" s="82" t="s">
        <v>85</v>
      </c>
      <c r="J30" s="307" t="s">
        <v>90</v>
      </c>
      <c r="K30" s="133" t="s">
        <v>198</v>
      </c>
    </row>
    <row r="31" spans="1:12" ht="22.2" customHeight="1" x14ac:dyDescent="0.3">
      <c r="A31" s="337"/>
      <c r="B31" s="357"/>
      <c r="C31" s="345"/>
      <c r="D31" s="345"/>
      <c r="E31" s="359"/>
      <c r="F31" s="359"/>
      <c r="G31" s="175" t="s">
        <v>186</v>
      </c>
      <c r="H31" s="175" t="s">
        <v>186</v>
      </c>
      <c r="I31" s="175" t="s">
        <v>186</v>
      </c>
      <c r="J31" s="175" t="s">
        <v>186</v>
      </c>
      <c r="K31" s="175" t="s">
        <v>186</v>
      </c>
      <c r="L31" s="176"/>
    </row>
    <row r="32" spans="1:12" ht="18" x14ac:dyDescent="0.35">
      <c r="A32" s="78" t="s">
        <v>41</v>
      </c>
      <c r="B32" s="119">
        <f>'Jan 17'!B12</f>
        <v>7552402.5199999996</v>
      </c>
      <c r="C32" s="118">
        <f>'Jan 17'!C12</f>
        <v>6351817.6159999995</v>
      </c>
      <c r="D32" s="53">
        <f t="shared" ref="D32:D44" si="14">C32/B32*100</f>
        <v>84.10327176258609</v>
      </c>
      <c r="E32" s="120">
        <f>'Jan 17'!E12</f>
        <v>5651512</v>
      </c>
      <c r="F32" s="120">
        <f>'Jan 17'!F12</f>
        <v>41898</v>
      </c>
      <c r="G32" s="128">
        <f>(B32-'2016'!B32)/'2016'!B32*100</f>
        <v>-6.928016668607448</v>
      </c>
      <c r="H32" s="138">
        <f>(C32-'2016'!C32)/'2016'!C32*100</f>
        <v>-5.8814849452393219</v>
      </c>
      <c r="I32" s="138">
        <f>D32-'2016'!D32</f>
        <v>0.93516925853948862</v>
      </c>
      <c r="J32" s="135">
        <f>(E32-'2016'!E32)/'2016'!E32*100</f>
        <v>-9.9666822470254743</v>
      </c>
      <c r="K32" s="135">
        <f>(F32-'2016'!F32)/'2016'!F32*100</f>
        <v>-15.743962032698533</v>
      </c>
    </row>
    <row r="33" spans="1:12" ht="18" x14ac:dyDescent="0.35">
      <c r="A33" s="78" t="s">
        <v>42</v>
      </c>
      <c r="B33" s="119">
        <f>'Fev 17'!B12</f>
        <v>5879888.767</v>
      </c>
      <c r="C33" s="118">
        <f>'Fev 17'!C12</f>
        <v>4619421.7949999999</v>
      </c>
      <c r="D33" s="53">
        <f t="shared" si="14"/>
        <v>78.56308134476653</v>
      </c>
      <c r="E33" s="120">
        <f>'Fev 17'!E12</f>
        <v>4271947</v>
      </c>
      <c r="F33" s="120">
        <f>'Fev 17'!F12</f>
        <v>34541</v>
      </c>
      <c r="G33" s="128">
        <f>(B33-'2016'!B33)/'2016'!B33*100</f>
        <v>-10.58090090944151</v>
      </c>
      <c r="H33" s="138">
        <f>(C33-'2016'!C33)/'2016'!C33*100</f>
        <v>-10.268505155791319</v>
      </c>
      <c r="I33" s="138">
        <f>D33-'2016'!D33</f>
        <v>0.27351347537884863</v>
      </c>
      <c r="J33" s="135">
        <f>(E33-'2016'!E33)/'2016'!E33*100</f>
        <v>-12.720331797611628</v>
      </c>
      <c r="K33" s="135">
        <f>(F33-'2016'!F33)/'2016'!F33*100</f>
        <v>-16.718505123568413</v>
      </c>
    </row>
    <row r="34" spans="1:12" ht="18" x14ac:dyDescent="0.35">
      <c r="A34" s="78" t="s">
        <v>43</v>
      </c>
      <c r="B34" s="119">
        <f>'Mar 17'!B12</f>
        <v>6534240.9860000005</v>
      </c>
      <c r="C34" s="118">
        <f>'Mar 17'!C12</f>
        <v>5107534.4099999992</v>
      </c>
      <c r="D34" s="53">
        <f t="shared" si="14"/>
        <v>78.165687811992171</v>
      </c>
      <c r="E34" s="120">
        <f>'Mar 17'!E12</f>
        <v>4798653</v>
      </c>
      <c r="F34" s="120">
        <f>'Mar 17'!F12</f>
        <v>38829</v>
      </c>
      <c r="G34" s="128">
        <f>(B34-'2016'!B34)/'2016'!B34*100</f>
        <v>0.6822965869435379</v>
      </c>
      <c r="H34" s="138">
        <f>(C34-'2016'!C34)/'2016'!C34*100</f>
        <v>2.6762800482820439</v>
      </c>
      <c r="I34" s="138">
        <f>D34-'2016'!D34</f>
        <v>1.5179853483976018</v>
      </c>
      <c r="J34" s="135">
        <f>(E34-'2016'!E34)/'2016'!E34*100</f>
        <v>2.3699764628195091E-2</v>
      </c>
      <c r="K34" s="135">
        <f>(F34-'2016'!F34)/'2016'!F34*100</f>
        <v>-6.1285175514940526</v>
      </c>
    </row>
    <row r="35" spans="1:12" ht="18" x14ac:dyDescent="0.35">
      <c r="A35" s="78" t="s">
        <v>44</v>
      </c>
      <c r="B35" s="119">
        <f>'Abr 17'!B12</f>
        <v>5888340.8430000003</v>
      </c>
      <c r="C35" s="118">
        <f>'Abr 17'!C12</f>
        <v>4676974.4400000004</v>
      </c>
      <c r="D35" s="53">
        <f t="shared" si="14"/>
        <v>79.427712571359393</v>
      </c>
      <c r="E35" s="120">
        <f>'Abr 17'!E12</f>
        <v>4472281</v>
      </c>
      <c r="F35" s="120">
        <f>'Abr 17'!F12</f>
        <v>35015</v>
      </c>
      <c r="G35" s="128">
        <f>(B35-'2016'!B35)/'2016'!B35*100</f>
        <v>-1.5707026463483185</v>
      </c>
      <c r="H35" s="138">
        <f>(C35-'2016'!C35)/'2016'!C35*100</f>
        <v>-0.79073739894967043</v>
      </c>
      <c r="I35" s="138">
        <f>D35-'2016'!D35</f>
        <v>0.6244462851735193</v>
      </c>
      <c r="J35" s="135">
        <f>(E35-'2016'!E35)/'2016'!E35*100</f>
        <v>-2.8494051854999247</v>
      </c>
      <c r="K35" s="135">
        <f>(F35-'2016'!F35)/'2016'!F35*100</f>
        <v>-7.8188758720547593</v>
      </c>
    </row>
    <row r="36" spans="1:12" ht="18" x14ac:dyDescent="0.35">
      <c r="A36" s="78" t="s">
        <v>45</v>
      </c>
      <c r="B36" s="119">
        <f>'Mai 17'!B12</f>
        <v>6164008.3400000008</v>
      </c>
      <c r="C36" s="118">
        <f>'Mai 17'!C12</f>
        <v>4759188.148</v>
      </c>
      <c r="D36" s="53">
        <f t="shared" si="14"/>
        <v>77.209307409859846</v>
      </c>
      <c r="E36" s="120">
        <f>'Mai 17'!E12</f>
        <v>4535432</v>
      </c>
      <c r="F36" s="120">
        <f>'Mai 17'!F12</f>
        <v>36722</v>
      </c>
      <c r="G36" s="128">
        <f>(B36-'2016'!B36)/'2016'!B36*100</f>
        <v>-2.0827821079175521</v>
      </c>
      <c r="H36" s="138">
        <f>(C36-'2016'!C36)/'2016'!C36*100</f>
        <v>-3.2982163076691404</v>
      </c>
      <c r="I36" s="138">
        <f>D36-'2016'!D36</f>
        <v>-0.97043538580065558</v>
      </c>
      <c r="J36" s="135">
        <f>(E36-'2016'!E36)/'2016'!E36*100</f>
        <v>-3.5065178489555975</v>
      </c>
      <c r="K36" s="135">
        <f>(F36-'2016'!F36)/'2016'!F36*100</f>
        <v>-3.5205716988072093</v>
      </c>
    </row>
    <row r="37" spans="1:12" ht="18" x14ac:dyDescent="0.35">
      <c r="A37" s="78" t="s">
        <v>46</v>
      </c>
      <c r="B37" s="119">
        <f>'Jun 17'!B12</f>
        <v>5943807.1270000003</v>
      </c>
      <c r="C37" s="118">
        <f>'Jun 17'!C12</f>
        <v>4749036.7760000005</v>
      </c>
      <c r="D37" s="53">
        <f t="shared" si="14"/>
        <v>79.898904431593948</v>
      </c>
      <c r="E37" s="120">
        <f>'Jun 17'!E12</f>
        <v>4464793</v>
      </c>
      <c r="F37" s="120">
        <f>'Jun 17'!F12</f>
        <v>34905</v>
      </c>
      <c r="G37" s="128">
        <f>(B37-'2016'!B37)/'2016'!B37*100</f>
        <v>-5.5645210075976115</v>
      </c>
      <c r="H37" s="138">
        <f>(C37-'2016'!C37)/'2016'!C37*100</f>
        <v>-3.1029093227993654</v>
      </c>
      <c r="I37" s="138">
        <f>D37-'2016'!D37</f>
        <v>2.0297830964461241</v>
      </c>
      <c r="J37" s="135">
        <f>(E37-'2016'!E37)/'2016'!E37*100</f>
        <v>-2.0622715411572496</v>
      </c>
      <c r="K37" s="135">
        <f>(F37-'2016'!F37)/'2016'!F37*100</f>
        <v>-6.6761135768140747</v>
      </c>
    </row>
    <row r="38" spans="1:12" ht="18" x14ac:dyDescent="0.35">
      <c r="A38" s="78" t="s">
        <v>47</v>
      </c>
      <c r="B38" s="119">
        <f>'Jul 17'!B12</f>
        <v>7254469.9039999992</v>
      </c>
      <c r="C38" s="118">
        <f>'Jul 17'!C12</f>
        <v>6048178.8569999998</v>
      </c>
      <c r="D38" s="53">
        <f t="shared" si="14"/>
        <v>83.371754753095473</v>
      </c>
      <c r="E38" s="120">
        <f>'Jul 17'!E12</f>
        <v>5521171</v>
      </c>
      <c r="F38" s="120">
        <f>'Jul 17'!F12</f>
        <v>40823</v>
      </c>
      <c r="G38" s="128">
        <f>(B38-'2016'!B38)/'2016'!B38*100</f>
        <v>1.7712508929077011</v>
      </c>
      <c r="H38" s="138">
        <f>(C38-'2016'!C38)/'2016'!C38*100</f>
        <v>-0.17540657837312304</v>
      </c>
      <c r="I38" s="138">
        <f>D38-'2016'!D38</f>
        <v>-1.6258142780348663</v>
      </c>
      <c r="J38" s="135">
        <f>(E38-'2016'!E38)/'2016'!E38*100</f>
        <v>-0.60855348429948219</v>
      </c>
      <c r="K38" s="135">
        <f>(F38-'2016'!F38)/'2016'!F38*100</f>
        <v>-4.4073357655297372E-2</v>
      </c>
    </row>
    <row r="39" spans="1:12" ht="18" x14ac:dyDescent="0.35">
      <c r="A39" s="78" t="s">
        <v>48</v>
      </c>
      <c r="B39" s="119">
        <f>'Ago 17'!B12</f>
        <v>6616905.96</v>
      </c>
      <c r="C39" s="118">
        <f>'Ago 17'!C12</f>
        <v>5284350.5990000004</v>
      </c>
      <c r="D39" s="53">
        <f t="shared" si="14"/>
        <v>79.861352586005324</v>
      </c>
      <c r="E39" s="120">
        <f>'Ago 17'!E12</f>
        <v>4903593</v>
      </c>
      <c r="F39" s="120">
        <f>'Ago 17'!F12</f>
        <v>38387</v>
      </c>
      <c r="G39" s="128">
        <f>(B39-'2016'!B39)/'2016'!B39*100</f>
        <v>1.203923134481176</v>
      </c>
      <c r="H39" s="138">
        <f>(C39-'2016'!C39)/'2016'!C39*100</f>
        <v>3.1752499333188382</v>
      </c>
      <c r="I39" s="138">
        <f>D39-'2016'!D39</f>
        <v>1.5258778112576721</v>
      </c>
      <c r="J39" s="135">
        <f>(E39-'2016'!E39)/'2016'!E39*100</f>
        <v>0.18037641855664543</v>
      </c>
      <c r="K39" s="135">
        <f>(F39-'2016'!F39)/'2016'!F39*100</f>
        <v>-1.7984139166027115</v>
      </c>
    </row>
    <row r="40" spans="1:12" ht="18" x14ac:dyDescent="0.35">
      <c r="A40" s="78" t="s">
        <v>49</v>
      </c>
      <c r="B40" s="119">
        <f>'Set 17'!B12</f>
        <v>6271461.3110000007</v>
      </c>
      <c r="C40" s="118">
        <f>'Set 17'!C12</f>
        <v>5184595.801</v>
      </c>
      <c r="D40" s="53">
        <f t="shared" si="14"/>
        <v>82.669660927451417</v>
      </c>
      <c r="E40" s="120">
        <f>'Set 17'!E12</f>
        <v>4901901</v>
      </c>
      <c r="F40" s="120">
        <f>'Set 17'!F12</f>
        <v>36788</v>
      </c>
      <c r="G40" s="128">
        <f>(B40-'2016'!B40)/'2016'!B40*100</f>
        <v>0.28251592296098893</v>
      </c>
      <c r="H40" s="138">
        <f>(C40-'2016'!C40)/'2016'!C40*100</f>
        <v>3.8803509876861884</v>
      </c>
      <c r="I40" s="138">
        <f>D40-'2016'!D40</f>
        <v>2.8632152475975374</v>
      </c>
      <c r="J40" s="135">
        <f>(E40-'2016'!E40)/'2016'!E40*100</f>
        <v>4.2287047652744274</v>
      </c>
      <c r="K40" s="135">
        <f>(F40-'2016'!F40)/'2016'!F40*100</f>
        <v>-1.3938029377077303</v>
      </c>
    </row>
    <row r="41" spans="1:12" ht="18" x14ac:dyDescent="0.35">
      <c r="A41" s="78" t="s">
        <v>50</v>
      </c>
      <c r="B41" s="119">
        <f>'Out 17'!B12</f>
        <v>6533583.487999999</v>
      </c>
      <c r="C41" s="118">
        <f>'Out 17'!C12</f>
        <v>5433141.0109999999</v>
      </c>
      <c r="D41" s="53">
        <f t="shared" si="14"/>
        <v>83.157137594994495</v>
      </c>
      <c r="E41" s="120">
        <f>'Out 17'!E12</f>
        <v>5166107</v>
      </c>
      <c r="F41" s="120">
        <f>'Out 17'!F12</f>
        <v>38234</v>
      </c>
      <c r="G41" s="128">
        <f>(B41-'2016'!B41)/'2016'!B41*100</f>
        <v>0.69005262306521387</v>
      </c>
      <c r="H41" s="138">
        <f>(C41-'2016'!C41)/'2016'!C41*100</f>
        <v>6.3298105206060749</v>
      </c>
      <c r="I41" s="138">
        <f>D41-'2016'!D41</f>
        <v>4.4106739322870823</v>
      </c>
      <c r="J41" s="135">
        <f>(E41-'2016'!E41)/'2016'!E41*100</f>
        <v>6.7351677655726094</v>
      </c>
      <c r="K41" s="135">
        <f>(F41-'2016'!F41)/'2016'!F41*100</f>
        <v>-0.57986842447408793</v>
      </c>
    </row>
    <row r="42" spans="1:12" ht="18" x14ac:dyDescent="0.35">
      <c r="A42" s="78" t="s">
        <v>51</v>
      </c>
      <c r="B42" s="119">
        <f>'Nov 17'!B12</f>
        <v>6440769.6370000001</v>
      </c>
      <c r="C42" s="118">
        <f>'Nov 17'!C12</f>
        <v>5312163.5520000001</v>
      </c>
      <c r="D42" s="53">
        <f t="shared" si="14"/>
        <v>82.477154927005188</v>
      </c>
      <c r="E42" s="120">
        <f>'Nov 17'!E12</f>
        <v>4996873</v>
      </c>
      <c r="F42" s="120">
        <f>'Nov 17'!F12</f>
        <v>37571</v>
      </c>
      <c r="G42" s="128">
        <f>(B42-'2016'!B42)/'2016'!B42*100</f>
        <v>1.7801644056387018</v>
      </c>
      <c r="H42" s="138">
        <f>(C42-'2016'!C42)/'2016'!C42*100</f>
        <v>4.5363615216283844</v>
      </c>
      <c r="I42" s="138">
        <f>D42-'2016'!D42</f>
        <v>2.1745858879717446</v>
      </c>
      <c r="J42" s="135">
        <f>(E42-'2016'!E42)/'2016'!E42*100</f>
        <v>4.178308928539411</v>
      </c>
      <c r="K42" s="135">
        <f>(F42-'2016'!F42)/'2016'!F42*100</f>
        <v>0.28293073535299612</v>
      </c>
    </row>
    <row r="43" spans="1:12" ht="18" x14ac:dyDescent="0.35">
      <c r="A43" s="78" t="s">
        <v>52</v>
      </c>
      <c r="B43" s="119">
        <f>'Dez 17'!B12</f>
        <v>7339402.7650000006</v>
      </c>
      <c r="C43" s="118">
        <f>'Dez 17'!C12</f>
        <v>6086180.0839999998</v>
      </c>
      <c r="D43" s="53">
        <f t="shared" si="14"/>
        <v>82.924732146103977</v>
      </c>
      <c r="E43" s="120">
        <f>'Dez 17'!E12</f>
        <v>5546313</v>
      </c>
      <c r="F43" s="120">
        <f>'Dez 17'!F12</f>
        <v>41156</v>
      </c>
      <c r="G43" s="128">
        <f>(B43-'2016'!B43)/'2016'!B43*100</f>
        <v>2.5575183540981024</v>
      </c>
      <c r="H43" s="138">
        <f>(C43-'2016'!C43)/'2016'!C43*100</f>
        <v>4.7116082373404486</v>
      </c>
      <c r="I43" s="138">
        <f>D43-'2016'!D43</f>
        <v>1.7058980335936127</v>
      </c>
      <c r="J43" s="135">
        <f>(E43-'2016'!E43)/'2016'!E43*100</f>
        <v>4.0675428911956999</v>
      </c>
      <c r="K43" s="135">
        <f>(F43-'2016'!F43)/'2016'!F43*100</f>
        <v>0.8601887023649063</v>
      </c>
    </row>
    <row r="44" spans="1:12" ht="18.600000000000001" thickBot="1" x14ac:dyDescent="0.35">
      <c r="A44" s="80"/>
      <c r="B44" s="64">
        <f>SUM(B32:B43)</f>
        <v>78419281.648000002</v>
      </c>
      <c r="C44" s="88">
        <f>SUM(C32:C43)</f>
        <v>63612583.089000002</v>
      </c>
      <c r="D44" s="129">
        <f t="shared" si="14"/>
        <v>81.118548591833957</v>
      </c>
      <c r="E44" s="85">
        <f>SUM(E32:E43)</f>
        <v>59230576</v>
      </c>
      <c r="F44" s="85">
        <f>SUM(F32:F43)</f>
        <v>454869</v>
      </c>
      <c r="G44" s="169">
        <f>(B44-'2016'!B44)/'2016'!B44*100</f>
        <v>-1.5391758937468356</v>
      </c>
      <c r="H44" s="170">
        <f>(C44-'2016'!C44)/'2016'!C44*100</f>
        <v>4.6198333801970283E-2</v>
      </c>
      <c r="I44" s="170">
        <f>D44-'2016'!D44</f>
        <v>1.2854387118696735</v>
      </c>
      <c r="J44" s="171">
        <f>(E44-'2016'!E44)/'2016'!E44*100</f>
        <v>-1.2009991829603923</v>
      </c>
      <c r="K44" s="171">
        <f>(F44-'2016'!F44)/'2016'!F44*100</f>
        <v>-5.2318737616697328</v>
      </c>
    </row>
    <row r="45" spans="1:12" ht="18.600000000000001" thickBot="1" x14ac:dyDescent="0.35">
      <c r="A45" s="384" t="s">
        <v>180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6"/>
    </row>
    <row r="46" spans="1:12" ht="18" x14ac:dyDescent="0.3">
      <c r="A46" s="352"/>
      <c r="B46" s="364" t="s">
        <v>92</v>
      </c>
      <c r="C46" s="365"/>
      <c r="D46" s="365"/>
      <c r="E46" s="365"/>
      <c r="F46" s="366"/>
      <c r="G46" s="378" t="s">
        <v>39</v>
      </c>
      <c r="H46" s="379"/>
      <c r="I46" s="379"/>
      <c r="J46" s="380"/>
      <c r="K46" s="381"/>
    </row>
    <row r="47" spans="1:12" ht="18" x14ac:dyDescent="0.3">
      <c r="A47" s="353"/>
      <c r="B47" s="357" t="s">
        <v>5</v>
      </c>
      <c r="C47" s="345" t="s">
        <v>6</v>
      </c>
      <c r="D47" s="345" t="s">
        <v>7</v>
      </c>
      <c r="E47" s="358" t="s">
        <v>8</v>
      </c>
      <c r="F47" s="358" t="s">
        <v>197</v>
      </c>
      <c r="G47" s="126" t="s">
        <v>83</v>
      </c>
      <c r="H47" s="82" t="s">
        <v>84</v>
      </c>
      <c r="I47" s="82" t="s">
        <v>85</v>
      </c>
      <c r="J47" s="307" t="s">
        <v>90</v>
      </c>
      <c r="K47" s="133" t="s">
        <v>198</v>
      </c>
    </row>
    <row r="48" spans="1:12" ht="20.399999999999999" customHeight="1" x14ac:dyDescent="0.3">
      <c r="A48" s="353"/>
      <c r="B48" s="357"/>
      <c r="C48" s="345"/>
      <c r="D48" s="345"/>
      <c r="E48" s="359"/>
      <c r="F48" s="359"/>
      <c r="G48" s="175" t="s">
        <v>186</v>
      </c>
      <c r="H48" s="175" t="s">
        <v>186</v>
      </c>
      <c r="I48" s="175" t="s">
        <v>186</v>
      </c>
      <c r="J48" s="175" t="s">
        <v>186</v>
      </c>
      <c r="K48" s="175" t="s">
        <v>186</v>
      </c>
      <c r="L48" s="176"/>
    </row>
    <row r="49" spans="1:11" ht="18" x14ac:dyDescent="0.35">
      <c r="A49" s="1" t="s">
        <v>41</v>
      </c>
      <c r="B49" s="123">
        <f>'Jan 17'!B24</f>
        <v>3548509.5659999996</v>
      </c>
      <c r="C49" s="125">
        <f>'Jan 17'!C24</f>
        <v>3074266.037</v>
      </c>
      <c r="D49" s="53">
        <f>C49/B49*100</f>
        <v>86.635416357786994</v>
      </c>
      <c r="E49" s="120">
        <f>'Jan 17'!E24</f>
        <v>718533</v>
      </c>
      <c r="F49" s="120">
        <f>'Jan 17'!F24</f>
        <v>3974</v>
      </c>
      <c r="G49" s="128">
        <f>(B49-'2016'!B49)/'2016'!B49*100</f>
        <v>4.7809938886166474</v>
      </c>
      <c r="H49" s="138">
        <f>(C49-'2016'!C49)/'2016'!C49*100</f>
        <v>7.7576484008194404</v>
      </c>
      <c r="I49" s="138">
        <f>D49-'2016'!D49</f>
        <v>2.393182357309243</v>
      </c>
      <c r="J49" s="135">
        <f>(E49-'2016'!E49)/'2016'!E49*100</f>
        <v>6.5617362314026053</v>
      </c>
      <c r="K49" s="135">
        <f>(F49-'2016'!F49)/'2016'!F49*100</f>
        <v>-2.502453385672228</v>
      </c>
    </row>
    <row r="50" spans="1:11" ht="18" x14ac:dyDescent="0.35">
      <c r="A50" s="1" t="s">
        <v>42</v>
      </c>
      <c r="B50" s="123">
        <f>'Fev 17'!B24</f>
        <v>3028568.3250000002</v>
      </c>
      <c r="C50" s="125">
        <f>'Fev 17'!C24</f>
        <v>2554794.855</v>
      </c>
      <c r="D50" s="53">
        <f t="shared" ref="D50:D60" si="15">C50/B50*100</f>
        <v>84.356520337047371</v>
      </c>
      <c r="E50" s="120">
        <f>'Fev 17'!E24</f>
        <v>612366</v>
      </c>
      <c r="F50" s="120">
        <f>'Fev 17'!F24</f>
        <v>3462</v>
      </c>
      <c r="G50" s="128">
        <f>(B50-'2016'!B50)/'2016'!B50*100</f>
        <v>2.7021089457725642</v>
      </c>
      <c r="H50" s="138">
        <f>(C50-'2016'!C50)/'2016'!C50*100</f>
        <v>6.6355795054934097</v>
      </c>
      <c r="I50" s="138">
        <f>D50-'2016'!D50</f>
        <v>3.111662081314762</v>
      </c>
      <c r="J50" s="135">
        <f>(E50-'2016'!E50)/'2016'!E50*100</f>
        <v>7.3446842674510533</v>
      </c>
      <c r="K50" s="135">
        <f>(F50-'2016'!F50)/'2016'!F50*100</f>
        <v>-3.0795072788353863</v>
      </c>
    </row>
    <row r="51" spans="1:11" ht="18" x14ac:dyDescent="0.35">
      <c r="A51" s="1" t="s">
        <v>43</v>
      </c>
      <c r="B51" s="123">
        <f>'Mar 17'!B24</f>
        <v>3088876.969</v>
      </c>
      <c r="C51" s="125">
        <f>'Mar 17'!C24</f>
        <v>2577495.8760000002</v>
      </c>
      <c r="D51" s="53">
        <f t="shared" si="15"/>
        <v>83.444433101990612</v>
      </c>
      <c r="E51" s="120">
        <f>'Mar 17'!E24</f>
        <v>614556</v>
      </c>
      <c r="F51" s="120">
        <f>'Mar 17'!F24</f>
        <v>3435</v>
      </c>
      <c r="G51" s="128">
        <f>(B51-'2016'!B51)/'2016'!B51*100</f>
        <v>5.8707462060576727</v>
      </c>
      <c r="H51" s="138">
        <f>(C51-'2016'!C51)/'2016'!C51*100</f>
        <v>12.974765866392287</v>
      </c>
      <c r="I51" s="138">
        <f>D51-'2016'!D51</f>
        <v>5.2471088455547061</v>
      </c>
      <c r="J51" s="135">
        <f>(E51-'2016'!E51)/'2016'!E51*100</f>
        <v>11.318088944920229</v>
      </c>
      <c r="K51" s="135">
        <f>(F51-'2016'!F51)/'2016'!F51*100</f>
        <v>-0.98010954165465547</v>
      </c>
    </row>
    <row r="52" spans="1:11" ht="18" x14ac:dyDescent="0.35">
      <c r="A52" s="1" t="s">
        <v>44</v>
      </c>
      <c r="B52" s="123">
        <f>'Abr 17'!B24</f>
        <v>2946082.2289999998</v>
      </c>
      <c r="C52" s="125">
        <f>'Abr 17'!C24</f>
        <v>2484794.85</v>
      </c>
      <c r="D52" s="53">
        <f t="shared" si="15"/>
        <v>84.342345422022518</v>
      </c>
      <c r="E52" s="120">
        <f>'Abr 17'!E24</f>
        <v>573311</v>
      </c>
      <c r="F52" s="120">
        <f>'Abr 17'!F24</f>
        <v>3214</v>
      </c>
      <c r="G52" s="128">
        <f>(B52-'2016'!B52)/'2016'!B52*100</f>
        <v>7.6794224453369742</v>
      </c>
      <c r="H52" s="138">
        <f>(C52-'2016'!C52)/'2016'!C52*100</f>
        <v>11.54346168104523</v>
      </c>
      <c r="I52" s="138">
        <f>D52-'2016'!D52</f>
        <v>2.9217502041873189</v>
      </c>
      <c r="J52" s="135">
        <f>(E52-'2016'!E52)/'2016'!E52*100</f>
        <v>11.784857761226043</v>
      </c>
      <c r="K52" s="135">
        <f>(F52-'2016'!F52)/'2016'!F52*100</f>
        <v>0.72077718583516137</v>
      </c>
    </row>
    <row r="53" spans="1:11" ht="18" x14ac:dyDescent="0.35">
      <c r="A53" s="1" t="s">
        <v>45</v>
      </c>
      <c r="B53" s="123">
        <f>'Mai 17'!B24</f>
        <v>3023465.673</v>
      </c>
      <c r="C53" s="125">
        <f>'Mai 17'!C24</f>
        <v>2532799.9810000001</v>
      </c>
      <c r="D53" s="53">
        <f t="shared" si="15"/>
        <v>83.771415155074607</v>
      </c>
      <c r="E53" s="120">
        <f>'Mai 17'!E24</f>
        <v>561043</v>
      </c>
      <c r="F53" s="120">
        <f>'Mai 17'!F24</f>
        <v>3206</v>
      </c>
      <c r="G53" s="128">
        <f>(B53-'2016'!B53)/'2016'!B53*100</f>
        <v>5.6384568887013629</v>
      </c>
      <c r="H53" s="138">
        <f>(C53-'2016'!C53)/'2016'!C53*100</f>
        <v>7.9505036350060694</v>
      </c>
      <c r="I53" s="138">
        <f>D53-'2016'!D53</f>
        <v>1.7941873480970401</v>
      </c>
      <c r="J53" s="135">
        <f>(E53-'2016'!E53)/'2016'!E53*100</f>
        <v>4.469888536751589</v>
      </c>
      <c r="K53" s="135">
        <f>(F53-'2016'!F53)/'2016'!F53*100</f>
        <v>-5.5113468906572356</v>
      </c>
    </row>
    <row r="54" spans="1:11" ht="18" x14ac:dyDescent="0.35">
      <c r="A54" s="1" t="s">
        <v>46</v>
      </c>
      <c r="B54" s="123">
        <f>'Jun 17'!B24</f>
        <v>2927926.6830000002</v>
      </c>
      <c r="C54" s="125">
        <f>'Jun 17'!C24</f>
        <v>2474421.8629999999</v>
      </c>
      <c r="D54" s="53">
        <f t="shared" si="15"/>
        <v>84.511059561937799</v>
      </c>
      <c r="E54" s="120">
        <f>'Jun 17'!E24</f>
        <v>535237</v>
      </c>
      <c r="F54" s="120">
        <f>'Jun 17'!F24</f>
        <v>3066</v>
      </c>
      <c r="G54" s="128">
        <f>(B54-'2016'!B54)/'2016'!B54*100</f>
        <v>6.3003462804877524</v>
      </c>
      <c r="H54" s="138">
        <f>(C54-'2016'!C54)/'2016'!C54*100</f>
        <v>8.2572505322299126</v>
      </c>
      <c r="I54" s="138">
        <f>D54-'2016'!D54</f>
        <v>1.5276579717564118</v>
      </c>
      <c r="J54" s="135">
        <f>(E54-'2016'!E54)/'2016'!E54*100</f>
        <v>1.8505761999725983</v>
      </c>
      <c r="K54" s="135">
        <f>(F54-'2016'!F54)/'2016'!F54*100</f>
        <v>-6.638246041412911</v>
      </c>
    </row>
    <row r="55" spans="1:11" ht="18" x14ac:dyDescent="0.35">
      <c r="A55" s="1" t="s">
        <v>47</v>
      </c>
      <c r="B55" s="123">
        <f>'Jul 17'!B24</f>
        <v>3514776.2339999997</v>
      </c>
      <c r="C55" s="125">
        <f>'Jul 17'!C24</f>
        <v>3021725.3689999999</v>
      </c>
      <c r="D55" s="53">
        <f t="shared" si="15"/>
        <v>85.972055340806662</v>
      </c>
      <c r="E55" s="120">
        <f>'Jul 17'!E24</f>
        <v>707069</v>
      </c>
      <c r="F55" s="120">
        <f>'Jul 17'!F24</f>
        <v>3990</v>
      </c>
      <c r="G55" s="128">
        <f>(B55-'2016'!B55)/'2016'!B55*100</f>
        <v>10.509769336235699</v>
      </c>
      <c r="H55" s="138">
        <f>(C55-'2016'!C55)/'2016'!C55*100</f>
        <v>11.811964950941697</v>
      </c>
      <c r="I55" s="138">
        <f>D55-'2016'!D55</f>
        <v>1.0012562922150607</v>
      </c>
      <c r="J55" s="135">
        <f>(E55-'2016'!E55)/'2016'!E55*100</f>
        <v>9.5627987696694063</v>
      </c>
      <c r="K55" s="135">
        <f>(F55-'2016'!F55)/'2016'!F55*100</f>
        <v>3.6094520903661387</v>
      </c>
    </row>
    <row r="56" spans="1:11" ht="18" x14ac:dyDescent="0.35">
      <c r="A56" s="1" t="s">
        <v>48</v>
      </c>
      <c r="B56" s="123">
        <f>'Ago 17'!B24</f>
        <v>3269904.9339999999</v>
      </c>
      <c r="C56" s="125">
        <f>'Ago 17'!C24</f>
        <v>2749873.1170000001</v>
      </c>
      <c r="D56" s="53">
        <f t="shared" si="15"/>
        <v>84.096423978789602</v>
      </c>
      <c r="E56" s="120">
        <f>'Ago 17'!E24</f>
        <v>627700</v>
      </c>
      <c r="F56" s="120">
        <f>'Ago 17'!F24</f>
        <v>3551</v>
      </c>
      <c r="G56" s="128">
        <f>(B56-'2016'!B56)/'2016'!B56*100</f>
        <v>9.2056585983332901</v>
      </c>
      <c r="H56" s="138">
        <f>(C56-'2016'!C56)/'2016'!C56*100</f>
        <v>7.9608093758764946</v>
      </c>
      <c r="I56" s="138">
        <f>D56-'2016'!D56</f>
        <v>-0.96967935500477154</v>
      </c>
      <c r="J56" s="135">
        <f>(E56-'2016'!E56)/'2016'!E56*100</f>
        <v>5.0027266918035309</v>
      </c>
      <c r="K56" s="135">
        <f>(F56-'2016'!F56)/'2016'!F56*100</f>
        <v>-1.4432417429919511</v>
      </c>
    </row>
    <row r="57" spans="1:11" ht="18" x14ac:dyDescent="0.35">
      <c r="A57" s="1" t="s">
        <v>49</v>
      </c>
      <c r="B57" s="123">
        <f>'Set 17'!B24</f>
        <v>3073405.1189999999</v>
      </c>
      <c r="C57" s="125">
        <f>'Set 17'!C24</f>
        <v>2629131.8820000002</v>
      </c>
      <c r="D57" s="53">
        <f t="shared" si="15"/>
        <v>85.544592404903852</v>
      </c>
      <c r="E57" s="120">
        <f>'Set 17'!E24</f>
        <v>602126</v>
      </c>
      <c r="F57" s="120">
        <f>'Set 17'!F24</f>
        <v>3414</v>
      </c>
      <c r="G57" s="128">
        <f>(B57-'2016'!B57)/'2016'!B57*100</f>
        <v>9.2920505635561739</v>
      </c>
      <c r="H57" s="138">
        <f>(C57-'2016'!C57)/'2016'!C57*100</f>
        <v>8.0706021635523317</v>
      </c>
      <c r="I57" s="138">
        <f>D57-'2016'!D57</f>
        <v>-0.96685225611882686</v>
      </c>
      <c r="J57" s="135">
        <f>(E57-'2016'!E57)/'2016'!E57*100</f>
        <v>5.346345491700025</v>
      </c>
      <c r="K57" s="135">
        <f>(F57-'2016'!F57)/'2016'!F57*100</f>
        <v>1.6676593210244193</v>
      </c>
    </row>
    <row r="58" spans="1:11" ht="18" x14ac:dyDescent="0.35">
      <c r="A58" s="1" t="s">
        <v>50</v>
      </c>
      <c r="B58" s="123">
        <f>'Out 17'!B24</f>
        <v>2975229.9890000001</v>
      </c>
      <c r="C58" s="125">
        <f>'Out 17'!C24</f>
        <v>2538163.2519999999</v>
      </c>
      <c r="D58" s="53">
        <f t="shared" si="15"/>
        <v>85.309816766571984</v>
      </c>
      <c r="E58" s="120">
        <f>'Out 17'!E24</f>
        <v>588172</v>
      </c>
      <c r="F58" s="120">
        <f>'Out 17'!F24</f>
        <v>3367</v>
      </c>
      <c r="G58" s="128">
        <f>(B58-'2016'!B58)/'2016'!B58*100</f>
        <v>-3.2835682029564905</v>
      </c>
      <c r="H58" s="138">
        <f>(C58-'2016'!C58)/'2016'!C58*100</f>
        <v>-4.7830585554276075</v>
      </c>
      <c r="I58" s="138">
        <f>D58-'2016'!D58</f>
        <v>-1.3434715006784614</v>
      </c>
      <c r="J58" s="135">
        <f>(E58-'2016'!E58)/'2016'!E58*100</f>
        <v>-3.3387675681361015</v>
      </c>
      <c r="K58" s="135">
        <f>(F58-'2016'!F58)/'2016'!F58*100</f>
        <v>-3.4413535990823059</v>
      </c>
    </row>
    <row r="59" spans="1:11" ht="18" x14ac:dyDescent="0.35">
      <c r="A59" s="1" t="s">
        <v>51</v>
      </c>
      <c r="B59" s="123">
        <f>'Nov 17'!B24</f>
        <v>2942938.8119999999</v>
      </c>
      <c r="C59" s="125">
        <f>'Nov 17'!C24</f>
        <v>2416693.6779999998</v>
      </c>
      <c r="D59" s="53">
        <f t="shared" si="15"/>
        <v>82.11838004058373</v>
      </c>
      <c r="E59" s="120">
        <f>'Nov 17'!E24</f>
        <v>575104</v>
      </c>
      <c r="F59" s="120">
        <f>'Nov 17'!F24</f>
        <v>3340</v>
      </c>
      <c r="G59" s="128">
        <f>(B59-'2016'!B59)/'2016'!B59*100</f>
        <v>-1.1604345455403811</v>
      </c>
      <c r="H59" s="138">
        <f>(C59-'2016'!C59)/'2016'!C59*100</f>
        <v>-3.6816765707911441</v>
      </c>
      <c r="I59" s="138">
        <f>D59-'2016'!D59</f>
        <v>-2.1495423034019296</v>
      </c>
      <c r="J59" s="135">
        <f>(E59-'2016'!E59)/'2016'!E59*100</f>
        <v>-0.12469131085647996</v>
      </c>
      <c r="K59" s="135">
        <f>(F59-'2016'!F59)/'2016'!F59*100</f>
        <v>-0.97835754521197749</v>
      </c>
    </row>
    <row r="60" spans="1:11" ht="18" x14ac:dyDescent="0.35">
      <c r="A60" s="1" t="s">
        <v>52</v>
      </c>
      <c r="B60" s="123">
        <f>'Dez 17'!B24</f>
        <v>3208007.2590000001</v>
      </c>
      <c r="C60" s="125">
        <f>'Dez 17'!C24</f>
        <v>2650458.7489999998</v>
      </c>
      <c r="D60" s="53">
        <f t="shared" si="15"/>
        <v>82.620098242115603</v>
      </c>
      <c r="E60" s="120">
        <f>'Dez 17'!E24</f>
        <v>631009</v>
      </c>
      <c r="F60" s="120">
        <f>'Dez 17'!F24</f>
        <v>3626</v>
      </c>
      <c r="G60" s="128">
        <f>(B60-'2016'!B60)/'2016'!B60*100</f>
        <v>-2.2335129479748339</v>
      </c>
      <c r="H60" s="138">
        <f>(C60-'2016'!C60)/'2016'!C60*100</f>
        <v>-2.7650721580440862</v>
      </c>
      <c r="I60" s="138">
        <f>D60-'2016'!D60</f>
        <v>-0.45166356505971805</v>
      </c>
      <c r="J60" s="135">
        <f>(E60-'2016'!E60)/'2016'!E60*100</f>
        <v>1.5782229698730692</v>
      </c>
      <c r="K60" s="135">
        <f>(F60-'2016'!F60)/'2016'!F60*100</f>
        <v>-1.7344173441734418</v>
      </c>
    </row>
    <row r="61" spans="1:11" ht="18.600000000000001" thickBot="1" x14ac:dyDescent="0.35">
      <c r="A61" s="2"/>
      <c r="B61" s="124">
        <f>SUM(B49:B60)</f>
        <v>37547691.792000003</v>
      </c>
      <c r="C61" s="54">
        <f>SUM(C49:C60)</f>
        <v>31704619.508999996</v>
      </c>
      <c r="D61" s="74">
        <f>C61/B61*100</f>
        <v>84.438265032725795</v>
      </c>
      <c r="E61" s="107">
        <f>SUM(E49:E60)</f>
        <v>7346226</v>
      </c>
      <c r="F61" s="107">
        <f>SUM(F49:F60)</f>
        <v>41645</v>
      </c>
      <c r="G61" s="169">
        <f>(B61-'2016'!B61)/'2016'!B61*100</f>
        <v>4.5098074585948345</v>
      </c>
      <c r="H61" s="170">
        <f>(C61-'2016'!C61)/'2016'!C61*100</f>
        <v>5.7779694298961823</v>
      </c>
      <c r="I61" s="170">
        <f>D61-'2016'!D61</f>
        <v>1.0123222937091327</v>
      </c>
      <c r="J61" s="171">
        <f>(E61-'2016'!E61)/'2016'!E61*100</f>
        <v>5.0589640669639477</v>
      </c>
      <c r="K61" s="171">
        <f>(F61-'2016'!F61)/'2016'!F61*100</f>
        <v>-1.6577325430372873</v>
      </c>
    </row>
    <row r="62" spans="1:11" ht="15" thickBot="1" x14ac:dyDescent="0.35"/>
    <row r="63" spans="1:11" ht="18.600000000000001" thickBot="1" x14ac:dyDescent="0.35">
      <c r="A63" s="350" t="s">
        <v>181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60"/>
    </row>
    <row r="64" spans="1:11" ht="18.600000000000001" customHeight="1" x14ac:dyDescent="0.3">
      <c r="A64" s="337"/>
      <c r="B64" s="364" t="s">
        <v>92</v>
      </c>
      <c r="C64" s="365"/>
      <c r="D64" s="365"/>
      <c r="E64" s="365"/>
      <c r="F64" s="366"/>
      <c r="G64" s="329" t="s">
        <v>39</v>
      </c>
      <c r="H64" s="348"/>
      <c r="I64" s="348"/>
      <c r="J64" s="377"/>
      <c r="K64" s="331"/>
    </row>
    <row r="65" spans="1:12" ht="14.4" customHeight="1" x14ac:dyDescent="0.3">
      <c r="A65" s="337"/>
      <c r="B65" s="357" t="s">
        <v>5</v>
      </c>
      <c r="C65" s="345" t="s">
        <v>6</v>
      </c>
      <c r="D65" s="345" t="s">
        <v>7</v>
      </c>
      <c r="E65" s="358" t="s">
        <v>8</v>
      </c>
      <c r="F65" s="358" t="s">
        <v>197</v>
      </c>
      <c r="G65" s="126" t="s">
        <v>83</v>
      </c>
      <c r="H65" s="82" t="s">
        <v>84</v>
      </c>
      <c r="I65" s="82" t="s">
        <v>85</v>
      </c>
      <c r="J65" s="307" t="s">
        <v>90</v>
      </c>
      <c r="K65" s="133" t="s">
        <v>198</v>
      </c>
    </row>
    <row r="66" spans="1:12" ht="21.6" customHeight="1" x14ac:dyDescent="0.3">
      <c r="A66" s="337"/>
      <c r="B66" s="357"/>
      <c r="C66" s="345"/>
      <c r="D66" s="345"/>
      <c r="E66" s="359"/>
      <c r="F66" s="359"/>
      <c r="G66" s="175" t="s">
        <v>186</v>
      </c>
      <c r="H66" s="175" t="s">
        <v>186</v>
      </c>
      <c r="I66" s="175" t="s">
        <v>186</v>
      </c>
      <c r="J66" s="175" t="s">
        <v>186</v>
      </c>
      <c r="K66" s="175" t="s">
        <v>186</v>
      </c>
      <c r="L66" s="176"/>
    </row>
    <row r="67" spans="1:12" ht="18.600000000000001" customHeight="1" x14ac:dyDescent="0.35">
      <c r="A67" s="1" t="s">
        <v>41</v>
      </c>
      <c r="B67" s="119">
        <f>'Jan 17'!B14</f>
        <v>10741804.806</v>
      </c>
      <c r="C67" s="118">
        <f>'Jan 17'!C14</f>
        <v>9049018.6500000004</v>
      </c>
      <c r="D67" s="53">
        <f>C67/B67*100</f>
        <v>84.241138369462192</v>
      </c>
      <c r="E67" s="120">
        <f>'Jan 17'!E14</f>
        <v>8532363</v>
      </c>
      <c r="F67" s="120">
        <f>'Jan 17'!F14</f>
        <v>72621</v>
      </c>
      <c r="G67" s="128">
        <f>(B67-'2016'!B67)/'2016'!B67*100</f>
        <v>-3.1117808876746351</v>
      </c>
      <c r="H67" s="138">
        <f>(C67-'2016'!C67)/'2016'!C67*100</f>
        <v>-1.7879846276412907</v>
      </c>
      <c r="I67" s="138">
        <f>D67-'2016'!D67</f>
        <v>1.1354833061070764</v>
      </c>
      <c r="J67" s="135">
        <f>(E67-'2016'!E67)/'2016'!E67*100</f>
        <v>-4.1227055798953014</v>
      </c>
      <c r="K67" s="135">
        <f>(F67-'2016'!F67)/'2016'!F67*100</f>
        <v>-9.0144833116167185</v>
      </c>
    </row>
    <row r="68" spans="1:12" ht="18" x14ac:dyDescent="0.35">
      <c r="A68" s="1" t="s">
        <v>42</v>
      </c>
      <c r="B68" s="119">
        <f>'Fev 17'!B14</f>
        <v>8538742.6539999992</v>
      </c>
      <c r="C68" s="118">
        <f>'Fev 17'!C14</f>
        <v>6754690.8890000004</v>
      </c>
      <c r="D68" s="53">
        <f>C68/B68*100</f>
        <v>79.106387939162744</v>
      </c>
      <c r="E68" s="120">
        <f>'Fev 17'!E14</f>
        <v>6616400</v>
      </c>
      <c r="F68" s="120">
        <f>'Fev 17'!F14</f>
        <v>60821</v>
      </c>
      <c r="G68" s="128">
        <f>(B68-'2016'!B68)/'2016'!B68*100</f>
        <v>-6.1681129275545068</v>
      </c>
      <c r="H68" s="138">
        <f>(C68-'2016'!C68)/'2016'!C68*100</f>
        <v>-5.2436738820924633</v>
      </c>
      <c r="I68" s="138">
        <f>D68-'2016'!D68</f>
        <v>0.77175885508090403</v>
      </c>
      <c r="J68" s="135">
        <f>(E68-'2016'!E68)/'2016'!E68*100</f>
        <v>-6.8221602263397383</v>
      </c>
      <c r="K68" s="135">
        <f>(F68-'2016'!F68)/'2016'!F68*100</f>
        <v>-11.179099246451312</v>
      </c>
    </row>
    <row r="69" spans="1:12" ht="18" x14ac:dyDescent="0.35">
      <c r="A69" s="1" t="s">
        <v>43</v>
      </c>
      <c r="B69" s="119">
        <f>'Mar 17'!B14</f>
        <v>9440447.4959999993</v>
      </c>
      <c r="C69" s="118">
        <f>'Mar 17'!C14</f>
        <v>7453369.1479999991</v>
      </c>
      <c r="D69" s="53">
        <f t="shared" ref="D69:D78" si="16">C69/B69*100</f>
        <v>78.951439019792829</v>
      </c>
      <c r="E69" s="120">
        <f>'Mar 17'!E14</f>
        <v>7442486</v>
      </c>
      <c r="F69" s="120">
        <f>'Mar 17'!F14</f>
        <v>68362</v>
      </c>
      <c r="G69" s="128">
        <f>(B69-'2016'!B69)/'2016'!B69*100</f>
        <v>3.5362623952135581</v>
      </c>
      <c r="H69" s="138">
        <f>(C69-'2016'!C69)/'2016'!C69*100</f>
        <v>5.4627300931608342</v>
      </c>
      <c r="I69" s="138">
        <f>D69-'2016'!D69</f>
        <v>1.4421909696793165</v>
      </c>
      <c r="J69" s="135">
        <f>(E69-'2016'!E69)/'2016'!E69*100</f>
        <v>3.6286887635796656</v>
      </c>
      <c r="K69" s="135">
        <f>(F69-'2016'!F69)/'2016'!F69*100</f>
        <v>-2.191890577159699</v>
      </c>
    </row>
    <row r="70" spans="1:12" ht="18" x14ac:dyDescent="0.35">
      <c r="A70" s="1" t="s">
        <v>44</v>
      </c>
      <c r="B70" s="119">
        <f>'Abr 17'!B14</f>
        <v>8532338.9859999996</v>
      </c>
      <c r="C70" s="118">
        <f>'Abr 17'!C14</f>
        <v>6833693.915</v>
      </c>
      <c r="D70" s="53">
        <f t="shared" si="16"/>
        <v>80.091683256054822</v>
      </c>
      <c r="E70" s="120">
        <f>'Abr 17'!E14</f>
        <v>6901075</v>
      </c>
      <c r="F70" s="120">
        <f>'Abr 17'!F14</f>
        <v>61446</v>
      </c>
      <c r="G70" s="128">
        <f>(B70-'2016'!B70)/'2016'!B70*100</f>
        <v>1.5854548187524062</v>
      </c>
      <c r="H70" s="138">
        <f>(C70-'2016'!C70)/'2016'!C70*100</f>
        <v>2.8096627052419723</v>
      </c>
      <c r="I70" s="138">
        <f>D70-'2016'!D70</f>
        <v>0.95369314230116231</v>
      </c>
      <c r="J70" s="135">
        <f>(E70-'2016'!E70)/'2016'!E70*100</f>
        <v>1.0718538230697916</v>
      </c>
      <c r="K70" s="135">
        <f>(F70-'2016'!F70)/'2016'!F70*100</f>
        <v>-4.0760572615014752</v>
      </c>
    </row>
    <row r="71" spans="1:12" ht="18" x14ac:dyDescent="0.35">
      <c r="A71" s="1" t="s">
        <v>45</v>
      </c>
      <c r="B71" s="119">
        <f>'Mai 17'!B14</f>
        <v>9006885.8609999996</v>
      </c>
      <c r="C71" s="118">
        <f>'Mai 17'!C14</f>
        <v>7006120.1449999996</v>
      </c>
      <c r="D71" s="53">
        <f t="shared" si="16"/>
        <v>77.786265454263642</v>
      </c>
      <c r="E71" s="120">
        <f>'Mai 17'!E14</f>
        <v>7096749</v>
      </c>
      <c r="F71" s="120">
        <f>'Mai 17'!F14</f>
        <v>65480</v>
      </c>
      <c r="G71" s="128">
        <f>(B71-'2016'!B71)/'2016'!B71*100</f>
        <v>2.9241526383932084</v>
      </c>
      <c r="H71" s="138">
        <f>(C71-'2016'!C71)/'2016'!C71*100</f>
        <v>2.2127019892766766</v>
      </c>
      <c r="I71" s="138">
        <f>D71-'2016'!D71</f>
        <v>-0.54143064387039885</v>
      </c>
      <c r="J71" s="135">
        <f>(E71-'2016'!E71)/'2016'!E71*100</f>
        <v>2.2319683195016862</v>
      </c>
      <c r="K71" s="135">
        <f>(F71-'2016'!F71)/'2016'!F71*100</f>
        <v>1.5067898555217958</v>
      </c>
    </row>
    <row r="72" spans="1:12" ht="18" x14ac:dyDescent="0.35">
      <c r="A72" s="1" t="s">
        <v>46</v>
      </c>
      <c r="B72" s="119">
        <f>'Jun 17'!B14</f>
        <v>8670161.8210000005</v>
      </c>
      <c r="C72" s="118">
        <f>'Jun 17'!C14</f>
        <v>6947783.097000001</v>
      </c>
      <c r="D72" s="53">
        <f t="shared" si="16"/>
        <v>80.134410873067836</v>
      </c>
      <c r="E72" s="120">
        <f>'Jun 17'!E14</f>
        <v>6922192</v>
      </c>
      <c r="F72" s="120">
        <f>'Jun 17'!F14</f>
        <v>61815</v>
      </c>
      <c r="G72" s="128">
        <f>(B72-'2016'!B72)/'2016'!B72*100</f>
        <v>-0.99470521675200074</v>
      </c>
      <c r="H72" s="138">
        <f>(C72-'2016'!C72)/'2016'!C72*100</f>
        <v>1.6338757376165949</v>
      </c>
      <c r="I72" s="138">
        <f>D72-'2016'!D72</f>
        <v>2.0725352121205418</v>
      </c>
      <c r="J72" s="135">
        <f>(E72-'2016'!E72)/'2016'!E72*100</f>
        <v>1.922560732573485</v>
      </c>
      <c r="K72" s="135">
        <f>(F72-'2016'!F72)/'2016'!F72*100</f>
        <v>-3.4185897536052998</v>
      </c>
    </row>
    <row r="73" spans="1:12" ht="18" x14ac:dyDescent="0.35">
      <c r="A73" s="1" t="s">
        <v>47</v>
      </c>
      <c r="B73" s="119">
        <f>'Jul 17'!B14</f>
        <v>10310870.314999999</v>
      </c>
      <c r="C73" s="118">
        <f>'Jul 17'!C14</f>
        <v>8649658.9710000008</v>
      </c>
      <c r="D73" s="53">
        <f t="shared" si="16"/>
        <v>83.888737873239378</v>
      </c>
      <c r="E73" s="120">
        <f>'Jul 17'!E14</f>
        <v>8314112</v>
      </c>
      <c r="F73" s="120">
        <f>'Jul 17'!F14</f>
        <v>69623</v>
      </c>
      <c r="G73" s="128">
        <f>(B73-'2016'!B73)/'2016'!B73*100</f>
        <v>4.4148201051962541</v>
      </c>
      <c r="H73" s="138">
        <f>(C73-'2016'!C73)/'2016'!C73*100</f>
        <v>3.6625959364891894</v>
      </c>
      <c r="I73" s="138">
        <f>D73-'2016'!D73</f>
        <v>-0.60873582742654264</v>
      </c>
      <c r="J73" s="135">
        <f>(E73-'2016'!E73)/'2016'!E73*100</f>
        <v>2.8707150049405485</v>
      </c>
      <c r="K73" s="135">
        <f>(F73-'2016'!F73)/'2016'!F73*100</f>
        <v>1.0537468975427087</v>
      </c>
    </row>
    <row r="74" spans="1:12" ht="18" x14ac:dyDescent="0.35">
      <c r="A74" s="1" t="s">
        <v>48</v>
      </c>
      <c r="B74" s="119">
        <f>'Ago 17'!B14</f>
        <v>9504812.8090000004</v>
      </c>
      <c r="C74" s="118">
        <f>'Ago 17'!C14</f>
        <v>7626335.7489999998</v>
      </c>
      <c r="D74" s="53">
        <f t="shared" si="16"/>
        <v>80.236569643735734</v>
      </c>
      <c r="E74" s="120">
        <f>'Ago 17'!E14</f>
        <v>7550030</v>
      </c>
      <c r="F74" s="120">
        <f>'Ago 17'!F14</f>
        <v>66773</v>
      </c>
      <c r="G74" s="128">
        <f>(B74-'2016'!B74)/'2016'!B74*100</f>
        <v>3.5036896851881383</v>
      </c>
      <c r="H74" s="138">
        <f>(C74-'2016'!C74)/'2016'!C74*100</f>
        <v>5.4219936108654831</v>
      </c>
      <c r="I74" s="138">
        <f>D74-'2016'!D74</f>
        <v>1.4600191218030432</v>
      </c>
      <c r="J74" s="135">
        <f>(E74-'2016'!E74)/'2016'!E74*100</f>
        <v>2.7610351302514764</v>
      </c>
      <c r="K74" s="135">
        <f>(F74-'2016'!F74)/'2016'!F74*100</f>
        <v>-0.7565173449065129</v>
      </c>
    </row>
    <row r="75" spans="1:12" ht="18" x14ac:dyDescent="0.35">
      <c r="A75" s="1" t="s">
        <v>49</v>
      </c>
      <c r="B75" s="119">
        <f>'Set 17'!B14</f>
        <v>9038128.387000002</v>
      </c>
      <c r="C75" s="118">
        <f>'Set 17'!C14</f>
        <v>7491030.835</v>
      </c>
      <c r="D75" s="53">
        <f t="shared" si="16"/>
        <v>82.882545082837396</v>
      </c>
      <c r="E75" s="120">
        <f>'Set 17'!E14</f>
        <v>7523154</v>
      </c>
      <c r="F75" s="120">
        <f>'Set 17'!F14</f>
        <v>64194</v>
      </c>
      <c r="G75" s="128">
        <f>(B75-'2016'!B75)/'2016'!B75*100</f>
        <v>2.7143900121999831</v>
      </c>
      <c r="H75" s="138">
        <f>(C75-'2016'!C75)/'2016'!C75*100</f>
        <v>6.4349923272379819</v>
      </c>
      <c r="I75" s="138">
        <f>D75-'2016'!D75</f>
        <v>2.8972895320304417</v>
      </c>
      <c r="J75" s="135">
        <f>(E75-'2016'!E75)/'2016'!E75*100</f>
        <v>6.6392525908002664</v>
      </c>
      <c r="K75" s="135">
        <f>(F75-'2016'!F75)/'2016'!F75*100</f>
        <v>-0.52222962607119061</v>
      </c>
    </row>
    <row r="76" spans="1:12" ht="18" x14ac:dyDescent="0.35">
      <c r="A76" s="1" t="s">
        <v>50</v>
      </c>
      <c r="B76" s="119">
        <f>'Out 17'!B14</f>
        <v>9364456.9220000003</v>
      </c>
      <c r="C76" s="118">
        <f>'Out 17'!C14</f>
        <v>7799247.6310000001</v>
      </c>
      <c r="D76" s="53">
        <f t="shared" si="16"/>
        <v>83.285637340881564</v>
      </c>
      <c r="E76" s="120">
        <f>'Out 17'!E14</f>
        <v>7827817</v>
      </c>
      <c r="F76" s="120">
        <f>'Out 17'!F14</f>
        <v>66033</v>
      </c>
      <c r="G76" s="128">
        <f>(B76-'2016'!B76)/'2016'!B76*100</f>
        <v>2.4772685875911491</v>
      </c>
      <c r="H76" s="138">
        <f>(C76-'2016'!C76)/'2016'!C76*100</f>
        <v>7.779651223942194</v>
      </c>
      <c r="I76" s="138">
        <f>D76-'2016'!D76</f>
        <v>4.0973626494313748</v>
      </c>
      <c r="J76" s="135">
        <f>(E76-'2016'!E76)/'2016'!E76*100</f>
        <v>7.8085040421559277</v>
      </c>
      <c r="K76" s="135">
        <f>(F76-'2016'!F76)/'2016'!F76*100</f>
        <v>-0.71718538565629231</v>
      </c>
    </row>
    <row r="77" spans="1:12" ht="18" x14ac:dyDescent="0.35">
      <c r="A77" s="1" t="s">
        <v>51</v>
      </c>
      <c r="B77" s="119">
        <f>'Nov 17'!B14</f>
        <v>9216034.4910000004</v>
      </c>
      <c r="C77" s="118">
        <f>'Nov 17'!C14</f>
        <v>7610145.4230000004</v>
      </c>
      <c r="D77" s="53">
        <f t="shared" si="16"/>
        <v>82.575053624547039</v>
      </c>
      <c r="E77" s="120">
        <f>'Nov 17'!E14</f>
        <v>7568683</v>
      </c>
      <c r="F77" s="120">
        <f>'Nov 17'!F14</f>
        <v>64648</v>
      </c>
      <c r="G77" s="128">
        <f>(B77-'2016'!B77)/'2016'!B77*100</f>
        <v>3.2703085373318932</v>
      </c>
      <c r="H77" s="138">
        <f>(C77-'2016'!C77)/'2016'!C77*100</f>
        <v>5.6870021244268836</v>
      </c>
      <c r="I77" s="138">
        <f>D77-'2016'!D77</f>
        <v>1.8882038333675553</v>
      </c>
      <c r="J77" s="135">
        <f>(E77-'2016'!E77)/'2016'!E77*100</f>
        <v>4.9731973575992603</v>
      </c>
      <c r="K77" s="135">
        <f>(F77-'2016'!F77)/'2016'!F77*100</f>
        <v>-0.20684758111821186</v>
      </c>
    </row>
    <row r="78" spans="1:12" ht="18" x14ac:dyDescent="0.35">
      <c r="A78" s="1" t="s">
        <v>52</v>
      </c>
      <c r="B78" s="119">
        <f>'Dez 17'!B14</f>
        <v>10448105.049000001</v>
      </c>
      <c r="C78" s="118">
        <f>'Dez 17'!C14</f>
        <v>8693226.8379999995</v>
      </c>
      <c r="D78" s="53">
        <f t="shared" si="16"/>
        <v>83.203861343565251</v>
      </c>
      <c r="E78" s="120">
        <f>'Dez 17'!E14</f>
        <v>8331471</v>
      </c>
      <c r="F78" s="120">
        <f>'Dez 17'!F14</f>
        <v>70107</v>
      </c>
      <c r="G78" s="128">
        <f>(B78-'2016'!B78)/'2016'!B78*100</f>
        <v>3.2355421565671003</v>
      </c>
      <c r="H78" s="138">
        <f>(C78-'2016'!C78)/'2016'!C78*100</f>
        <v>5.6718652023294398</v>
      </c>
      <c r="I78" s="138">
        <f>D78-'2016'!D78</f>
        <v>1.9183108436631926</v>
      </c>
      <c r="J78" s="135">
        <f>(E78-'2016'!E78)/'2016'!E78*100</f>
        <v>4.3783562271618699</v>
      </c>
      <c r="K78" s="135">
        <f>(F78-'2016'!F78)/'2016'!F78*100</f>
        <v>-0.40204574513425206</v>
      </c>
    </row>
    <row r="79" spans="1:12" ht="18.600000000000001" thickBot="1" x14ac:dyDescent="0.35">
      <c r="A79" s="2"/>
      <c r="B79" s="64">
        <f>SUM(B67:B78)</f>
        <v>112812789.59699999</v>
      </c>
      <c r="C79" s="100">
        <f>SUM(C67:C78)</f>
        <v>91914321.290999979</v>
      </c>
      <c r="D79" s="74">
        <f>C79/B79*100</f>
        <v>81.475089499465966</v>
      </c>
      <c r="E79" s="122">
        <f>SUM(E67:E78)</f>
        <v>90626532</v>
      </c>
      <c r="F79" s="122">
        <f>SUM(F67:F78)</f>
        <v>791923</v>
      </c>
      <c r="G79" s="169">
        <f>(B79-'2016'!B79)/'2016'!B79*100</f>
        <v>1.4025045272386905</v>
      </c>
      <c r="H79" s="170">
        <f>(C79-'2016'!C79)/'2016'!C79*100</f>
        <v>3.2433548929192741</v>
      </c>
      <c r="I79" s="170">
        <f>D79-'2016'!D79</f>
        <v>1.452717692625427</v>
      </c>
      <c r="J79" s="171">
        <f>(E79-'2016'!E79)/'2016'!E79*100</f>
        <v>2.1946910087354938</v>
      </c>
      <c r="K79" s="171">
        <f>(F79-'2016'!F79)/'2016'!F79*100</f>
        <v>-2.6099863985065412</v>
      </c>
    </row>
    <row r="80" spans="1:12" ht="18.600000000000001" thickBot="1" x14ac:dyDescent="0.35">
      <c r="A80" s="350" t="s">
        <v>182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60"/>
    </row>
    <row r="81" spans="1:12" ht="18" x14ac:dyDescent="0.3">
      <c r="A81" s="316"/>
      <c r="B81" s="364" t="s">
        <v>92</v>
      </c>
      <c r="C81" s="365"/>
      <c r="D81" s="365"/>
      <c r="E81" s="365"/>
      <c r="F81" s="366"/>
      <c r="G81" s="382" t="s">
        <v>39</v>
      </c>
      <c r="H81" s="380"/>
      <c r="I81" s="380"/>
      <c r="J81" s="380"/>
      <c r="K81" s="383"/>
    </row>
    <row r="82" spans="1:12" ht="14.4" customHeight="1" x14ac:dyDescent="0.3">
      <c r="A82" s="353"/>
      <c r="B82" s="357" t="s">
        <v>5</v>
      </c>
      <c r="C82" s="345" t="s">
        <v>6</v>
      </c>
      <c r="D82" s="345" t="s">
        <v>7</v>
      </c>
      <c r="E82" s="358" t="s">
        <v>8</v>
      </c>
      <c r="F82" s="358" t="s">
        <v>197</v>
      </c>
      <c r="G82" s="126" t="s">
        <v>83</v>
      </c>
      <c r="H82" s="82" t="s">
        <v>84</v>
      </c>
      <c r="I82" s="82" t="s">
        <v>85</v>
      </c>
      <c r="J82" s="307" t="s">
        <v>90</v>
      </c>
      <c r="K82" s="133" t="s">
        <v>198</v>
      </c>
    </row>
    <row r="83" spans="1:12" ht="21.6" customHeight="1" x14ac:dyDescent="0.3">
      <c r="A83" s="353"/>
      <c r="B83" s="357"/>
      <c r="C83" s="345"/>
      <c r="D83" s="345"/>
      <c r="E83" s="359"/>
      <c r="F83" s="359"/>
      <c r="G83" s="175" t="s">
        <v>186</v>
      </c>
      <c r="H83" s="175" t="s">
        <v>186</v>
      </c>
      <c r="I83" s="175" t="s">
        <v>186</v>
      </c>
      <c r="J83" s="175" t="s">
        <v>186</v>
      </c>
      <c r="K83" s="175" t="s">
        <v>186</v>
      </c>
      <c r="L83" s="176"/>
    </row>
    <row r="84" spans="1:12" ht="18" x14ac:dyDescent="0.35">
      <c r="A84" s="1" t="s">
        <v>41</v>
      </c>
      <c r="B84" s="119">
        <f>'Jan 17'!B26</f>
        <v>3940283.4359999998</v>
      </c>
      <c r="C84" s="118">
        <f>'Jan 17'!C26</f>
        <v>3439584.352</v>
      </c>
      <c r="D84" s="53">
        <f>C84/B84*100</f>
        <v>87.292815551657696</v>
      </c>
      <c r="E84" s="120">
        <f>'Jan 17'!E26</f>
        <v>779983</v>
      </c>
      <c r="F84" s="120">
        <f>'Jan 17'!F26</f>
        <v>4343</v>
      </c>
      <c r="G84" s="128">
        <f>(B84-'2016'!B84)/'2016'!B84*100</f>
        <v>1.8322232357524015</v>
      </c>
      <c r="H84" s="138">
        <f>(C84-'2016'!C84)/'2016'!C84*100</f>
        <v>4.7553707349241945</v>
      </c>
      <c r="I84" s="138">
        <f>D84-'2016'!D84</f>
        <v>2.4358634186039154</v>
      </c>
      <c r="J84" s="135">
        <f>(E84-'2016'!E84)/'2016'!E84*100</f>
        <v>4.9536511883568872</v>
      </c>
      <c r="K84" s="135">
        <f>(F84-'2016'!F84)/'2016'!F84*100</f>
        <v>-1.8974474813643549</v>
      </c>
    </row>
    <row r="85" spans="1:12" ht="18" x14ac:dyDescent="0.35">
      <c r="A85" s="1" t="s">
        <v>42</v>
      </c>
      <c r="B85" s="119">
        <f>'Fev 17'!B26</f>
        <v>3330403.81</v>
      </c>
      <c r="C85" s="118">
        <f>'Fev 17'!C26</f>
        <v>2827361.145</v>
      </c>
      <c r="D85" s="53">
        <f t="shared" ref="D85:D95" si="17">C85/B85*100</f>
        <v>84.89544530637562</v>
      </c>
      <c r="E85" s="120">
        <f>'Fev 17'!E26</f>
        <v>658714</v>
      </c>
      <c r="F85" s="120">
        <f>'Fev 17'!F26</f>
        <v>3746</v>
      </c>
      <c r="G85" s="128">
        <f>(B85-'2016'!B85)/'2016'!B85*100</f>
        <v>0.80399487203303566</v>
      </c>
      <c r="H85" s="138">
        <f>(C85-'2016'!C85)/'2016'!C85*100</f>
        <v>6.4569287672397113</v>
      </c>
      <c r="I85" s="138">
        <f>D85-'2016'!D85</f>
        <v>4.508004747820209</v>
      </c>
      <c r="J85" s="135">
        <f>(E85-'2016'!E85)/'2016'!E85*100</f>
        <v>7.4751304864259849</v>
      </c>
      <c r="K85" s="135">
        <f>(F85-'2016'!F85)/'2016'!F85*100</f>
        <v>-2.4479166666666665</v>
      </c>
    </row>
    <row r="86" spans="1:12" ht="18" x14ac:dyDescent="0.35">
      <c r="A86" s="1" t="s">
        <v>43</v>
      </c>
      <c r="B86" s="119">
        <f>'Mar 17'!B26</f>
        <v>3434300.9819999994</v>
      </c>
      <c r="C86" s="118">
        <f>'Mar 17'!C26</f>
        <v>2887168.76</v>
      </c>
      <c r="D86" s="53">
        <f t="shared" si="17"/>
        <v>84.0686001352924</v>
      </c>
      <c r="E86" s="120">
        <f>'Mar 17'!E26</f>
        <v>670043</v>
      </c>
      <c r="F86" s="120">
        <f>'Mar 17'!F26</f>
        <v>3777</v>
      </c>
      <c r="G86" s="128">
        <f>(B86-'2016'!B86)/'2016'!B86*100</f>
        <v>9.178208102526801</v>
      </c>
      <c r="H86" s="138">
        <f>(C86-'2016'!C86)/'2016'!C86*100</f>
        <v>17.712877722474339</v>
      </c>
      <c r="I86" s="138">
        <f>D86-'2016'!D86</f>
        <v>6.0953205923467806</v>
      </c>
      <c r="J86" s="135">
        <f>(E86-'2016'!E86)/'2016'!E86*100</f>
        <v>15.708392119209988</v>
      </c>
      <c r="K86" s="135">
        <f>(F86-'2016'!F86)/'2016'!F86*100</f>
        <v>4.1356492969396195</v>
      </c>
    </row>
    <row r="87" spans="1:12" ht="18" x14ac:dyDescent="0.35">
      <c r="A87" s="1" t="s">
        <v>44</v>
      </c>
      <c r="B87" s="119">
        <f>'Abr 17'!B26</f>
        <v>3295143.5279999999</v>
      </c>
      <c r="C87" s="118">
        <f>'Abr 17'!C26</f>
        <v>2800678.5980000002</v>
      </c>
      <c r="D87" s="53">
        <f t="shared" si="17"/>
        <v>84.994130732140917</v>
      </c>
      <c r="E87" s="120">
        <f>'Abr 17'!E26</f>
        <v>631586</v>
      </c>
      <c r="F87" s="120">
        <f>'Abr 17'!F26</f>
        <v>3594</v>
      </c>
      <c r="G87" s="128">
        <f>(B87-'2016'!B87)/'2016'!B87*100</f>
        <v>11.884836156965834</v>
      </c>
      <c r="H87" s="138">
        <f>(C87-'2016'!C87)/'2016'!C87*100</f>
        <v>16.903240117542591</v>
      </c>
      <c r="I87" s="138">
        <f>D87-'2016'!D87</f>
        <v>3.6486147164363132</v>
      </c>
      <c r="J87" s="135">
        <f>(E87-'2016'!E87)/'2016'!E87*100</f>
        <v>17.050759568036799</v>
      </c>
      <c r="K87" s="135">
        <f>(F87-'2016'!F87)/'2016'!F87*100</f>
        <v>7.6047904191616764</v>
      </c>
    </row>
    <row r="88" spans="1:12" ht="18" x14ac:dyDescent="0.35">
      <c r="A88" s="1" t="s">
        <v>45</v>
      </c>
      <c r="B88" s="119">
        <f>'Mai 17'!B26</f>
        <v>3349449.0410000002</v>
      </c>
      <c r="C88" s="118">
        <f>'Mai 17'!C26</f>
        <v>2823612.7069999999</v>
      </c>
      <c r="D88" s="53">
        <f t="shared" si="17"/>
        <v>84.30081104195547</v>
      </c>
      <c r="E88" s="120">
        <f>'Mai 17'!E26</f>
        <v>613063</v>
      </c>
      <c r="F88" s="120">
        <f>'Mai 17'!F26</f>
        <v>3534</v>
      </c>
      <c r="G88" s="128">
        <f>(B88-'2016'!B88)/'2016'!B88*100</f>
        <v>8.9078875863937181</v>
      </c>
      <c r="H88" s="138">
        <f>(C88-'2016'!C88)/'2016'!C88*100</f>
        <v>11.617796117435052</v>
      </c>
      <c r="I88" s="138">
        <f>D88-'2016'!D88</f>
        <v>2.0466941201378432</v>
      </c>
      <c r="J88" s="135">
        <f>(E88-'2016'!E88)/'2016'!E88*100</f>
        <v>8.2999016038397464</v>
      </c>
      <c r="K88" s="135">
        <f>(F88-'2016'!F88)/'2016'!F88*100</f>
        <v>-0.39458850056369782</v>
      </c>
    </row>
    <row r="89" spans="1:12" ht="18" x14ac:dyDescent="0.35">
      <c r="A89" s="1" t="s">
        <v>46</v>
      </c>
      <c r="B89" s="119">
        <f>'Jun 17'!B26</f>
        <v>3333772.193</v>
      </c>
      <c r="C89" s="118">
        <f>'Jun 17'!C26</f>
        <v>2830820.3519999995</v>
      </c>
      <c r="D89" s="53">
        <f t="shared" si="17"/>
        <v>84.913431035987998</v>
      </c>
      <c r="E89" s="120">
        <f>'Jun 17'!E26</f>
        <v>596768</v>
      </c>
      <c r="F89" s="120">
        <f>'Jun 17'!F26</f>
        <v>3434</v>
      </c>
      <c r="G89" s="128">
        <f>(B89-'2016'!B89)/'2016'!B89*100</f>
        <v>12.327191481639066</v>
      </c>
      <c r="H89" s="138">
        <f>(C89-'2016'!C89)/'2016'!C89*100</f>
        <v>14.707538843546745</v>
      </c>
      <c r="I89" s="138">
        <f>D89-'2016'!D89</f>
        <v>1.7620765260488014</v>
      </c>
      <c r="J89" s="135">
        <f>(E89-'2016'!E89)/'2016'!E89*100</f>
        <v>7.7642062076089076</v>
      </c>
      <c r="K89" s="135">
        <f>(F89-'2016'!F89)/'2016'!F89*100</f>
        <v>-5.8207217694994179E-2</v>
      </c>
    </row>
    <row r="90" spans="1:12" ht="18" x14ac:dyDescent="0.35">
      <c r="A90" s="1" t="s">
        <v>47</v>
      </c>
      <c r="B90" s="119">
        <f>'Jul 17'!B26</f>
        <v>4116863.398</v>
      </c>
      <c r="C90" s="118">
        <f>'Jul 17'!C26</f>
        <v>3540149.139</v>
      </c>
      <c r="D90" s="53">
        <f t="shared" si="17"/>
        <v>85.991416200980296</v>
      </c>
      <c r="E90" s="120">
        <f>'Jul 17'!E26</f>
        <v>800399</v>
      </c>
      <c r="F90" s="120">
        <f>'Jul 17'!F26</f>
        <v>4540</v>
      </c>
      <c r="G90" s="128">
        <f>(B90-'2016'!B90)/'2016'!B90*100</f>
        <v>17.977491697585823</v>
      </c>
      <c r="H90" s="138">
        <f>(C90-'2016'!C90)/'2016'!C90*100</f>
        <v>18.544444345196482</v>
      </c>
      <c r="I90" s="138">
        <f>D90-'2016'!D90</f>
        <v>0.41126398926776631</v>
      </c>
      <c r="J90" s="135">
        <f>(E90-'2016'!E90)/'2016'!E90*100</f>
        <v>16.004226246206379</v>
      </c>
      <c r="K90" s="135">
        <f>(F90-'2016'!F90)/'2016'!F90*100</f>
        <v>10.785749145924841</v>
      </c>
    </row>
    <row r="91" spans="1:12" ht="18" x14ac:dyDescent="0.35">
      <c r="A91" s="1" t="s">
        <v>48</v>
      </c>
      <c r="B91" s="119">
        <f>'Ago 17'!B26</f>
        <v>3887752.5279999999</v>
      </c>
      <c r="C91" s="118">
        <f>'Ago 17'!C26</f>
        <v>3277713.6469999999</v>
      </c>
      <c r="D91" s="53">
        <f t="shared" si="17"/>
        <v>84.30870080833499</v>
      </c>
      <c r="E91" s="120">
        <f>'Ago 17'!E26</f>
        <v>731619</v>
      </c>
      <c r="F91" s="120">
        <f>'Ago 17'!F26</f>
        <v>4177</v>
      </c>
      <c r="G91" s="128">
        <f>(B91-'2016'!B91)/'2016'!B91*100</f>
        <v>18.226556149795574</v>
      </c>
      <c r="H91" s="138">
        <f>(C91-'2016'!C91)/'2016'!C91*100</f>
        <v>16.55104414684374</v>
      </c>
      <c r="I91" s="138">
        <f>D91-'2016'!D91</f>
        <v>-1.2120032144857049</v>
      </c>
      <c r="J91" s="135">
        <f>(E91-'2016'!E91)/'2016'!E91*100</f>
        <v>14.347807739376291</v>
      </c>
      <c r="K91" s="135">
        <f>(F91-'2016'!F91)/'2016'!F91*100</f>
        <v>8.6911267239136087</v>
      </c>
    </row>
    <row r="92" spans="1:12" ht="18" x14ac:dyDescent="0.35">
      <c r="A92" s="1" t="s">
        <v>49</v>
      </c>
      <c r="B92" s="119">
        <f>'Set 17'!B26</f>
        <v>3670811.6450000005</v>
      </c>
      <c r="C92" s="118">
        <f>'Set 17'!C26</f>
        <v>3139951.2769999998</v>
      </c>
      <c r="D92" s="53">
        <f t="shared" si="17"/>
        <v>85.538338129577312</v>
      </c>
      <c r="E92" s="120">
        <f>'Set 17'!E26</f>
        <v>707331</v>
      </c>
      <c r="F92" s="120">
        <f>'Set 17'!F26</f>
        <v>4060</v>
      </c>
      <c r="G92" s="128">
        <f>(B92-'2016'!B92)/'2016'!B92*100</f>
        <v>18.458356784784421</v>
      </c>
      <c r="H92" s="138">
        <f>(C92-'2016'!C92)/'2016'!C92*100</f>
        <v>16.69019410991433</v>
      </c>
      <c r="I92" s="138">
        <f>D92-'2016'!D92</f>
        <v>-1.2961303038768932</v>
      </c>
      <c r="J92" s="135">
        <f>(E92-'2016'!E92)/'2016'!E92*100</f>
        <v>15.561477056995631</v>
      </c>
      <c r="K92" s="135">
        <f>(F92-'2016'!F92)/'2016'!F92*100</f>
        <v>12.966054535336671</v>
      </c>
    </row>
    <row r="93" spans="1:12" ht="18" x14ac:dyDescent="0.35">
      <c r="A93" s="1" t="s">
        <v>50</v>
      </c>
      <c r="B93" s="119">
        <f>'Out 17'!B26</f>
        <v>3649913.5550000002</v>
      </c>
      <c r="C93" s="118">
        <f>'Out 17'!C26</f>
        <v>3120142.2689999994</v>
      </c>
      <c r="D93" s="53">
        <f t="shared" si="17"/>
        <v>85.485374433751474</v>
      </c>
      <c r="E93" s="120">
        <f>'Out 17'!E26</f>
        <v>707285</v>
      </c>
      <c r="F93" s="120">
        <f>'Out 17'!F26</f>
        <v>4089</v>
      </c>
      <c r="G93" s="128">
        <f>(B93-'2016'!B93)/'2016'!B93*100</f>
        <v>8.2490871187214978</v>
      </c>
      <c r="H93" s="138">
        <f>(C93-'2016'!C93)/'2016'!C93*100</f>
        <v>6.2460214594632664</v>
      </c>
      <c r="I93" s="138">
        <f>D93-'2016'!D93</f>
        <v>-1.6116633408471728</v>
      </c>
      <c r="J93" s="135">
        <f>(E93-'2016'!E93)/'2016'!E93*100</f>
        <v>8.4262454412641663</v>
      </c>
      <c r="K93" s="135">
        <f>(F93-'2016'!F93)/'2016'!F93*100</f>
        <v>9.0399999999999991</v>
      </c>
    </row>
    <row r="94" spans="1:12" ht="18" x14ac:dyDescent="0.35">
      <c r="A94" s="1" t="s">
        <v>51</v>
      </c>
      <c r="B94" s="119">
        <f>'Nov 17'!B26</f>
        <v>3577095.7650000001</v>
      </c>
      <c r="C94" s="118">
        <f>'Nov 17'!C26</f>
        <v>2948148.4449999994</v>
      </c>
      <c r="D94" s="53">
        <f t="shared" si="17"/>
        <v>82.417375398391073</v>
      </c>
      <c r="E94" s="120">
        <f>'Nov 17'!E26</f>
        <v>685180</v>
      </c>
      <c r="F94" s="120">
        <f>'Nov 17'!F26</f>
        <v>4043</v>
      </c>
      <c r="G94" s="128">
        <f>(B94-'2016'!B94)/'2016'!B94*100</f>
        <v>9.5154720865908331</v>
      </c>
      <c r="H94" s="138">
        <f>(C94-'2016'!C94)/'2016'!C94*100</f>
        <v>6.2894973430684935</v>
      </c>
      <c r="I94" s="138">
        <f>D94-'2016'!D94</f>
        <v>-2.5014359660056158</v>
      </c>
      <c r="J94" s="135">
        <f>(E94-'2016'!E94)/'2016'!E94*100</f>
        <v>10.720593629663384</v>
      </c>
      <c r="K94" s="135">
        <f>(F94-'2016'!F94)/'2016'!F94*100</f>
        <v>11.163046466868298</v>
      </c>
    </row>
    <row r="95" spans="1:12" ht="18" x14ac:dyDescent="0.35">
      <c r="A95" s="1" t="s">
        <v>52</v>
      </c>
      <c r="B95" s="119">
        <f>'Dez 17'!B26</f>
        <v>4086188.6919999998</v>
      </c>
      <c r="C95" s="118">
        <f>'Dez 17'!C26</f>
        <v>3388432.5839999998</v>
      </c>
      <c r="D95" s="53">
        <f t="shared" si="17"/>
        <v>82.924036049385649</v>
      </c>
      <c r="E95" s="120">
        <f>'Dez 17'!E26</f>
        <v>776171</v>
      </c>
      <c r="F95" s="120">
        <f>'Dez 17'!F26</f>
        <v>4526</v>
      </c>
      <c r="G95" s="128">
        <f>(B95-'2016'!B95)/'2016'!B95*100</f>
        <v>11.828411779143803</v>
      </c>
      <c r="H95" s="138">
        <f>(C95-'2016'!C95)/'2016'!C95*100</f>
        <v>10.580547536273919</v>
      </c>
      <c r="I95" s="138">
        <f>D95-'2016'!D95</f>
        <v>-0.93576982358978</v>
      </c>
      <c r="J95" s="135">
        <f>(E95-'2016'!E95)/'2016'!E95*100</f>
        <v>14.575654199468286</v>
      </c>
      <c r="K95" s="135">
        <f>(F95-'2016'!F95)/'2016'!F95*100</f>
        <v>12.224150756260849</v>
      </c>
    </row>
    <row r="96" spans="1:12" ht="18.600000000000001" thickBot="1" x14ac:dyDescent="0.35">
      <c r="A96" s="2"/>
      <c r="B96" s="64">
        <f>SUM(B84:B95)</f>
        <v>43671978.572999999</v>
      </c>
      <c r="C96" s="88">
        <f>SUM(C84:C95)</f>
        <v>37023763.274999999</v>
      </c>
      <c r="D96" s="74">
        <f>C96/B96*100</f>
        <v>84.776931306450521</v>
      </c>
      <c r="E96" s="107">
        <f>SUM(E84:E95)</f>
        <v>8358142</v>
      </c>
      <c r="F96" s="107">
        <f>SUM(F84:F95)</f>
        <v>47863</v>
      </c>
      <c r="G96" s="172">
        <f>(B96-'2016'!B96)/'2016'!B96*100</f>
        <v>10.628815751679618</v>
      </c>
      <c r="H96" s="173">
        <f>(C96-'2016'!C96)/'2016'!C96*100</f>
        <v>12.025464475923881</v>
      </c>
      <c r="I96" s="173">
        <f>D96-'2016'!D96</f>
        <v>1.0569346309645908</v>
      </c>
      <c r="J96" s="174">
        <f>(E96-'2016'!E96)/'2016'!E96*100</f>
        <v>11.664582287636826</v>
      </c>
      <c r="K96" s="174">
        <f>(F96-'2016'!F96)/'2016'!F96*100</f>
        <v>5.9548845549332565</v>
      </c>
    </row>
    <row r="97" spans="7:9" x14ac:dyDescent="0.3">
      <c r="G97" s="62"/>
      <c r="H97" s="62"/>
      <c r="I97" s="62"/>
    </row>
  </sheetData>
  <mergeCells count="60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A28:K28"/>
    <mergeCell ref="A29:A31"/>
    <mergeCell ref="B29:F29"/>
    <mergeCell ref="G29:K29"/>
    <mergeCell ref="B30:B31"/>
    <mergeCell ref="C30:C31"/>
    <mergeCell ref="D30:D31"/>
    <mergeCell ref="F30:F31"/>
    <mergeCell ref="E30:E31"/>
    <mergeCell ref="A45:K45"/>
    <mergeCell ref="A46:A48"/>
    <mergeCell ref="B46:F46"/>
    <mergeCell ref="G46:K46"/>
    <mergeCell ref="B47:B48"/>
    <mergeCell ref="C47:C48"/>
    <mergeCell ref="D47:D48"/>
    <mergeCell ref="F47:F48"/>
    <mergeCell ref="E47:E48"/>
    <mergeCell ref="A63:K63"/>
    <mergeCell ref="A64:A66"/>
    <mergeCell ref="B64:F64"/>
    <mergeCell ref="G64:K64"/>
    <mergeCell ref="B65:B66"/>
    <mergeCell ref="C65:C66"/>
    <mergeCell ref="D65:D66"/>
    <mergeCell ref="F65:F66"/>
    <mergeCell ref="E65:E66"/>
    <mergeCell ref="A80:K80"/>
    <mergeCell ref="A81:A83"/>
    <mergeCell ref="B81:F81"/>
    <mergeCell ref="G81:K81"/>
    <mergeCell ref="B82:B83"/>
    <mergeCell ref="C82:C83"/>
    <mergeCell ref="D82:D83"/>
    <mergeCell ref="F82:F83"/>
    <mergeCell ref="E82:E83"/>
  </mergeCells>
  <conditionalFormatting sqref="G32:G43">
    <cfRule type="cellIs" dxfId="239" priority="79" operator="lessThan">
      <formula>0</formula>
    </cfRule>
    <cfRule type="cellIs" dxfId="238" priority="80" operator="greaterThan">
      <formula>0</formula>
    </cfRule>
  </conditionalFormatting>
  <conditionalFormatting sqref="H32:H43">
    <cfRule type="cellIs" dxfId="237" priority="77" operator="lessThan">
      <formula>0</formula>
    </cfRule>
    <cfRule type="cellIs" dxfId="236" priority="78" operator="greaterThan">
      <formula>0</formula>
    </cfRule>
  </conditionalFormatting>
  <conditionalFormatting sqref="K32:K43">
    <cfRule type="cellIs" dxfId="235" priority="75" operator="lessThan">
      <formula>0</formula>
    </cfRule>
    <cfRule type="cellIs" dxfId="234" priority="76" operator="greaterThan">
      <formula>0</formula>
    </cfRule>
  </conditionalFormatting>
  <conditionalFormatting sqref="I32:I43">
    <cfRule type="cellIs" dxfId="233" priority="73" operator="lessThan">
      <formula>0</formula>
    </cfRule>
    <cfRule type="cellIs" dxfId="232" priority="74" operator="greaterThan">
      <formula>0</formula>
    </cfRule>
  </conditionalFormatting>
  <conditionalFormatting sqref="G44">
    <cfRule type="cellIs" dxfId="231" priority="71" operator="lessThan">
      <formula>0</formula>
    </cfRule>
    <cfRule type="cellIs" dxfId="230" priority="72" operator="greaterThan">
      <formula>0</formula>
    </cfRule>
  </conditionalFormatting>
  <conditionalFormatting sqref="H44">
    <cfRule type="cellIs" dxfId="229" priority="69" operator="lessThan">
      <formula>0</formula>
    </cfRule>
    <cfRule type="cellIs" dxfId="228" priority="70" operator="greaterThan">
      <formula>0</formula>
    </cfRule>
  </conditionalFormatting>
  <conditionalFormatting sqref="K44">
    <cfRule type="cellIs" dxfId="227" priority="67" operator="lessThan">
      <formula>0</formula>
    </cfRule>
    <cfRule type="cellIs" dxfId="226" priority="68" operator="greaterThan">
      <formula>0</formula>
    </cfRule>
  </conditionalFormatting>
  <conditionalFormatting sqref="I44">
    <cfRule type="cellIs" dxfId="225" priority="65" operator="lessThan">
      <formula>0</formula>
    </cfRule>
    <cfRule type="cellIs" dxfId="224" priority="66" operator="greaterThan">
      <formula>0</formula>
    </cfRule>
  </conditionalFormatting>
  <conditionalFormatting sqref="G49:G60">
    <cfRule type="cellIs" dxfId="223" priority="63" operator="lessThan">
      <formula>0</formula>
    </cfRule>
    <cfRule type="cellIs" dxfId="222" priority="64" operator="greaterThan">
      <formula>0</formula>
    </cfRule>
  </conditionalFormatting>
  <conditionalFormatting sqref="H49:H60">
    <cfRule type="cellIs" dxfId="221" priority="61" operator="lessThan">
      <formula>0</formula>
    </cfRule>
    <cfRule type="cellIs" dxfId="220" priority="62" operator="greaterThan">
      <formula>0</formula>
    </cfRule>
  </conditionalFormatting>
  <conditionalFormatting sqref="K49:K60">
    <cfRule type="cellIs" dxfId="219" priority="59" operator="lessThan">
      <formula>0</formula>
    </cfRule>
    <cfRule type="cellIs" dxfId="218" priority="60" operator="greaterThan">
      <formula>0</formula>
    </cfRule>
  </conditionalFormatting>
  <conditionalFormatting sqref="I49:I60">
    <cfRule type="cellIs" dxfId="217" priority="57" operator="lessThan">
      <formula>0</formula>
    </cfRule>
    <cfRule type="cellIs" dxfId="216" priority="58" operator="greaterThan">
      <formula>0</formula>
    </cfRule>
  </conditionalFormatting>
  <conditionalFormatting sqref="G61">
    <cfRule type="cellIs" dxfId="215" priority="55" operator="lessThan">
      <formula>0</formula>
    </cfRule>
    <cfRule type="cellIs" dxfId="214" priority="56" operator="greaterThan">
      <formula>0</formula>
    </cfRule>
  </conditionalFormatting>
  <conditionalFormatting sqref="H61">
    <cfRule type="cellIs" dxfId="213" priority="53" operator="lessThan">
      <formula>0</formula>
    </cfRule>
    <cfRule type="cellIs" dxfId="212" priority="54" operator="greaterThan">
      <formula>0</formula>
    </cfRule>
  </conditionalFormatting>
  <conditionalFormatting sqref="K61">
    <cfRule type="cellIs" dxfId="211" priority="51" operator="lessThan">
      <formula>0</formula>
    </cfRule>
    <cfRule type="cellIs" dxfId="210" priority="52" operator="greaterThan">
      <formula>0</formula>
    </cfRule>
  </conditionalFormatting>
  <conditionalFormatting sqref="I61">
    <cfRule type="cellIs" dxfId="209" priority="49" operator="lessThan">
      <formula>0</formula>
    </cfRule>
    <cfRule type="cellIs" dxfId="208" priority="50" operator="greaterThan">
      <formula>0</formula>
    </cfRule>
  </conditionalFormatting>
  <conditionalFormatting sqref="G67:G78">
    <cfRule type="cellIs" dxfId="207" priority="47" operator="lessThan">
      <formula>0</formula>
    </cfRule>
    <cfRule type="cellIs" dxfId="206" priority="48" operator="greaterThan">
      <formula>0</formula>
    </cfRule>
  </conditionalFormatting>
  <conditionalFormatting sqref="H67:H78">
    <cfRule type="cellIs" dxfId="205" priority="45" operator="lessThan">
      <formula>0</formula>
    </cfRule>
    <cfRule type="cellIs" dxfId="204" priority="46" operator="greaterThan">
      <formula>0</formula>
    </cfRule>
  </conditionalFormatting>
  <conditionalFormatting sqref="K67:K78">
    <cfRule type="cellIs" dxfId="203" priority="43" operator="lessThan">
      <formula>0</formula>
    </cfRule>
    <cfRule type="cellIs" dxfId="202" priority="44" operator="greaterThan">
      <formula>0</formula>
    </cfRule>
  </conditionalFormatting>
  <conditionalFormatting sqref="I67:I78">
    <cfRule type="cellIs" dxfId="201" priority="41" operator="lessThan">
      <formula>0</formula>
    </cfRule>
    <cfRule type="cellIs" dxfId="200" priority="42" operator="greaterThan">
      <formula>0</formula>
    </cfRule>
  </conditionalFormatting>
  <conditionalFormatting sqref="G79">
    <cfRule type="cellIs" dxfId="199" priority="39" operator="lessThan">
      <formula>0</formula>
    </cfRule>
    <cfRule type="cellIs" dxfId="198" priority="40" operator="greaterThan">
      <formula>0</formula>
    </cfRule>
  </conditionalFormatting>
  <conditionalFormatting sqref="H79">
    <cfRule type="cellIs" dxfId="197" priority="37" operator="lessThan">
      <formula>0</formula>
    </cfRule>
    <cfRule type="cellIs" dxfId="196" priority="38" operator="greaterThan">
      <formula>0</formula>
    </cfRule>
  </conditionalFormatting>
  <conditionalFormatting sqref="K79">
    <cfRule type="cellIs" dxfId="195" priority="35" operator="lessThan">
      <formula>0</formula>
    </cfRule>
    <cfRule type="cellIs" dxfId="194" priority="36" operator="greaterThan">
      <formula>0</formula>
    </cfRule>
  </conditionalFormatting>
  <conditionalFormatting sqref="I79">
    <cfRule type="cellIs" dxfId="193" priority="33" operator="lessThan">
      <formula>0</formula>
    </cfRule>
    <cfRule type="cellIs" dxfId="192" priority="34" operator="greaterThan">
      <formula>0</formula>
    </cfRule>
  </conditionalFormatting>
  <conditionalFormatting sqref="G84:G95">
    <cfRule type="cellIs" dxfId="191" priority="31" operator="lessThan">
      <formula>0</formula>
    </cfRule>
    <cfRule type="cellIs" dxfId="190" priority="32" operator="greaterThan">
      <formula>0</formula>
    </cfRule>
  </conditionalFormatting>
  <conditionalFormatting sqref="H84:H95">
    <cfRule type="cellIs" dxfId="189" priority="29" operator="lessThan">
      <formula>0</formula>
    </cfRule>
    <cfRule type="cellIs" dxfId="188" priority="30" operator="greaterThan">
      <formula>0</formula>
    </cfRule>
  </conditionalFormatting>
  <conditionalFormatting sqref="K84:K95">
    <cfRule type="cellIs" dxfId="187" priority="27" operator="lessThan">
      <formula>0</formula>
    </cfRule>
    <cfRule type="cellIs" dxfId="186" priority="28" operator="greaterThan">
      <formula>0</formula>
    </cfRule>
  </conditionalFormatting>
  <conditionalFormatting sqref="I84:I95">
    <cfRule type="cellIs" dxfId="185" priority="25" operator="lessThan">
      <formula>0</formula>
    </cfRule>
    <cfRule type="cellIs" dxfId="184" priority="26" operator="greaterThan">
      <formula>0</formula>
    </cfRule>
  </conditionalFormatting>
  <conditionalFormatting sqref="G96">
    <cfRule type="cellIs" dxfId="183" priority="23" operator="lessThan">
      <formula>0</formula>
    </cfRule>
    <cfRule type="cellIs" dxfId="182" priority="24" operator="greaterThan">
      <formula>0</formula>
    </cfRule>
  </conditionalFormatting>
  <conditionalFormatting sqref="H96">
    <cfRule type="cellIs" dxfId="181" priority="21" operator="lessThan">
      <formula>0</formula>
    </cfRule>
    <cfRule type="cellIs" dxfId="180" priority="22" operator="greaterThan">
      <formula>0</formula>
    </cfRule>
  </conditionalFormatting>
  <conditionalFormatting sqref="K96">
    <cfRule type="cellIs" dxfId="179" priority="19" operator="lessThan">
      <formula>0</formula>
    </cfRule>
    <cfRule type="cellIs" dxfId="178" priority="20" operator="greaterThan">
      <formula>0</formula>
    </cfRule>
  </conditionalFormatting>
  <conditionalFormatting sqref="I96">
    <cfRule type="cellIs" dxfId="177" priority="17" operator="lessThan">
      <formula>0</formula>
    </cfRule>
    <cfRule type="cellIs" dxfId="176" priority="18" operator="greaterThan">
      <formula>0</formula>
    </cfRule>
  </conditionalFormatting>
  <conditionalFormatting sqref="J32:J43">
    <cfRule type="cellIs" dxfId="175" priority="15" operator="lessThan">
      <formula>0</formula>
    </cfRule>
    <cfRule type="cellIs" dxfId="174" priority="16" operator="greaterThan">
      <formula>0</formula>
    </cfRule>
  </conditionalFormatting>
  <conditionalFormatting sqref="J44">
    <cfRule type="cellIs" dxfId="173" priority="13" operator="lessThan">
      <formula>0</formula>
    </cfRule>
    <cfRule type="cellIs" dxfId="172" priority="14" operator="greaterThan">
      <formula>0</formula>
    </cfRule>
  </conditionalFormatting>
  <conditionalFormatting sqref="J49:J60">
    <cfRule type="cellIs" dxfId="171" priority="11" operator="lessThan">
      <formula>0</formula>
    </cfRule>
    <cfRule type="cellIs" dxfId="170" priority="12" operator="greaterThan">
      <formula>0</formula>
    </cfRule>
  </conditionalFormatting>
  <conditionalFormatting sqref="J61">
    <cfRule type="cellIs" dxfId="169" priority="9" operator="lessThan">
      <formula>0</formula>
    </cfRule>
    <cfRule type="cellIs" dxfId="168" priority="10" operator="greaterThan">
      <formula>0</formula>
    </cfRule>
  </conditionalFormatting>
  <conditionalFormatting sqref="J67:J78">
    <cfRule type="cellIs" dxfId="167" priority="7" operator="lessThan">
      <formula>0</formula>
    </cfRule>
    <cfRule type="cellIs" dxfId="166" priority="8" operator="greaterThan">
      <formula>0</formula>
    </cfRule>
  </conditionalFormatting>
  <conditionalFormatting sqref="J79">
    <cfRule type="cellIs" dxfId="165" priority="5" operator="lessThan">
      <formula>0</formula>
    </cfRule>
    <cfRule type="cellIs" dxfId="164" priority="6" operator="greaterThan">
      <formula>0</formula>
    </cfRule>
  </conditionalFormatting>
  <conditionalFormatting sqref="J84:J95">
    <cfRule type="cellIs" dxfId="163" priority="3" operator="lessThan">
      <formula>0</formula>
    </cfRule>
    <cfRule type="cellIs" dxfId="162" priority="4" operator="greaterThan">
      <formula>0</formula>
    </cfRule>
  </conditionalFormatting>
  <conditionalFormatting sqref="J96">
    <cfRule type="cellIs" dxfId="161" priority="1" operator="lessThan">
      <formula>0</formula>
    </cfRule>
    <cfRule type="cellIs" dxfId="16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8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4269845.5080000004</v>
      </c>
      <c r="C7" s="46">
        <v>3599809.9010000001</v>
      </c>
      <c r="D7" s="47">
        <f t="shared" ref="D7:D14" si="0">IFERROR(C7/B7*100, 0)</f>
        <v>84.307731843116599</v>
      </c>
      <c r="E7" s="46">
        <v>3096286</v>
      </c>
      <c r="F7" s="201">
        <v>23023</v>
      </c>
      <c r="G7" s="86">
        <f t="shared" ref="G7:G14" si="1">B7/$B$14*100</f>
        <v>38.86667902372001</v>
      </c>
      <c r="H7" s="90">
        <f t="shared" ref="H7:H14" si="2">C7/$C$14*100</f>
        <v>38.682232452336592</v>
      </c>
    </row>
    <row r="8" spans="1:8" ht="18" x14ac:dyDescent="0.35">
      <c r="A8" s="89" t="s">
        <v>112</v>
      </c>
      <c r="B8" s="87">
        <v>3318359.4950000001</v>
      </c>
      <c r="C8" s="46">
        <v>2806856.0290000001</v>
      </c>
      <c r="D8" s="47">
        <f t="shared" si="0"/>
        <v>84.585652435466457</v>
      </c>
      <c r="E8" s="46">
        <v>2597772</v>
      </c>
      <c r="F8" s="201">
        <v>17870</v>
      </c>
      <c r="G8" s="86">
        <f t="shared" si="1"/>
        <v>30.205686162610128</v>
      </c>
      <c r="H8" s="90">
        <f t="shared" si="2"/>
        <v>30.161441953881784</v>
      </c>
    </row>
    <row r="9" spans="1:8" ht="18" x14ac:dyDescent="0.35">
      <c r="A9" s="89" t="s">
        <v>115</v>
      </c>
      <c r="B9" s="61">
        <v>9115.2479999999996</v>
      </c>
      <c r="C9" s="61">
        <v>6222.9530000000004</v>
      </c>
      <c r="D9" s="47">
        <f t="shared" si="0"/>
        <v>68.269705881836686</v>
      </c>
      <c r="E9" s="206">
        <v>10034</v>
      </c>
      <c r="F9" s="108">
        <v>340</v>
      </c>
      <c r="G9" s="86">
        <f t="shared" si="1"/>
        <v>8.2972420799259899E-2</v>
      </c>
      <c r="H9" s="90">
        <f t="shared" si="2"/>
        <v>6.6869562867499149E-2</v>
      </c>
    </row>
    <row r="10" spans="1:8" ht="18" x14ac:dyDescent="0.35">
      <c r="A10" s="101" t="s">
        <v>116</v>
      </c>
      <c r="B10" s="61">
        <v>41892.284</v>
      </c>
      <c r="C10" s="61">
        <v>24892.29</v>
      </c>
      <c r="D10" s="47">
        <f t="shared" si="0"/>
        <v>59.419748992439757</v>
      </c>
      <c r="E10" s="206">
        <v>43324</v>
      </c>
      <c r="F10" s="108">
        <v>1310</v>
      </c>
      <c r="G10" s="86">
        <f t="shared" si="1"/>
        <v>0.38132854051695614</v>
      </c>
      <c r="H10" s="90">
        <f t="shared" si="2"/>
        <v>0.26748338788209075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7639212.5350000001</v>
      </c>
      <c r="C12" s="269">
        <f>SUM(C7:C11)</f>
        <v>6437781.1729999995</v>
      </c>
      <c r="D12" s="270">
        <f t="shared" si="0"/>
        <v>84.27283759293914</v>
      </c>
      <c r="E12" s="269">
        <f>SUM(E7:E11)</f>
        <v>5747416</v>
      </c>
      <c r="F12" s="309">
        <f>SUM(F7:F11)</f>
        <v>42543</v>
      </c>
      <c r="G12" s="271">
        <f t="shared" si="1"/>
        <v>69.536666147646343</v>
      </c>
      <c r="H12" s="272">
        <f t="shared" si="2"/>
        <v>69.178027356967959</v>
      </c>
    </row>
    <row r="13" spans="1:8" ht="36" x14ac:dyDescent="0.3">
      <c r="A13" s="284" t="s">
        <v>124</v>
      </c>
      <c r="B13" s="83">
        <v>3346664.3530000011</v>
      </c>
      <c r="C13" s="61">
        <v>2868325.720999999</v>
      </c>
      <c r="D13" s="47">
        <f t="shared" si="0"/>
        <v>85.707003106803583</v>
      </c>
      <c r="E13" s="206">
        <v>2972617</v>
      </c>
      <c r="F13" s="108">
        <v>30104</v>
      </c>
      <c r="G13" s="86">
        <f t="shared" si="1"/>
        <v>30.463333852353664</v>
      </c>
      <c r="H13" s="90">
        <f t="shared" si="2"/>
        <v>30.821972643032051</v>
      </c>
    </row>
    <row r="14" spans="1:8" ht="57" customHeight="1" thickBot="1" x14ac:dyDescent="0.35">
      <c r="A14" s="155" t="s">
        <v>125</v>
      </c>
      <c r="B14" s="273">
        <f>B12+B13</f>
        <v>10985876.888</v>
      </c>
      <c r="C14" s="273">
        <f t="shared" ref="C14" si="3">C12+C13</f>
        <v>9306106.8939999975</v>
      </c>
      <c r="D14" s="274">
        <f t="shared" si="0"/>
        <v>84.709732221422996</v>
      </c>
      <c r="E14" s="310">
        <f>E12+E13</f>
        <v>8720033</v>
      </c>
      <c r="F14" s="275">
        <f>F12+F13</f>
        <v>72647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154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620594.25899999996</v>
      </c>
      <c r="C19" s="46">
        <v>497523.79700000002</v>
      </c>
      <c r="D19" s="47">
        <f t="shared" ref="D19:D26" si="4">IFERROR(C19/B19*100, 0)</f>
        <v>80.168933209548115</v>
      </c>
      <c r="E19" s="46">
        <v>229272</v>
      </c>
      <c r="F19" s="87">
        <v>1613</v>
      </c>
      <c r="G19" s="79">
        <f t="shared" ref="G19:H26" si="5">B19/B$26*100</f>
        <v>13.533013235285082</v>
      </c>
      <c r="H19" s="48">
        <f t="shared" si="5"/>
        <v>12.661880745731505</v>
      </c>
    </row>
    <row r="20" spans="1:8" ht="18" x14ac:dyDescent="0.35">
      <c r="A20" s="78" t="s">
        <v>112</v>
      </c>
      <c r="B20" s="45">
        <v>3037743.1230000001</v>
      </c>
      <c r="C20" s="46">
        <v>2620094.463</v>
      </c>
      <c r="D20" s="47">
        <f t="shared" si="4"/>
        <v>86.251350325252631</v>
      </c>
      <c r="E20" s="46">
        <v>521968</v>
      </c>
      <c r="F20" s="87">
        <v>2575</v>
      </c>
      <c r="G20" s="79">
        <f t="shared" si="5"/>
        <v>66.242665465835785</v>
      </c>
      <c r="H20" s="48">
        <f t="shared" si="5"/>
        <v>66.680878046638298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3658337.3820000002</v>
      </c>
      <c r="C24" s="280">
        <f>SUM(C19:C23)</f>
        <v>3117618.26</v>
      </c>
      <c r="D24" s="264">
        <f t="shared" si="4"/>
        <v>85.219539218540007</v>
      </c>
      <c r="E24" s="280">
        <f>SUM(E19:E23)</f>
        <v>751240</v>
      </c>
      <c r="F24" s="311">
        <f>SUM(F19:F23)</f>
        <v>4188</v>
      </c>
      <c r="G24" s="281">
        <f t="shared" si="5"/>
        <v>79.775678701120867</v>
      </c>
      <c r="H24" s="282">
        <f t="shared" si="5"/>
        <v>79.342758792369793</v>
      </c>
    </row>
    <row r="25" spans="1:8" ht="36" x14ac:dyDescent="0.3">
      <c r="A25" s="284" t="s">
        <v>124</v>
      </c>
      <c r="B25" s="83">
        <v>927442.94799999963</v>
      </c>
      <c r="C25" s="61">
        <v>811685.82199999993</v>
      </c>
      <c r="D25" s="77">
        <f t="shared" si="4"/>
        <v>87.518679585668735</v>
      </c>
      <c r="E25" s="206">
        <v>162111</v>
      </c>
      <c r="F25" s="108">
        <v>950</v>
      </c>
      <c r="G25" s="86">
        <f t="shared" si="5"/>
        <v>20.224321298879129</v>
      </c>
      <c r="H25" s="90">
        <f t="shared" si="5"/>
        <v>20.657241207630211</v>
      </c>
    </row>
    <row r="26" spans="1:8" ht="57" customHeight="1" thickBot="1" x14ac:dyDescent="0.35">
      <c r="A26" s="162" t="s">
        <v>178</v>
      </c>
      <c r="B26" s="156">
        <f>B24+B25</f>
        <v>4585780.33</v>
      </c>
      <c r="C26" s="157">
        <f t="shared" ref="C26" si="7">C24+C25</f>
        <v>3929304.0819999995</v>
      </c>
      <c r="D26" s="278">
        <f t="shared" si="4"/>
        <v>85.684524753500341</v>
      </c>
      <c r="E26" s="163">
        <f>E24+E25</f>
        <v>913351</v>
      </c>
      <c r="F26" s="159">
        <f>F24+F25</f>
        <v>5138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9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3216303.3569999998</v>
      </c>
      <c r="C7" s="46">
        <v>2513262.4569999999</v>
      </c>
      <c r="D7" s="47">
        <f t="shared" ref="D7:D14" si="0">IFERROR(C7/B7*100, 0)</f>
        <v>78.141337368880542</v>
      </c>
      <c r="E7" s="46">
        <v>2231386</v>
      </c>
      <c r="F7" s="201">
        <v>18104</v>
      </c>
      <c r="G7" s="86">
        <f t="shared" ref="G7:G14" si="1">B7/$B$14*100</f>
        <v>36.202348190877387</v>
      </c>
      <c r="H7" s="90">
        <f t="shared" ref="H7:H14" si="2">C7/$C$14*100</f>
        <v>35.211532996418455</v>
      </c>
    </row>
    <row r="8" spans="1:8" ht="18" x14ac:dyDescent="0.35">
      <c r="A8" s="89" t="s">
        <v>112</v>
      </c>
      <c r="B8" s="87">
        <v>2834191.145</v>
      </c>
      <c r="C8" s="46">
        <v>2304067.2880000002</v>
      </c>
      <c r="D8" s="47">
        <f t="shared" si="0"/>
        <v>81.295409170435477</v>
      </c>
      <c r="E8" s="46">
        <v>2153648</v>
      </c>
      <c r="F8" s="201">
        <v>15380</v>
      </c>
      <c r="G8" s="86">
        <f t="shared" si="1"/>
        <v>31.901336186924688</v>
      </c>
      <c r="H8" s="90">
        <f t="shared" si="2"/>
        <v>32.280648251206657</v>
      </c>
    </row>
    <row r="9" spans="1:8" ht="18" x14ac:dyDescent="0.35">
      <c r="A9" s="89" t="s">
        <v>115</v>
      </c>
      <c r="B9" s="61">
        <v>9139.0380000000005</v>
      </c>
      <c r="C9" s="61">
        <v>6066.2089999999998</v>
      </c>
      <c r="D9" s="47">
        <f t="shared" si="0"/>
        <v>66.376887808104087</v>
      </c>
      <c r="E9" s="206">
        <v>9816</v>
      </c>
      <c r="F9" s="108">
        <v>340</v>
      </c>
      <c r="G9" s="86">
        <f t="shared" si="1"/>
        <v>0.10286798199105934</v>
      </c>
      <c r="H9" s="90">
        <f t="shared" si="2"/>
        <v>8.49893403578863E-2</v>
      </c>
    </row>
    <row r="10" spans="1:8" ht="18" x14ac:dyDescent="0.35">
      <c r="A10" s="101" t="s">
        <v>116</v>
      </c>
      <c r="B10" s="61">
        <v>36394.483999999997</v>
      </c>
      <c r="C10" s="61">
        <v>20116.394</v>
      </c>
      <c r="D10" s="47">
        <f t="shared" si="0"/>
        <v>55.273194696207263</v>
      </c>
      <c r="E10" s="206">
        <v>35200</v>
      </c>
      <c r="F10" s="108">
        <v>1126</v>
      </c>
      <c r="G10" s="86">
        <f t="shared" si="1"/>
        <v>0.40965221117210554</v>
      </c>
      <c r="H10" s="90">
        <f t="shared" si="2"/>
        <v>0.28183649070438255</v>
      </c>
    </row>
    <row r="11" spans="1:8" ht="18.600000000000001" thickBot="1" x14ac:dyDescent="0.4">
      <c r="A11" s="101" t="s">
        <v>189</v>
      </c>
      <c r="B11" s="93">
        <v>75.141000000000005</v>
      </c>
      <c r="C11" s="94">
        <v>40.232999999999997</v>
      </c>
      <c r="D11" s="95">
        <f t="shared" si="0"/>
        <v>53.54333852357567</v>
      </c>
      <c r="E11" s="219">
        <v>188</v>
      </c>
      <c r="F11" s="109">
        <v>18</v>
      </c>
      <c r="G11" s="97">
        <f t="shared" si="1"/>
        <v>8.4577862952207785E-4</v>
      </c>
      <c r="H11" s="98">
        <f t="shared" si="2"/>
        <v>5.6367595159000279E-4</v>
      </c>
    </row>
    <row r="12" spans="1:8" ht="57" customHeight="1" x14ac:dyDescent="0.3">
      <c r="A12" s="283" t="s">
        <v>123</v>
      </c>
      <c r="B12" s="268">
        <f>SUM(B7:B11)</f>
        <v>6096103.165</v>
      </c>
      <c r="C12" s="269">
        <f>SUM(C7:C11)</f>
        <v>4843552.5810000002</v>
      </c>
      <c r="D12" s="270">
        <f t="shared" si="0"/>
        <v>79.453258088029756</v>
      </c>
      <c r="E12" s="269">
        <f>SUM(E7:E11)</f>
        <v>4430238</v>
      </c>
      <c r="F12" s="309">
        <f>SUM(F7:F11)</f>
        <v>34968</v>
      </c>
      <c r="G12" s="271">
        <f t="shared" si="1"/>
        <v>68.617050349594763</v>
      </c>
      <c r="H12" s="272">
        <f t="shared" si="2"/>
        <v>67.859570754638966</v>
      </c>
    </row>
    <row r="13" spans="1:8" ht="36" x14ac:dyDescent="0.3">
      <c r="A13" s="284" t="s">
        <v>124</v>
      </c>
      <c r="B13" s="83">
        <v>2788136.442999999</v>
      </c>
      <c r="C13" s="61">
        <v>2294059</v>
      </c>
      <c r="D13" s="47">
        <f t="shared" si="0"/>
        <v>82.27929467941037</v>
      </c>
      <c r="E13" s="206">
        <v>2444342</v>
      </c>
      <c r="F13" s="108">
        <v>25688</v>
      </c>
      <c r="G13" s="86">
        <f t="shared" si="1"/>
        <v>31.382949650405234</v>
      </c>
      <c r="H13" s="90">
        <f t="shared" si="2"/>
        <v>32.140429245361027</v>
      </c>
    </row>
    <row r="14" spans="1:8" ht="57" customHeight="1" thickBot="1" x14ac:dyDescent="0.35">
      <c r="A14" s="155" t="s">
        <v>125</v>
      </c>
      <c r="B14" s="273">
        <f>B12+B13</f>
        <v>8884239.6079999991</v>
      </c>
      <c r="C14" s="273">
        <f t="shared" ref="C14" si="3">C12+C13</f>
        <v>7137611.5810000002</v>
      </c>
      <c r="D14" s="274">
        <f t="shared" si="0"/>
        <v>80.340151728604752</v>
      </c>
      <c r="E14" s="310">
        <f>E12+E13</f>
        <v>6874580</v>
      </c>
      <c r="F14" s="275">
        <f>F12+F13</f>
        <v>60656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532197.32400000002</v>
      </c>
      <c r="C19" s="46">
        <v>416220.15500000003</v>
      </c>
      <c r="D19" s="47">
        <f t="shared" ref="D19:D26" si="4">IFERROR(C19/B19*100, 0)</f>
        <v>78.207863179710387</v>
      </c>
      <c r="E19" s="46">
        <v>189093</v>
      </c>
      <c r="F19" s="87">
        <v>1377</v>
      </c>
      <c r="G19" s="79">
        <f t="shared" ref="G19:H26" si="5">B19/B$26*100</f>
        <v>13.084596888705406</v>
      </c>
      <c r="H19" s="48">
        <f t="shared" si="5"/>
        <v>12.349612645784774</v>
      </c>
    </row>
    <row r="20" spans="1:8" ht="18" x14ac:dyDescent="0.35">
      <c r="A20" s="78" t="s">
        <v>112</v>
      </c>
      <c r="B20" s="45">
        <v>2716858.375</v>
      </c>
      <c r="C20" s="46">
        <v>2300069.9139999999</v>
      </c>
      <c r="D20" s="47">
        <f t="shared" si="4"/>
        <v>84.659176023483369</v>
      </c>
      <c r="E20" s="46">
        <v>468524</v>
      </c>
      <c r="F20" s="87">
        <v>2336</v>
      </c>
      <c r="G20" s="79">
        <f t="shared" si="5"/>
        <v>66.796646727555171</v>
      </c>
      <c r="H20" s="48">
        <f t="shared" si="5"/>
        <v>68.24506731569376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3249055.699</v>
      </c>
      <c r="C24" s="280">
        <f>SUM(C19:C23)</f>
        <v>2716290.0690000001</v>
      </c>
      <c r="D24" s="264">
        <f t="shared" si="4"/>
        <v>83.602447007480492</v>
      </c>
      <c r="E24" s="280">
        <f>SUM(E19:E23)</f>
        <v>657617</v>
      </c>
      <c r="F24" s="311">
        <f>SUM(F19:F23)</f>
        <v>3713</v>
      </c>
      <c r="G24" s="281">
        <f t="shared" si="5"/>
        <v>79.881243616260576</v>
      </c>
      <c r="H24" s="282">
        <f t="shared" si="5"/>
        <v>80.594679961478548</v>
      </c>
    </row>
    <row r="25" spans="1:8" ht="36" x14ac:dyDescent="0.3">
      <c r="A25" s="284" t="s">
        <v>124</v>
      </c>
      <c r="B25" s="83">
        <v>818301.73300000001</v>
      </c>
      <c r="C25" s="61">
        <v>654019.32400000002</v>
      </c>
      <c r="D25" s="77">
        <f t="shared" si="4"/>
        <v>79.923981292607138</v>
      </c>
      <c r="E25" s="206">
        <v>133476</v>
      </c>
      <c r="F25" s="108">
        <v>824</v>
      </c>
      <c r="G25" s="86">
        <f t="shared" si="5"/>
        <v>20.118756383739424</v>
      </c>
      <c r="H25" s="90">
        <f t="shared" si="5"/>
        <v>19.405320038521459</v>
      </c>
    </row>
    <row r="26" spans="1:8" ht="57" customHeight="1" thickBot="1" x14ac:dyDescent="0.35">
      <c r="A26" s="162" t="s">
        <v>178</v>
      </c>
      <c r="B26" s="156">
        <f>B24+B25</f>
        <v>4067357.432</v>
      </c>
      <c r="C26" s="157">
        <f t="shared" ref="C26" si="7">C24+C25</f>
        <v>3370309.3930000002</v>
      </c>
      <c r="D26" s="278">
        <f t="shared" si="4"/>
        <v>82.86238545164575</v>
      </c>
      <c r="E26" s="163">
        <f>E24+E25</f>
        <v>791093</v>
      </c>
      <c r="F26" s="159">
        <f>F24+F25</f>
        <v>4537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0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3293911.7310000001</v>
      </c>
      <c r="C7" s="46">
        <v>2591424.2799999998</v>
      </c>
      <c r="D7" s="47">
        <f t="shared" ref="D7:D14" si="0">IFERROR(C7/B7*100, 0)</f>
        <v>78.673154948607817</v>
      </c>
      <c r="E7" s="46">
        <v>2371450</v>
      </c>
      <c r="F7" s="201">
        <v>18923</v>
      </c>
      <c r="G7" s="86">
        <f t="shared" ref="G7:G14" si="1">B7/$B$14*100</f>
        <v>34.72331594301361</v>
      </c>
      <c r="H7" s="90">
        <f t="shared" ref="H7:H14" si="2">C7/$C$14*100</f>
        <v>34.114969860657666</v>
      </c>
    </row>
    <row r="8" spans="1:8" ht="18" x14ac:dyDescent="0.35">
      <c r="A8" s="89" t="s">
        <v>112</v>
      </c>
      <c r="B8" s="87">
        <v>3129219.341</v>
      </c>
      <c r="C8" s="46">
        <v>2516213.156</v>
      </c>
      <c r="D8" s="47">
        <f t="shared" si="0"/>
        <v>80.410251944687829</v>
      </c>
      <c r="E8" s="46">
        <v>2350114</v>
      </c>
      <c r="F8" s="201">
        <v>17029</v>
      </c>
      <c r="G8" s="86">
        <f t="shared" si="1"/>
        <v>32.987183842824059</v>
      </c>
      <c r="H8" s="90">
        <f t="shared" si="2"/>
        <v>33.124848232081206</v>
      </c>
    </row>
    <row r="9" spans="1:8" ht="18" x14ac:dyDescent="0.35">
      <c r="A9" s="89" t="s">
        <v>115</v>
      </c>
      <c r="B9" s="61">
        <v>9325.6440000000002</v>
      </c>
      <c r="C9" s="61">
        <v>5978.5550000000003</v>
      </c>
      <c r="D9" s="47">
        <f t="shared" si="0"/>
        <v>64.108762890798758</v>
      </c>
      <c r="E9" s="206">
        <v>9596</v>
      </c>
      <c r="F9" s="108">
        <v>342</v>
      </c>
      <c r="G9" s="86">
        <f t="shared" si="1"/>
        <v>9.8307820436269372E-2</v>
      </c>
      <c r="H9" s="90">
        <f t="shared" si="2"/>
        <v>7.8705067792019079E-2</v>
      </c>
    </row>
    <row r="10" spans="1:8" ht="18" x14ac:dyDescent="0.35">
      <c r="A10" s="101" t="s">
        <v>116</v>
      </c>
      <c r="B10" s="61">
        <v>40014.803999999996</v>
      </c>
      <c r="C10" s="61">
        <v>22347.976999999999</v>
      </c>
      <c r="D10" s="47">
        <f t="shared" si="0"/>
        <v>55.849272684179581</v>
      </c>
      <c r="E10" s="206">
        <v>40646</v>
      </c>
      <c r="F10" s="108">
        <v>1236</v>
      </c>
      <c r="G10" s="86">
        <f t="shared" si="1"/>
        <v>0.42182268231818765</v>
      </c>
      <c r="H10" s="90">
        <f t="shared" si="2"/>
        <v>0.29420136551382114</v>
      </c>
    </row>
    <row r="11" spans="1:8" ht="18.600000000000001" thickBot="1" x14ac:dyDescent="0.4">
      <c r="A11" s="101" t="s">
        <v>189</v>
      </c>
      <c r="B11" s="93">
        <v>581.75099999999998</v>
      </c>
      <c r="C11" s="94">
        <v>310.02199999999999</v>
      </c>
      <c r="D11" s="95">
        <f t="shared" si="0"/>
        <v>53.291184716485226</v>
      </c>
      <c r="E11" s="219">
        <v>1331</v>
      </c>
      <c r="F11" s="109">
        <v>286</v>
      </c>
      <c r="G11" s="97">
        <f t="shared" si="1"/>
        <v>6.1326244972057832E-3</v>
      </c>
      <c r="H11" s="98">
        <f t="shared" si="2"/>
        <v>4.0813043497997985E-3</v>
      </c>
    </row>
    <row r="12" spans="1:8" ht="57" customHeight="1" x14ac:dyDescent="0.3">
      <c r="A12" s="283" t="s">
        <v>123</v>
      </c>
      <c r="B12" s="268">
        <f>SUM(B7:B11)</f>
        <v>6473053.2710000006</v>
      </c>
      <c r="C12" s="269">
        <f>SUM(C7:C11)</f>
        <v>5136273.9899999993</v>
      </c>
      <c r="D12" s="270">
        <f t="shared" si="0"/>
        <v>79.348551216333689</v>
      </c>
      <c r="E12" s="269">
        <f>SUM(E7:E11)</f>
        <v>4773137</v>
      </c>
      <c r="F12" s="309">
        <f>SUM(F7:F11)</f>
        <v>37816</v>
      </c>
      <c r="G12" s="271">
        <f t="shared" si="1"/>
        <v>68.236762913089336</v>
      </c>
      <c r="H12" s="272">
        <f t="shared" si="2"/>
        <v>67.616805830394497</v>
      </c>
    </row>
    <row r="13" spans="1:8" ht="36" x14ac:dyDescent="0.3">
      <c r="A13" s="284" t="s">
        <v>124</v>
      </c>
      <c r="B13" s="83">
        <v>3013113.7080000006</v>
      </c>
      <c r="C13" s="61">
        <v>2459876.0010000002</v>
      </c>
      <c r="D13" s="47">
        <f t="shared" si="0"/>
        <v>81.639003349554301</v>
      </c>
      <c r="E13" s="206">
        <v>2711543</v>
      </c>
      <c r="F13" s="108">
        <v>28548</v>
      </c>
      <c r="G13" s="86">
        <f t="shared" si="1"/>
        <v>31.76323708691065</v>
      </c>
      <c r="H13" s="90">
        <f t="shared" si="2"/>
        <v>32.383194169605495</v>
      </c>
    </row>
    <row r="14" spans="1:8" ht="57" customHeight="1" thickBot="1" x14ac:dyDescent="0.35">
      <c r="A14" s="155" t="s">
        <v>125</v>
      </c>
      <c r="B14" s="273">
        <f>B12+B13</f>
        <v>9486166.9790000021</v>
      </c>
      <c r="C14" s="273">
        <f t="shared" ref="C14" si="3">C12+C13</f>
        <v>7596149.9909999995</v>
      </c>
      <c r="D14" s="274">
        <f t="shared" si="0"/>
        <v>80.076072957770748</v>
      </c>
      <c r="E14" s="310">
        <f>E12+E13</f>
        <v>7484680</v>
      </c>
      <c r="F14" s="275">
        <f>F12+F13</f>
        <v>66364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156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488439.897</v>
      </c>
      <c r="C19" s="46">
        <v>382668.43199999997</v>
      </c>
      <c r="D19" s="47">
        <f t="shared" ref="D19:D26" si="4">IFERROR(C19/B19*100, 0)</f>
        <v>78.345039860656584</v>
      </c>
      <c r="E19" s="46">
        <v>181760</v>
      </c>
      <c r="F19" s="87">
        <v>1318</v>
      </c>
      <c r="G19" s="79">
        <f t="shared" ref="G19:H26" si="5">B19/B$26*100</f>
        <v>12.024077021434557</v>
      </c>
      <c r="H19" s="48">
        <f t="shared" si="5"/>
        <v>11.46901052326653</v>
      </c>
    </row>
    <row r="20" spans="1:8" ht="18" x14ac:dyDescent="0.35">
      <c r="A20" s="78" t="s">
        <v>112</v>
      </c>
      <c r="B20" s="45">
        <v>2710298.92</v>
      </c>
      <c r="C20" s="46">
        <v>2271105.3319999999</v>
      </c>
      <c r="D20" s="47">
        <f t="shared" si="4"/>
        <v>83.795381949973262</v>
      </c>
      <c r="E20" s="46">
        <v>458742</v>
      </c>
      <c r="F20" s="87">
        <v>2285</v>
      </c>
      <c r="G20" s="79">
        <f t="shared" si="5"/>
        <v>66.720272371998519</v>
      </c>
      <c r="H20" s="48">
        <f t="shared" si="5"/>
        <v>68.06762401596464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3198738.8169999998</v>
      </c>
      <c r="C24" s="280">
        <f>SUM(C19:C23)</f>
        <v>2653773.764</v>
      </c>
      <c r="D24" s="264">
        <f t="shared" si="4"/>
        <v>82.963127526894937</v>
      </c>
      <c r="E24" s="280">
        <f>SUM(E19:E23)</f>
        <v>640502</v>
      </c>
      <c r="F24" s="311">
        <f>SUM(F19:F23)</f>
        <v>3603</v>
      </c>
      <c r="G24" s="281">
        <f t="shared" si="5"/>
        <v>78.744349393433069</v>
      </c>
      <c r="H24" s="282">
        <f t="shared" si="5"/>
        <v>79.536634539231159</v>
      </c>
    </row>
    <row r="25" spans="1:8" ht="36" x14ac:dyDescent="0.3">
      <c r="A25" s="284" t="s">
        <v>124</v>
      </c>
      <c r="B25" s="83">
        <v>863443.22100000002</v>
      </c>
      <c r="C25" s="61">
        <v>682768.92400000023</v>
      </c>
      <c r="D25" s="77">
        <f t="shared" si="4"/>
        <v>79.075138630337364</v>
      </c>
      <c r="E25" s="206">
        <v>139048</v>
      </c>
      <c r="F25" s="108">
        <v>863</v>
      </c>
      <c r="G25" s="86">
        <f t="shared" si="5"/>
        <v>21.255650606566935</v>
      </c>
      <c r="H25" s="90">
        <f t="shared" si="5"/>
        <v>20.463365460768841</v>
      </c>
    </row>
    <row r="26" spans="1:8" ht="57" customHeight="1" thickBot="1" x14ac:dyDescent="0.35">
      <c r="A26" s="162" t="s">
        <v>178</v>
      </c>
      <c r="B26" s="156">
        <f>B24+B25</f>
        <v>4062182.0379999997</v>
      </c>
      <c r="C26" s="157">
        <f t="shared" ref="C26" si="7">C24+C25</f>
        <v>3336542.6880000001</v>
      </c>
      <c r="D26" s="278">
        <f t="shared" si="4"/>
        <v>82.136710191420534</v>
      </c>
      <c r="E26" s="163">
        <f>E24+E25</f>
        <v>779550</v>
      </c>
      <c r="F26" s="159">
        <f>F24+F25</f>
        <v>4466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4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3068344.7009999999</v>
      </c>
      <c r="C7" s="46">
        <v>2472144.9479999999</v>
      </c>
      <c r="D7" s="47">
        <f t="shared" ref="D7:D14" si="0">IFERROR(C7/B7*100, 0)</f>
        <v>80.569335876582144</v>
      </c>
      <c r="E7" s="46">
        <v>2344569</v>
      </c>
      <c r="F7" s="201">
        <v>17985</v>
      </c>
      <c r="G7" s="86">
        <f t="shared" ref="G7:G14" si="1">B7/$B$14*100</f>
        <v>33.997944503561797</v>
      </c>
      <c r="H7" s="90">
        <f t="shared" ref="H7:H14" si="2">C7/$C$14*100</f>
        <v>34.030621001050669</v>
      </c>
    </row>
    <row r="8" spans="1:8" ht="18" x14ac:dyDescent="0.35">
      <c r="A8" s="89" t="s">
        <v>112</v>
      </c>
      <c r="B8" s="87">
        <v>2918207.1740000001</v>
      </c>
      <c r="C8" s="46">
        <v>2341544.5839999998</v>
      </c>
      <c r="D8" s="47">
        <f t="shared" si="0"/>
        <v>80.239148366921256</v>
      </c>
      <c r="E8" s="46">
        <v>2210426</v>
      </c>
      <c r="F8" s="201">
        <v>16019</v>
      </c>
      <c r="G8" s="86">
        <f t="shared" si="1"/>
        <v>32.334387175995424</v>
      </c>
      <c r="H8" s="90">
        <f t="shared" si="2"/>
        <v>32.232825328317624</v>
      </c>
    </row>
    <row r="9" spans="1:8" ht="18" x14ac:dyDescent="0.35">
      <c r="A9" s="89" t="s">
        <v>115</v>
      </c>
      <c r="B9" s="61">
        <v>8413.5959999999995</v>
      </c>
      <c r="C9" s="61">
        <v>5417.2520000000004</v>
      </c>
      <c r="D9" s="47">
        <f t="shared" si="0"/>
        <v>64.386880472986832</v>
      </c>
      <c r="E9" s="206">
        <v>8661</v>
      </c>
      <c r="F9" s="108">
        <v>0</v>
      </c>
      <c r="G9" s="86">
        <f t="shared" si="1"/>
        <v>9.3224522587102093E-2</v>
      </c>
      <c r="H9" s="90">
        <f t="shared" si="2"/>
        <v>7.4571861099134773E-2</v>
      </c>
    </row>
    <row r="10" spans="1:8" ht="18" x14ac:dyDescent="0.35">
      <c r="A10" s="101" t="s">
        <v>116</v>
      </c>
      <c r="B10" s="61">
        <v>39978.832000000002</v>
      </c>
      <c r="C10" s="61">
        <v>23909.004000000001</v>
      </c>
      <c r="D10" s="47">
        <f t="shared" si="0"/>
        <v>59.804158360604433</v>
      </c>
      <c r="E10" s="206">
        <v>42577</v>
      </c>
      <c r="F10" s="108">
        <v>1239</v>
      </c>
      <c r="G10" s="86">
        <f t="shared" si="1"/>
        <v>0.44297438655123927</v>
      </c>
      <c r="H10" s="90">
        <f t="shared" si="2"/>
        <v>0.32912238996942683</v>
      </c>
    </row>
    <row r="11" spans="1:8" ht="18.600000000000001" thickBot="1" x14ac:dyDescent="0.4">
      <c r="A11" s="101" t="s">
        <v>189</v>
      </c>
      <c r="B11" s="93">
        <v>539.21699999999998</v>
      </c>
      <c r="C11" s="94">
        <v>329.63200000000001</v>
      </c>
      <c r="D11" s="95">
        <f t="shared" si="0"/>
        <v>61.131603788456225</v>
      </c>
      <c r="E11" s="219">
        <v>1228</v>
      </c>
      <c r="F11" s="109">
        <v>289</v>
      </c>
      <c r="G11" s="97">
        <f t="shared" si="1"/>
        <v>5.9746447768408923E-3</v>
      </c>
      <c r="H11" s="98">
        <f t="shared" si="2"/>
        <v>4.5375905935020177E-3</v>
      </c>
    </row>
    <row r="12" spans="1:8" ht="57" customHeight="1" x14ac:dyDescent="0.3">
      <c r="A12" s="283" t="s">
        <v>123</v>
      </c>
      <c r="B12" s="268">
        <f>SUM(B7:B11)</f>
        <v>6035483.5200000005</v>
      </c>
      <c r="C12" s="269">
        <f>SUM(C7:C11)</f>
        <v>4843345.42</v>
      </c>
      <c r="D12" s="270">
        <f t="shared" si="0"/>
        <v>80.247844335096445</v>
      </c>
      <c r="E12" s="269">
        <f>SUM(E7:E11)</f>
        <v>4607461</v>
      </c>
      <c r="F12" s="309">
        <f>SUM(F7:F11)</f>
        <v>35532</v>
      </c>
      <c r="G12" s="271">
        <f t="shared" si="1"/>
        <v>66.874505233472405</v>
      </c>
      <c r="H12" s="272">
        <f t="shared" si="2"/>
        <v>66.671678171030351</v>
      </c>
    </row>
    <row r="13" spans="1:8" ht="36" x14ac:dyDescent="0.3">
      <c r="A13" s="284" t="s">
        <v>124</v>
      </c>
      <c r="B13" s="83">
        <v>2989605.3370000012</v>
      </c>
      <c r="C13" s="61">
        <v>2421126.6209999998</v>
      </c>
      <c r="D13" s="47">
        <f t="shared" si="0"/>
        <v>80.984824017926854</v>
      </c>
      <c r="E13" s="206">
        <v>2685282</v>
      </c>
      <c r="F13" s="108">
        <v>28382</v>
      </c>
      <c r="G13" s="86">
        <f t="shared" si="1"/>
        <v>33.125494766527602</v>
      </c>
      <c r="H13" s="90">
        <f t="shared" si="2"/>
        <v>33.328321828969649</v>
      </c>
    </row>
    <row r="14" spans="1:8" ht="57" customHeight="1" thickBot="1" x14ac:dyDescent="0.35">
      <c r="A14" s="155" t="s">
        <v>125</v>
      </c>
      <c r="B14" s="273">
        <f>B12+B13</f>
        <v>9025088.8570000008</v>
      </c>
      <c r="C14" s="273">
        <f t="shared" ref="C14" si="3">C12+C13</f>
        <v>7264472.0409999993</v>
      </c>
      <c r="D14" s="274">
        <f t="shared" si="0"/>
        <v>80.49197250136281</v>
      </c>
      <c r="E14" s="310">
        <f>E12+E13</f>
        <v>7292743</v>
      </c>
      <c r="F14" s="275">
        <f>F12+F13</f>
        <v>63914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388920.28499999997</v>
      </c>
      <c r="C19" s="46">
        <v>292017.05900000001</v>
      </c>
      <c r="D19" s="47">
        <f t="shared" ref="D19:D26" si="4">IFERROR(C19/B19*100, 0)</f>
        <v>75.084039136708952</v>
      </c>
      <c r="E19" s="46">
        <v>137122</v>
      </c>
      <c r="F19" s="87">
        <v>1031</v>
      </c>
      <c r="G19" s="79">
        <f t="shared" ref="G19:H26" si="5">B19/B$26*100</f>
        <v>9.9177318295918457</v>
      </c>
      <c r="H19" s="48">
        <f t="shared" si="5"/>
        <v>8.9574529964215923</v>
      </c>
    </row>
    <row r="20" spans="1:8" ht="18" x14ac:dyDescent="0.35">
      <c r="A20" s="78" t="s">
        <v>112</v>
      </c>
      <c r="B20" s="45">
        <v>2676656.213</v>
      </c>
      <c r="C20" s="46">
        <v>2257216.7990000001</v>
      </c>
      <c r="D20" s="47">
        <f t="shared" si="4"/>
        <v>84.329724080258643</v>
      </c>
      <c r="E20" s="46">
        <v>440575</v>
      </c>
      <c r="F20" s="87">
        <v>2158</v>
      </c>
      <c r="G20" s="79">
        <f t="shared" si="5"/>
        <v>68.256554220474442</v>
      </c>
      <c r="H20" s="48">
        <f t="shared" si="5"/>
        <v>69.23880902374168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3065576.4980000001</v>
      </c>
      <c r="C24" s="280">
        <f>SUM(C19:C23)</f>
        <v>2549233.858</v>
      </c>
      <c r="D24" s="264">
        <f t="shared" si="4"/>
        <v>83.156752397571381</v>
      </c>
      <c r="E24" s="280">
        <f>SUM(E19:E23)</f>
        <v>577697</v>
      </c>
      <c r="F24" s="311">
        <f>SUM(F19:F23)</f>
        <v>3189</v>
      </c>
      <c r="G24" s="281">
        <f t="shared" si="5"/>
        <v>78.174286050066286</v>
      </c>
      <c r="H24" s="282">
        <f t="shared" si="5"/>
        <v>78.19626202016326</v>
      </c>
    </row>
    <row r="25" spans="1:8" ht="36" x14ac:dyDescent="0.3">
      <c r="A25" s="284" t="s">
        <v>124</v>
      </c>
      <c r="B25" s="83">
        <v>855887.51899999985</v>
      </c>
      <c r="C25" s="61">
        <v>710811.81699999957</v>
      </c>
      <c r="D25" s="77">
        <f t="shared" si="4"/>
        <v>83.0496766479895</v>
      </c>
      <c r="E25" s="206">
        <v>139833</v>
      </c>
      <c r="F25" s="108">
        <v>825</v>
      </c>
      <c r="G25" s="86">
        <f t="shared" si="5"/>
        <v>21.825713949933711</v>
      </c>
      <c r="H25" s="90">
        <f t="shared" si="5"/>
        <v>21.803737979836725</v>
      </c>
    </row>
    <row r="26" spans="1:8" ht="57" customHeight="1" thickBot="1" x14ac:dyDescent="0.35">
      <c r="A26" s="162" t="s">
        <v>178</v>
      </c>
      <c r="B26" s="156">
        <f>B24+B25</f>
        <v>3921464.017</v>
      </c>
      <c r="C26" s="157">
        <f t="shared" ref="C26" si="7">C24+C25</f>
        <v>3260045.6749999998</v>
      </c>
      <c r="D26" s="278">
        <f t="shared" si="4"/>
        <v>83.133382350757898</v>
      </c>
      <c r="E26" s="163">
        <f>E24+E25</f>
        <v>717530</v>
      </c>
      <c r="F26" s="159">
        <f>F24+F25</f>
        <v>4014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24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25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3850070.8539999998</v>
      </c>
      <c r="C7" s="46">
        <v>2742363.6869999999</v>
      </c>
      <c r="D7" s="47">
        <f t="shared" ref="D7:D14" si="0">IFERROR(C7/B7*100, 0)</f>
        <v>71.228914765317725</v>
      </c>
      <c r="E7" s="46">
        <v>2860765</v>
      </c>
      <c r="F7" s="201">
        <v>26116</v>
      </c>
      <c r="G7" s="86">
        <f t="shared" ref="G7:G14" si="1">B7/$B$14*100</f>
        <v>36.987226445682246</v>
      </c>
      <c r="H7" s="90">
        <f t="shared" ref="H7:H14" si="2">C7/$C$14*100</f>
        <v>33.473558600994437</v>
      </c>
    </row>
    <row r="8" spans="1:8" ht="18" x14ac:dyDescent="0.35">
      <c r="A8" s="89" t="s">
        <v>12</v>
      </c>
      <c r="B8" s="87">
        <v>4042884.4760000003</v>
      </c>
      <c r="C8" s="46">
        <v>3411814.3899999997</v>
      </c>
      <c r="D8" s="47">
        <f t="shared" si="0"/>
        <v>84.390598105232613</v>
      </c>
      <c r="E8" s="46">
        <v>3036581</v>
      </c>
      <c r="F8" s="201">
        <v>22387</v>
      </c>
      <c r="G8" s="86">
        <f t="shared" si="1"/>
        <v>38.839566667243844</v>
      </c>
      <c r="H8" s="90">
        <f t="shared" si="2"/>
        <v>41.644939167173668</v>
      </c>
    </row>
    <row r="9" spans="1:8" ht="18" x14ac:dyDescent="0.35">
      <c r="A9" s="89" t="s">
        <v>115</v>
      </c>
      <c r="B9" s="61">
        <v>2050.02</v>
      </c>
      <c r="C9" s="61">
        <v>1229.6130000000001</v>
      </c>
      <c r="D9" s="47">
        <f t="shared" si="0"/>
        <v>59.980536775250982</v>
      </c>
      <c r="E9" s="206">
        <v>2815</v>
      </c>
      <c r="F9" s="108">
        <v>104</v>
      </c>
      <c r="G9" s="86">
        <f t="shared" si="1"/>
        <v>1.9694326892555812E-2</v>
      </c>
      <c r="H9" s="90">
        <f t="shared" si="2"/>
        <v>1.5008776190830804E-2</v>
      </c>
    </row>
    <row r="10" spans="1:8" ht="18" x14ac:dyDescent="0.35">
      <c r="A10" s="101" t="s">
        <v>116</v>
      </c>
      <c r="B10" s="61">
        <v>55631.603999999999</v>
      </c>
      <c r="C10" s="61">
        <v>39951.074000000001</v>
      </c>
      <c r="D10" s="47">
        <f t="shared" ref="D10" si="3">IFERROR(C10/B10*100, 0)</f>
        <v>71.813629533313474</v>
      </c>
      <c r="E10" s="206">
        <v>68771</v>
      </c>
      <c r="F10" s="108">
        <v>1625</v>
      </c>
      <c r="G10" s="86">
        <f t="shared" si="1"/>
        <v>0.53444697843592526</v>
      </c>
      <c r="H10" s="90">
        <f t="shared" si="2"/>
        <v>0.48764670530428644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7950636.9539999999</v>
      </c>
      <c r="C12" s="269">
        <f>SUM(C7:C11)</f>
        <v>6195358.7639999995</v>
      </c>
      <c r="D12" s="270">
        <f t="shared" si="0"/>
        <v>77.922797882037457</v>
      </c>
      <c r="E12" s="269">
        <f>SUM(E7:E11)</f>
        <v>5968932</v>
      </c>
      <c r="F12" s="309">
        <f>SUM(F7:F11)</f>
        <v>50232</v>
      </c>
      <c r="G12" s="271">
        <f t="shared" si="1"/>
        <v>76.380934418254583</v>
      </c>
      <c r="H12" s="272">
        <f t="shared" si="2"/>
        <v>75.621153249663223</v>
      </c>
    </row>
    <row r="13" spans="1:8" ht="36" x14ac:dyDescent="0.3">
      <c r="A13" s="284" t="s">
        <v>124</v>
      </c>
      <c r="B13" s="83">
        <v>2458553.5260000019</v>
      </c>
      <c r="C13" s="61">
        <v>1997267.899</v>
      </c>
      <c r="D13" s="47">
        <f t="shared" si="0"/>
        <v>81.237519455169206</v>
      </c>
      <c r="E13" s="206">
        <v>2210896</v>
      </c>
      <c r="F13" s="108">
        <v>31956</v>
      </c>
      <c r="G13" s="86">
        <f t="shared" si="1"/>
        <v>23.619065581745424</v>
      </c>
      <c r="H13" s="90">
        <f t="shared" si="2"/>
        <v>24.378846750336781</v>
      </c>
    </row>
    <row r="14" spans="1:8" ht="57" customHeight="1" thickBot="1" x14ac:dyDescent="0.35">
      <c r="A14" s="155" t="s">
        <v>125</v>
      </c>
      <c r="B14" s="273">
        <f>B12+B13</f>
        <v>10409190.480000002</v>
      </c>
      <c r="C14" s="273">
        <f t="shared" ref="C14" si="4">C12+C13</f>
        <v>8192626.6629999997</v>
      </c>
      <c r="D14" s="274">
        <f t="shared" si="0"/>
        <v>78.705704144247719</v>
      </c>
      <c r="E14" s="310">
        <f>E12+E13</f>
        <v>8179828</v>
      </c>
      <c r="F14" s="275">
        <f>F12+F13</f>
        <v>82188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25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537274.43400000001</v>
      </c>
      <c r="C19" s="46">
        <v>366644.592</v>
      </c>
      <c r="D19" s="47">
        <f t="shared" ref="D19:D26" si="5">IFERROR(C19/B19*100, 0)</f>
        <v>68.241585453887424</v>
      </c>
      <c r="E19" s="46">
        <v>164959</v>
      </c>
      <c r="F19" s="87">
        <v>1477</v>
      </c>
      <c r="G19" s="79">
        <f t="shared" ref="G19:H26" si="6">B19/B$26*100</f>
        <v>17.260047546462324</v>
      </c>
      <c r="H19" s="48">
        <f t="shared" si="6"/>
        <v>14.750925686742775</v>
      </c>
    </row>
    <row r="20" spans="1:8" ht="18" x14ac:dyDescent="0.35">
      <c r="A20" s="78" t="s">
        <v>12</v>
      </c>
      <c r="B20" s="45">
        <v>2575416.2259999998</v>
      </c>
      <c r="C20" s="46">
        <v>2118794.8390000002</v>
      </c>
      <c r="D20" s="47">
        <f t="shared" si="5"/>
        <v>82.269996500363746</v>
      </c>
      <c r="E20" s="46">
        <v>391581</v>
      </c>
      <c r="F20" s="87">
        <v>2209</v>
      </c>
      <c r="G20" s="79">
        <f t="shared" si="6"/>
        <v>82.735756067430074</v>
      </c>
      <c r="H20" s="48">
        <f t="shared" si="6"/>
        <v>85.243818939358917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3112690.6599999997</v>
      </c>
      <c r="C24" s="280">
        <f>SUM(C19:C23)</f>
        <v>2485439.4310000003</v>
      </c>
      <c r="D24" s="264">
        <f t="shared" si="5"/>
        <v>79.848584471930806</v>
      </c>
      <c r="E24" s="280">
        <f>SUM(E19:E23)</f>
        <v>556540</v>
      </c>
      <c r="F24" s="311">
        <f>SUM(F19:F23)</f>
        <v>3686</v>
      </c>
      <c r="G24" s="281">
        <f t="shared" si="6"/>
        <v>99.995803613892392</v>
      </c>
      <c r="H24" s="282">
        <f t="shared" si="6"/>
        <v>99.994744626101692</v>
      </c>
    </row>
    <row r="25" spans="1:8" ht="36" x14ac:dyDescent="0.3">
      <c r="A25" s="284" t="s">
        <v>124</v>
      </c>
      <c r="B25" s="83">
        <v>130.62600000016391</v>
      </c>
      <c r="C25" s="61">
        <v>130.62599999969825</v>
      </c>
      <c r="D25" s="77">
        <f t="shared" si="5"/>
        <v>99.999999999643521</v>
      </c>
      <c r="E25" s="206">
        <v>118</v>
      </c>
      <c r="F25" s="108">
        <v>1</v>
      </c>
      <c r="G25" s="86">
        <f t="shared" si="6"/>
        <v>4.1963861076014224E-3</v>
      </c>
      <c r="H25" s="90">
        <f t="shared" si="6"/>
        <v>5.2553738983064299E-3</v>
      </c>
    </row>
    <row r="26" spans="1:8" ht="57" customHeight="1" thickBot="1" x14ac:dyDescent="0.35">
      <c r="A26" s="162" t="s">
        <v>178</v>
      </c>
      <c r="B26" s="156">
        <f>B24+B25</f>
        <v>3112821.2859999998</v>
      </c>
      <c r="C26" s="157">
        <f t="shared" ref="C26" si="8">C24+C25</f>
        <v>2485570.057</v>
      </c>
      <c r="D26" s="278">
        <f t="shared" si="5"/>
        <v>79.849430103132505</v>
      </c>
      <c r="E26" s="163">
        <f>E24+E25</f>
        <v>556658</v>
      </c>
      <c r="F26" s="159">
        <f>F24+F25</f>
        <v>3687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7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3246504.5219999999</v>
      </c>
      <c r="C7" s="46">
        <v>2528752.6860000002</v>
      </c>
      <c r="D7" s="47">
        <f t="shared" ref="D7:D14" si="0">IFERROR(C7/B7*100, 0)</f>
        <v>77.891549784202027</v>
      </c>
      <c r="E7" s="46">
        <v>2421655</v>
      </c>
      <c r="F7" s="201">
        <v>19162</v>
      </c>
      <c r="G7" s="86">
        <f t="shared" ref="G7:G14" si="1">B7/$B$14*100</f>
        <v>34.301580509753173</v>
      </c>
      <c r="H7" s="90">
        <f t="shared" ref="H7:H14" si="2">C7/$C$14*100</f>
        <v>34.756011529850191</v>
      </c>
    </row>
    <row r="8" spans="1:8" ht="18" x14ac:dyDescent="0.35">
      <c r="A8" s="89" t="s">
        <v>112</v>
      </c>
      <c r="B8" s="87">
        <v>3114964.9249999998</v>
      </c>
      <c r="C8" s="46">
        <v>2342155.3629999999</v>
      </c>
      <c r="D8" s="47">
        <f t="shared" si="0"/>
        <v>75.19042491305099</v>
      </c>
      <c r="E8" s="46">
        <v>2184319</v>
      </c>
      <c r="F8" s="201">
        <v>16916</v>
      </c>
      <c r="G8" s="86">
        <f t="shared" si="1"/>
        <v>32.911773088836235</v>
      </c>
      <c r="H8" s="90">
        <f t="shared" si="2"/>
        <v>32.191356336191923</v>
      </c>
    </row>
    <row r="9" spans="1:8" ht="18" x14ac:dyDescent="0.35">
      <c r="A9" s="89" t="s">
        <v>115</v>
      </c>
      <c r="B9" s="61">
        <v>8864.76</v>
      </c>
      <c r="C9" s="61">
        <v>5931.3280000000004</v>
      </c>
      <c r="D9" s="47">
        <f t="shared" si="0"/>
        <v>66.909064656008738</v>
      </c>
      <c r="E9" s="206">
        <v>9356</v>
      </c>
      <c r="F9" s="108">
        <v>0</v>
      </c>
      <c r="G9" s="86">
        <f t="shared" si="1"/>
        <v>9.3662361096085833E-2</v>
      </c>
      <c r="H9" s="90">
        <f t="shared" si="2"/>
        <v>8.1522129663621545E-2</v>
      </c>
    </row>
    <row r="10" spans="1:8" ht="18" x14ac:dyDescent="0.35">
      <c r="A10" s="101" t="s">
        <v>116</v>
      </c>
      <c r="B10" s="61">
        <v>40017.252</v>
      </c>
      <c r="C10" s="61">
        <v>22894.3</v>
      </c>
      <c r="D10" s="47">
        <f t="shared" si="0"/>
        <v>57.211074863411405</v>
      </c>
      <c r="E10" s="206">
        <v>41381</v>
      </c>
      <c r="F10" s="108">
        <v>1226</v>
      </c>
      <c r="G10" s="86">
        <f t="shared" si="1"/>
        <v>0.42281012761733688</v>
      </c>
      <c r="H10" s="90">
        <f t="shared" si="2"/>
        <v>0.31466681545142178</v>
      </c>
    </row>
    <row r="11" spans="1:8" ht="18.600000000000001" thickBot="1" x14ac:dyDescent="0.4">
      <c r="A11" s="101" t="s">
        <v>189</v>
      </c>
      <c r="B11" s="93">
        <v>623.42100000000005</v>
      </c>
      <c r="C11" s="94">
        <v>330.839</v>
      </c>
      <c r="D11" s="95">
        <f t="shared" si="0"/>
        <v>53.068311782888287</v>
      </c>
      <c r="E11" s="219">
        <v>1218</v>
      </c>
      <c r="F11" s="109">
        <v>314</v>
      </c>
      <c r="G11" s="97">
        <f t="shared" si="1"/>
        <v>6.5868768942287138E-3</v>
      </c>
      <c r="H11" s="98">
        <f t="shared" si="2"/>
        <v>4.5471604092343042E-3</v>
      </c>
    </row>
    <row r="12" spans="1:8" ht="57" customHeight="1" x14ac:dyDescent="0.3">
      <c r="A12" s="283" t="s">
        <v>123</v>
      </c>
      <c r="B12" s="268">
        <f>SUM(B7:B11)</f>
        <v>6410974.8799999999</v>
      </c>
      <c r="C12" s="269">
        <f>SUM(C7:C11)</f>
        <v>4900064.5159999998</v>
      </c>
      <c r="D12" s="270">
        <f t="shared" si="0"/>
        <v>76.432439803913255</v>
      </c>
      <c r="E12" s="269">
        <f>SUM(E7:E11)</f>
        <v>4657929</v>
      </c>
      <c r="F12" s="309">
        <f>SUM(F7:F11)</f>
        <v>37618</v>
      </c>
      <c r="G12" s="271">
        <f t="shared" si="1"/>
        <v>67.736412964197058</v>
      </c>
      <c r="H12" s="272">
        <f t="shared" si="2"/>
        <v>67.348103971566388</v>
      </c>
    </row>
    <row r="13" spans="1:8" ht="36" x14ac:dyDescent="0.3">
      <c r="A13" s="284" t="s">
        <v>124</v>
      </c>
      <c r="B13" s="83">
        <v>3053616.7620000015</v>
      </c>
      <c r="C13" s="61">
        <v>2375662.9760000007</v>
      </c>
      <c r="D13" s="47">
        <f t="shared" si="0"/>
        <v>77.798334275714183</v>
      </c>
      <c r="E13" s="206">
        <v>2642400</v>
      </c>
      <c r="F13" s="108">
        <v>29003</v>
      </c>
      <c r="G13" s="86">
        <f t="shared" si="1"/>
        <v>32.263587035802949</v>
      </c>
      <c r="H13" s="90">
        <f t="shared" si="2"/>
        <v>32.651896028433612</v>
      </c>
    </row>
    <row r="14" spans="1:8" ht="57" customHeight="1" thickBot="1" x14ac:dyDescent="0.35">
      <c r="A14" s="155" t="s">
        <v>125</v>
      </c>
      <c r="B14" s="273">
        <f>B12+B13</f>
        <v>9464591.6420000009</v>
      </c>
      <c r="C14" s="273">
        <f t="shared" ref="C14" si="3">C12+C13</f>
        <v>7275727.4920000006</v>
      </c>
      <c r="D14" s="274">
        <f t="shared" si="0"/>
        <v>76.873126355639982</v>
      </c>
      <c r="E14" s="310">
        <f>E12+E13</f>
        <v>7300329</v>
      </c>
      <c r="F14" s="275">
        <f>F12+F13</f>
        <v>66621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158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339908.86200000002</v>
      </c>
      <c r="C19" s="46">
        <v>231779.65</v>
      </c>
      <c r="D19" s="47">
        <f t="shared" ref="D19:D26" si="4">IFERROR(C19/B19*100, 0)</f>
        <v>68.188763492727062</v>
      </c>
      <c r="E19" s="46">
        <v>106477</v>
      </c>
      <c r="F19" s="87">
        <v>894</v>
      </c>
      <c r="G19" s="79">
        <f t="shared" ref="G19:H26" si="5">B19/B$26*100</f>
        <v>8.6609999487302041</v>
      </c>
      <c r="H19" s="48">
        <f t="shared" si="5"/>
        <v>7.2543176692469471</v>
      </c>
    </row>
    <row r="20" spans="1:8" ht="18" x14ac:dyDescent="0.35">
      <c r="A20" s="78" t="s">
        <v>112</v>
      </c>
      <c r="B20" s="45">
        <v>2742369.7749999999</v>
      </c>
      <c r="C20" s="46">
        <v>2241147.9019999998</v>
      </c>
      <c r="D20" s="47">
        <f t="shared" si="4"/>
        <v>81.723038316377298</v>
      </c>
      <c r="E20" s="46">
        <v>412660</v>
      </c>
      <c r="F20" s="87">
        <v>2148</v>
      </c>
      <c r="G20" s="79">
        <f t="shared" si="5"/>
        <v>69.876567327256851</v>
      </c>
      <c r="H20" s="48">
        <f t="shared" si="5"/>
        <v>70.144203017280958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3082278.6370000001</v>
      </c>
      <c r="C24" s="280">
        <f>SUM(C19:C23)</f>
        <v>2472927.5519999997</v>
      </c>
      <c r="D24" s="264">
        <f t="shared" si="4"/>
        <v>80.23049968016241</v>
      </c>
      <c r="E24" s="280">
        <f>SUM(E19:E23)</f>
        <v>519137</v>
      </c>
      <c r="F24" s="311">
        <f>SUM(F19:F23)</f>
        <v>3042</v>
      </c>
      <c r="G24" s="281">
        <f t="shared" si="5"/>
        <v>78.537567275987058</v>
      </c>
      <c r="H24" s="282">
        <f t="shared" si="5"/>
        <v>77.398520686527903</v>
      </c>
    </row>
    <row r="25" spans="1:8" ht="36" x14ac:dyDescent="0.3">
      <c r="A25" s="284" t="s">
        <v>124</v>
      </c>
      <c r="B25" s="83">
        <v>842312.79600000056</v>
      </c>
      <c r="C25" s="61">
        <v>722130.35100000037</v>
      </c>
      <c r="D25" s="77">
        <f t="shared" si="4"/>
        <v>85.731850973803787</v>
      </c>
      <c r="E25" s="206">
        <v>139813</v>
      </c>
      <c r="F25" s="108">
        <v>812</v>
      </c>
      <c r="G25" s="86">
        <f t="shared" si="5"/>
        <v>21.462432724012942</v>
      </c>
      <c r="H25" s="90">
        <f t="shared" si="5"/>
        <v>22.601479313472097</v>
      </c>
    </row>
    <row r="26" spans="1:8" ht="57" customHeight="1" thickBot="1" x14ac:dyDescent="0.35">
      <c r="A26" s="162" t="s">
        <v>178</v>
      </c>
      <c r="B26" s="156">
        <f>B24+B25</f>
        <v>3924591.4330000007</v>
      </c>
      <c r="C26" s="157">
        <f t="shared" ref="C26" si="7">C24+C25</f>
        <v>3195057.9029999999</v>
      </c>
      <c r="D26" s="278">
        <f t="shared" si="4"/>
        <v>81.411223500471806</v>
      </c>
      <c r="E26" s="163">
        <f>E24+E25</f>
        <v>658950</v>
      </c>
      <c r="F26" s="159">
        <f>F24+F25</f>
        <v>3854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8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159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3303487.9139999999</v>
      </c>
      <c r="C7" s="46">
        <v>2613084.216</v>
      </c>
      <c r="D7" s="47">
        <f t="shared" ref="D7:D14" si="0">IFERROR(C7/B7*100, 0)</f>
        <v>79.100765131480983</v>
      </c>
      <c r="E7" s="46">
        <v>2416260</v>
      </c>
      <c r="F7" s="201">
        <v>18147</v>
      </c>
      <c r="G7" s="86">
        <f t="shared" ref="G7:G14" si="1">B7/$B$14*100</f>
        <v>35.246880581400234</v>
      </c>
      <c r="H7" s="90">
        <f t="shared" ref="H7:H14" si="2">C7/$C$14*100</f>
        <v>35.781540635178935</v>
      </c>
    </row>
    <row r="8" spans="1:8" ht="18" x14ac:dyDescent="0.35">
      <c r="A8" s="89" t="s">
        <v>112</v>
      </c>
      <c r="B8" s="87">
        <v>2985516.986</v>
      </c>
      <c r="C8" s="46">
        <v>2285308.1740000001</v>
      </c>
      <c r="D8" s="47">
        <f t="shared" si="0"/>
        <v>76.546480382342736</v>
      </c>
      <c r="E8" s="46">
        <v>2116062</v>
      </c>
      <c r="F8" s="201">
        <v>16050</v>
      </c>
      <c r="G8" s="86">
        <f t="shared" si="1"/>
        <v>31.854259321889554</v>
      </c>
      <c r="H8" s="90">
        <f t="shared" si="2"/>
        <v>31.293230731407689</v>
      </c>
    </row>
    <row r="9" spans="1:8" ht="18" x14ac:dyDescent="0.35">
      <c r="A9" s="89" t="s">
        <v>115</v>
      </c>
      <c r="B9" s="61">
        <v>8845.4339999999993</v>
      </c>
      <c r="C9" s="61">
        <v>5754.64</v>
      </c>
      <c r="D9" s="47">
        <f t="shared" si="0"/>
        <v>65.057746177293282</v>
      </c>
      <c r="E9" s="206">
        <v>9648</v>
      </c>
      <c r="F9" s="108">
        <v>0</v>
      </c>
      <c r="G9" s="86">
        <f t="shared" si="1"/>
        <v>9.4377204943713142E-2</v>
      </c>
      <c r="H9" s="90">
        <f t="shared" si="2"/>
        <v>7.8799559440156264E-2</v>
      </c>
    </row>
    <row r="10" spans="1:8" ht="18" x14ac:dyDescent="0.35">
      <c r="A10" s="101" t="s">
        <v>116</v>
      </c>
      <c r="B10" s="61">
        <v>37353.624000000003</v>
      </c>
      <c r="C10" s="61">
        <v>21438.848000000002</v>
      </c>
      <c r="D10" s="47">
        <f t="shared" si="0"/>
        <v>57.394291916629022</v>
      </c>
      <c r="E10" s="206">
        <v>36208</v>
      </c>
      <c r="F10" s="108">
        <v>1103</v>
      </c>
      <c r="G10" s="86">
        <f t="shared" si="1"/>
        <v>0.39854806758361461</v>
      </c>
      <c r="H10" s="90">
        <f t="shared" si="2"/>
        <v>0.29356689163952482</v>
      </c>
    </row>
    <row r="11" spans="1:8" ht="18.600000000000001" thickBot="1" x14ac:dyDescent="0.4">
      <c r="A11" s="101" t="s">
        <v>189</v>
      </c>
      <c r="B11" s="93">
        <v>602.78399999999999</v>
      </c>
      <c r="C11" s="94">
        <v>325.18200000000002</v>
      </c>
      <c r="D11" s="95">
        <f t="shared" si="0"/>
        <v>53.946687370600422</v>
      </c>
      <c r="E11" s="219">
        <v>1263</v>
      </c>
      <c r="F11" s="109">
        <v>280</v>
      </c>
      <c r="G11" s="97">
        <f t="shared" si="1"/>
        <v>6.4314615998255359E-3</v>
      </c>
      <c r="H11" s="98">
        <f t="shared" si="2"/>
        <v>4.45278911241518E-3</v>
      </c>
    </row>
    <row r="12" spans="1:8" ht="57" customHeight="1" x14ac:dyDescent="0.3">
      <c r="A12" s="283" t="s">
        <v>123</v>
      </c>
      <c r="B12" s="268">
        <f>SUM(B7:B11)</f>
        <v>6335806.7420000006</v>
      </c>
      <c r="C12" s="269">
        <f>SUM(C7:C11)</f>
        <v>4925911.0600000005</v>
      </c>
      <c r="D12" s="270">
        <f t="shared" si="0"/>
        <v>77.747179808155835</v>
      </c>
      <c r="E12" s="269">
        <f>SUM(E7:E11)</f>
        <v>4579441</v>
      </c>
      <c r="F12" s="309">
        <f>SUM(F7:F11)</f>
        <v>35580</v>
      </c>
      <c r="G12" s="271">
        <f t="shared" si="1"/>
        <v>67.600496637416953</v>
      </c>
      <c r="H12" s="272">
        <f t="shared" si="2"/>
        <v>67.451590606778723</v>
      </c>
    </row>
    <row r="13" spans="1:8" ht="36" x14ac:dyDescent="0.3">
      <c r="A13" s="284" t="s">
        <v>124</v>
      </c>
      <c r="B13" s="83">
        <v>3036619.581999999</v>
      </c>
      <c r="C13" s="61">
        <v>2376972.4089999995</v>
      </c>
      <c r="D13" s="47">
        <f t="shared" si="0"/>
        <v>78.276924218293487</v>
      </c>
      <c r="E13" s="206">
        <v>2585218</v>
      </c>
      <c r="F13" s="108">
        <v>28166</v>
      </c>
      <c r="G13" s="86">
        <f t="shared" si="1"/>
        <v>32.399503362583054</v>
      </c>
      <c r="H13" s="90">
        <f t="shared" si="2"/>
        <v>32.54840939322127</v>
      </c>
    </row>
    <row r="14" spans="1:8" ht="57" customHeight="1" thickBot="1" x14ac:dyDescent="0.35">
      <c r="A14" s="155" t="s">
        <v>125</v>
      </c>
      <c r="B14" s="273">
        <f>B12+B13</f>
        <v>9372426.3239999991</v>
      </c>
      <c r="C14" s="273">
        <f t="shared" ref="C14" si="3">C12+C13</f>
        <v>7302883.4690000005</v>
      </c>
      <c r="D14" s="274">
        <f t="shared" si="0"/>
        <v>77.918814366131485</v>
      </c>
      <c r="E14" s="310">
        <f>E12+E13</f>
        <v>7164659</v>
      </c>
      <c r="F14" s="275">
        <f>F12+F13</f>
        <v>63746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159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325515.636</v>
      </c>
      <c r="C19" s="46">
        <v>202105.761</v>
      </c>
      <c r="D19" s="47">
        <f t="shared" ref="D19:D26" si="4">IFERROR(C19/B19*100, 0)</f>
        <v>62.087881087223721</v>
      </c>
      <c r="E19" s="46">
        <v>91226</v>
      </c>
      <c r="F19" s="87">
        <v>802</v>
      </c>
      <c r="G19" s="79">
        <f t="shared" ref="G19:H26" si="5">B19/B$26*100</f>
        <v>7.888707612456912</v>
      </c>
      <c r="H19" s="48">
        <f t="shared" si="5"/>
        <v>6.1213520742605656</v>
      </c>
    </row>
    <row r="20" spans="1:8" ht="18" x14ac:dyDescent="0.35">
      <c r="A20" s="78" t="s">
        <v>112</v>
      </c>
      <c r="B20" s="45">
        <v>2836254.2110000001</v>
      </c>
      <c r="C20" s="46">
        <v>2306631.7059999998</v>
      </c>
      <c r="D20" s="47">
        <f t="shared" si="4"/>
        <v>81.326691276616302</v>
      </c>
      <c r="E20" s="46">
        <v>415627</v>
      </c>
      <c r="F20" s="87">
        <v>2219</v>
      </c>
      <c r="G20" s="79">
        <f t="shared" si="5"/>
        <v>68.735193369263143</v>
      </c>
      <c r="H20" s="48">
        <f t="shared" si="5"/>
        <v>69.862950507770464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3161769.8470000001</v>
      </c>
      <c r="C24" s="280">
        <f>SUM(C19:C23)</f>
        <v>2508737.4669999997</v>
      </c>
      <c r="D24" s="264">
        <f t="shared" si="4"/>
        <v>79.345986216560931</v>
      </c>
      <c r="E24" s="280">
        <f>SUM(E19:E23)</f>
        <v>506853</v>
      </c>
      <c r="F24" s="311">
        <f>SUM(F19:F23)</f>
        <v>3021</v>
      </c>
      <c r="G24" s="281">
        <f t="shared" si="5"/>
        <v>76.623900981720055</v>
      </c>
      <c r="H24" s="282">
        <f t="shared" si="5"/>
        <v>75.98430258203102</v>
      </c>
    </row>
    <row r="25" spans="1:8" ht="36" x14ac:dyDescent="0.3">
      <c r="A25" s="284" t="s">
        <v>124</v>
      </c>
      <c r="B25" s="83">
        <v>964579.5120000001</v>
      </c>
      <c r="C25" s="61">
        <v>792914.82400000049</v>
      </c>
      <c r="D25" s="77">
        <f t="shared" si="4"/>
        <v>82.203158385143098</v>
      </c>
      <c r="E25" s="206">
        <v>149505</v>
      </c>
      <c r="F25" s="108">
        <v>877</v>
      </c>
      <c r="G25" s="86">
        <f t="shared" si="5"/>
        <v>23.376099018279952</v>
      </c>
      <c r="H25" s="90">
        <f t="shared" si="5"/>
        <v>24.015697417968973</v>
      </c>
    </row>
    <row r="26" spans="1:8" ht="57" customHeight="1" thickBot="1" x14ac:dyDescent="0.35">
      <c r="A26" s="162" t="s">
        <v>178</v>
      </c>
      <c r="B26" s="156">
        <f>B24+B25</f>
        <v>4126349.3590000002</v>
      </c>
      <c r="C26" s="157">
        <f t="shared" ref="C26" si="7">C24+C25</f>
        <v>3301652.2910000002</v>
      </c>
      <c r="D26" s="278">
        <f t="shared" si="4"/>
        <v>80.013881611811428</v>
      </c>
      <c r="E26" s="163">
        <f>E24+E25</f>
        <v>656358</v>
      </c>
      <c r="F26" s="159">
        <f>F24+F25</f>
        <v>3898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9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4286700.78</v>
      </c>
      <c r="C7" s="46">
        <v>3560779.577</v>
      </c>
      <c r="D7" s="47">
        <f t="shared" ref="D7:D14" si="0">IFERROR(C7/B7*100, 0)</f>
        <v>83.065736559293967</v>
      </c>
      <c r="E7" s="46">
        <v>3187043</v>
      </c>
      <c r="F7" s="201">
        <v>22476</v>
      </c>
      <c r="G7" s="86">
        <f t="shared" ref="G7:G14" si="1">B7/$B$14*100</f>
        <v>38.728872483724444</v>
      </c>
      <c r="H7" s="90">
        <f t="shared" ref="H7:H14" si="2">C7/$C$14*100</f>
        <v>38.345961184257568</v>
      </c>
    </row>
    <row r="8" spans="1:8" ht="18" x14ac:dyDescent="0.35">
      <c r="A8" s="89" t="s">
        <v>112</v>
      </c>
      <c r="B8" s="87">
        <v>3294064.73</v>
      </c>
      <c r="C8" s="46">
        <v>2774597.4709999999</v>
      </c>
      <c r="D8" s="47">
        <f t="shared" si="0"/>
        <v>84.23020488125016</v>
      </c>
      <c r="E8" s="46">
        <v>2565461</v>
      </c>
      <c r="F8" s="201">
        <v>17585</v>
      </c>
      <c r="G8" s="86">
        <f t="shared" si="1"/>
        <v>29.760745950946493</v>
      </c>
      <c r="H8" s="90">
        <f t="shared" si="2"/>
        <v>29.879582440917034</v>
      </c>
    </row>
    <row r="9" spans="1:8" ht="18" x14ac:dyDescent="0.35">
      <c r="A9" s="89" t="s">
        <v>115</v>
      </c>
      <c r="B9" s="61">
        <v>9694.5239999999994</v>
      </c>
      <c r="C9" s="61">
        <v>6547.4830000000002</v>
      </c>
      <c r="D9" s="47">
        <f t="shared" si="0"/>
        <v>67.537952353307915</v>
      </c>
      <c r="E9" s="206">
        <v>11083</v>
      </c>
      <c r="F9" s="108">
        <v>0</v>
      </c>
      <c r="G9" s="86">
        <f t="shared" si="1"/>
        <v>8.7586702001254721E-2</v>
      </c>
      <c r="H9" s="90">
        <f t="shared" si="2"/>
        <v>7.0509708209491415E-2</v>
      </c>
    </row>
    <row r="10" spans="1:8" ht="18" x14ac:dyDescent="0.35">
      <c r="A10" s="101" t="s">
        <v>116</v>
      </c>
      <c r="B10" s="61">
        <v>38921.432000000001</v>
      </c>
      <c r="C10" s="61">
        <v>26075.371999999999</v>
      </c>
      <c r="D10" s="47">
        <f t="shared" si="0"/>
        <v>66.994893713057621</v>
      </c>
      <c r="E10" s="206">
        <v>42185</v>
      </c>
      <c r="F10" s="108">
        <v>1150</v>
      </c>
      <c r="G10" s="86">
        <f t="shared" si="1"/>
        <v>0.35164179964339659</v>
      </c>
      <c r="H10" s="90">
        <f t="shared" si="2"/>
        <v>0.28080513858133616</v>
      </c>
    </row>
    <row r="11" spans="1:8" ht="18.600000000000001" thickBot="1" x14ac:dyDescent="0.4">
      <c r="A11" s="101" t="s">
        <v>189</v>
      </c>
      <c r="B11" s="93">
        <v>643.24800000000005</v>
      </c>
      <c r="C11" s="94">
        <v>396.928</v>
      </c>
      <c r="D11" s="95">
        <f t="shared" si="0"/>
        <v>61.706837798174263</v>
      </c>
      <c r="E11" s="219">
        <v>1523</v>
      </c>
      <c r="F11" s="109">
        <v>300</v>
      </c>
      <c r="G11" s="97">
        <f t="shared" si="1"/>
        <v>5.8115252372270268E-3</v>
      </c>
      <c r="H11" s="98">
        <f t="shared" si="2"/>
        <v>4.2745093740872648E-3</v>
      </c>
    </row>
    <row r="12" spans="1:8" ht="57" customHeight="1" x14ac:dyDescent="0.3">
      <c r="A12" s="283" t="s">
        <v>123</v>
      </c>
      <c r="B12" s="268">
        <f>SUM(B7:B11)</f>
        <v>7630024.7139999997</v>
      </c>
      <c r="C12" s="269">
        <f>SUM(C7:C11)</f>
        <v>6368396.8310000012</v>
      </c>
      <c r="D12" s="270">
        <f t="shared" si="0"/>
        <v>83.464956795158301</v>
      </c>
      <c r="E12" s="269">
        <f>SUM(E7:E11)</f>
        <v>5807295</v>
      </c>
      <c r="F12" s="309">
        <f>SUM(F7:F11)</f>
        <v>41511</v>
      </c>
      <c r="G12" s="271">
        <f t="shared" si="1"/>
        <v>68.934658461552814</v>
      </c>
      <c r="H12" s="272">
        <f t="shared" si="2"/>
        <v>68.581132981339536</v>
      </c>
    </row>
    <row r="13" spans="1:8" ht="36" x14ac:dyDescent="0.3">
      <c r="A13" s="284" t="s">
        <v>124</v>
      </c>
      <c r="B13" s="83">
        <v>3438463.7420000006</v>
      </c>
      <c r="C13" s="61">
        <v>2917534.3780000005</v>
      </c>
      <c r="D13" s="47">
        <f t="shared" si="0"/>
        <v>84.849938720104149</v>
      </c>
      <c r="E13" s="206">
        <v>3053882</v>
      </c>
      <c r="F13" s="108">
        <v>30699</v>
      </c>
      <c r="G13" s="86">
        <f t="shared" si="1"/>
        <v>31.065341538447193</v>
      </c>
      <c r="H13" s="90">
        <f t="shared" si="2"/>
        <v>31.418867018660464</v>
      </c>
    </row>
    <row r="14" spans="1:8" ht="57" customHeight="1" thickBot="1" x14ac:dyDescent="0.35">
      <c r="A14" s="155" t="s">
        <v>125</v>
      </c>
      <c r="B14" s="273">
        <f>B12+B13</f>
        <v>11068488.456</v>
      </c>
      <c r="C14" s="273">
        <f t="shared" ref="C14" si="3">C12+C13</f>
        <v>9285931.2090000026</v>
      </c>
      <c r="D14" s="274">
        <f t="shared" si="0"/>
        <v>83.895206160388497</v>
      </c>
      <c r="E14" s="310">
        <f>E12+E13</f>
        <v>8861177</v>
      </c>
      <c r="F14" s="275">
        <f>F12+F13</f>
        <v>72210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160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482492.46</v>
      </c>
      <c r="C19" s="46">
        <v>330412.00300000003</v>
      </c>
      <c r="D19" s="47">
        <f t="shared" ref="D19:D26" si="4">IFERROR(C19/B19*100, 0)</f>
        <v>68.480241743052318</v>
      </c>
      <c r="E19" s="46">
        <v>155250</v>
      </c>
      <c r="F19" s="87">
        <v>1231</v>
      </c>
      <c r="G19" s="79">
        <f t="shared" ref="G19:H26" si="5">B19/B$26*100</f>
        <v>9.9928803373990274</v>
      </c>
      <c r="H19" s="48">
        <f t="shared" si="5"/>
        <v>8.1300478887527348</v>
      </c>
    </row>
    <row r="20" spans="1:8" ht="18" x14ac:dyDescent="0.35">
      <c r="A20" s="78" t="s">
        <v>112</v>
      </c>
      <c r="B20" s="45">
        <v>3266893.7289999998</v>
      </c>
      <c r="C20" s="46">
        <v>2790360.4309999999</v>
      </c>
      <c r="D20" s="47">
        <f t="shared" si="4"/>
        <v>85.413259887524191</v>
      </c>
      <c r="E20" s="46">
        <v>536434</v>
      </c>
      <c r="F20" s="87">
        <v>2696</v>
      </c>
      <c r="G20" s="79">
        <f t="shared" si="5"/>
        <v>67.66049382180249</v>
      </c>
      <c r="H20" s="48">
        <f t="shared" si="5"/>
        <v>68.659018815701785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3749386.1889999998</v>
      </c>
      <c r="C24" s="280">
        <f>SUM(C19:C23)</f>
        <v>3120772.4339999999</v>
      </c>
      <c r="D24" s="264">
        <f t="shared" si="4"/>
        <v>83.234222261653514</v>
      </c>
      <c r="E24" s="280">
        <f>SUM(E19:E23)</f>
        <v>691684</v>
      </c>
      <c r="F24" s="311">
        <f>SUM(F19:F23)</f>
        <v>3927</v>
      </c>
      <c r="G24" s="281">
        <f t="shared" si="5"/>
        <v>77.653374159201519</v>
      </c>
      <c r="H24" s="282">
        <f t="shared" si="5"/>
        <v>76.789066704454527</v>
      </c>
    </row>
    <row r="25" spans="1:8" ht="36" x14ac:dyDescent="0.3">
      <c r="A25" s="284" t="s">
        <v>124</v>
      </c>
      <c r="B25" s="83">
        <v>1078976.0419999997</v>
      </c>
      <c r="C25" s="61">
        <v>943311.90500000014</v>
      </c>
      <c r="D25" s="77">
        <f t="shared" si="4"/>
        <v>87.426584862020533</v>
      </c>
      <c r="E25" s="206">
        <v>192802</v>
      </c>
      <c r="F25" s="108">
        <v>1118</v>
      </c>
      <c r="G25" s="86">
        <f t="shared" si="5"/>
        <v>22.346625840798477</v>
      </c>
      <c r="H25" s="90">
        <f t="shared" si="5"/>
        <v>23.210933295545473</v>
      </c>
    </row>
    <row r="26" spans="1:8" ht="57" customHeight="1" thickBot="1" x14ac:dyDescent="0.35">
      <c r="A26" s="162" t="s">
        <v>178</v>
      </c>
      <c r="B26" s="156">
        <f>B24+B25</f>
        <v>4828362.2309999997</v>
      </c>
      <c r="C26" s="157">
        <f t="shared" ref="C26" si="7">C24+C25</f>
        <v>4064084.3390000002</v>
      </c>
      <c r="D26" s="278">
        <f t="shared" si="4"/>
        <v>84.171073845847104</v>
      </c>
      <c r="E26" s="163">
        <f>E24+E25</f>
        <v>884486</v>
      </c>
      <c r="F26" s="159">
        <f>F24+F25</f>
        <v>5045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0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3473576.196</v>
      </c>
      <c r="C7" s="46">
        <v>2709168.8849999998</v>
      </c>
      <c r="D7" s="47">
        <f t="shared" ref="D7:D14" si="0">IFERROR(C7/B7*100, 0)</f>
        <v>77.993650696931468</v>
      </c>
      <c r="E7" s="46">
        <v>2543920</v>
      </c>
      <c r="F7" s="201">
        <v>19263</v>
      </c>
      <c r="G7" s="86">
        <f t="shared" ref="G7:G14" si="1">B7/$B$14*100</f>
        <v>34.916887974081689</v>
      </c>
      <c r="H7" s="90">
        <f t="shared" ref="H7:H14" si="2">C7/$C$14*100</f>
        <v>34.043231190077627</v>
      </c>
    </row>
    <row r="8" spans="1:8" ht="18" x14ac:dyDescent="0.35">
      <c r="A8" s="89" t="s">
        <v>112</v>
      </c>
      <c r="B8" s="87">
        <v>3245015.33</v>
      </c>
      <c r="C8" s="46">
        <v>2597857.2030000002</v>
      </c>
      <c r="D8" s="47">
        <f t="shared" si="0"/>
        <v>80.056854554212549</v>
      </c>
      <c r="E8" s="46">
        <v>2435375</v>
      </c>
      <c r="F8" s="201">
        <v>17360</v>
      </c>
      <c r="G8" s="86">
        <f t="shared" si="1"/>
        <v>32.6193612456998</v>
      </c>
      <c r="H8" s="90">
        <f t="shared" si="2"/>
        <v>32.644496195938501</v>
      </c>
    </row>
    <row r="9" spans="1:8" ht="18" x14ac:dyDescent="0.35">
      <c r="A9" s="89" t="s">
        <v>115</v>
      </c>
      <c r="B9" s="61">
        <v>8455.9740000000002</v>
      </c>
      <c r="C9" s="61">
        <v>5513.8389999999999</v>
      </c>
      <c r="D9" s="47">
        <f t="shared" si="0"/>
        <v>65.206432753932305</v>
      </c>
      <c r="E9" s="206">
        <v>9048</v>
      </c>
      <c r="F9" s="108">
        <v>0</v>
      </c>
      <c r="G9" s="86">
        <f t="shared" si="1"/>
        <v>8.5000667959940004E-2</v>
      </c>
      <c r="H9" s="90">
        <f t="shared" si="2"/>
        <v>6.9286524314214712E-2</v>
      </c>
    </row>
    <row r="10" spans="1:8" ht="18" x14ac:dyDescent="0.35">
      <c r="A10" s="101" t="s">
        <v>116</v>
      </c>
      <c r="B10" s="61">
        <v>39236.951999999997</v>
      </c>
      <c r="C10" s="61">
        <v>25589.271000000001</v>
      </c>
      <c r="D10" s="47">
        <f t="shared" si="0"/>
        <v>65.217275286826577</v>
      </c>
      <c r="E10" s="206">
        <v>42965</v>
      </c>
      <c r="F10" s="108">
        <v>1145</v>
      </c>
      <c r="G10" s="86">
        <f t="shared" si="1"/>
        <v>0.39441549000885101</v>
      </c>
      <c r="H10" s="90">
        <f t="shared" si="2"/>
        <v>0.32155303180316458</v>
      </c>
    </row>
    <row r="11" spans="1:8" ht="18.600000000000001" thickBot="1" x14ac:dyDescent="0.4">
      <c r="A11" s="101" t="s">
        <v>189</v>
      </c>
      <c r="B11" s="93">
        <v>689.19299999999998</v>
      </c>
      <c r="C11" s="94">
        <v>423.26600000000002</v>
      </c>
      <c r="D11" s="95">
        <f t="shared" si="0"/>
        <v>61.414727079352225</v>
      </c>
      <c r="E11" s="219">
        <v>1754</v>
      </c>
      <c r="F11" s="109">
        <v>339</v>
      </c>
      <c r="G11" s="97">
        <f t="shared" si="1"/>
        <v>6.9278672514029634E-3</v>
      </c>
      <c r="H11" s="98">
        <f t="shared" si="2"/>
        <v>5.3187316496510701E-3</v>
      </c>
    </row>
    <row r="12" spans="1:8" ht="57" customHeight="1" x14ac:dyDescent="0.3">
      <c r="A12" s="283" t="s">
        <v>123</v>
      </c>
      <c r="B12" s="268">
        <f>SUM(B7:B11)</f>
        <v>6766973.6450000005</v>
      </c>
      <c r="C12" s="269">
        <f>SUM(C7:C11)</f>
        <v>5338552.4639999988</v>
      </c>
      <c r="D12" s="270">
        <f t="shared" si="0"/>
        <v>78.891284997756159</v>
      </c>
      <c r="E12" s="269">
        <f>SUM(E7:E11)</f>
        <v>5033062</v>
      </c>
      <c r="F12" s="309">
        <f>SUM(F7:F11)</f>
        <v>38107</v>
      </c>
      <c r="G12" s="271">
        <f t="shared" si="1"/>
        <v>68.022593245001701</v>
      </c>
      <c r="H12" s="272">
        <f t="shared" si="2"/>
        <v>67.083885673783143</v>
      </c>
    </row>
    <row r="13" spans="1:8" ht="36" x14ac:dyDescent="0.3">
      <c r="A13" s="284" t="s">
        <v>124</v>
      </c>
      <c r="B13" s="83">
        <v>3181152.8849999988</v>
      </c>
      <c r="C13" s="61">
        <v>2619472.642</v>
      </c>
      <c r="D13" s="47">
        <f t="shared" si="0"/>
        <v>82.343500507364041</v>
      </c>
      <c r="E13" s="206">
        <v>2836492</v>
      </c>
      <c r="F13" s="108">
        <v>29471</v>
      </c>
      <c r="G13" s="86">
        <f t="shared" si="1"/>
        <v>31.977406754998309</v>
      </c>
      <c r="H13" s="90">
        <f t="shared" si="2"/>
        <v>32.916114326216864</v>
      </c>
    </row>
    <row r="14" spans="1:8" ht="57" customHeight="1" thickBot="1" x14ac:dyDescent="0.35">
      <c r="A14" s="155" t="s">
        <v>125</v>
      </c>
      <c r="B14" s="273">
        <f>B12+B13</f>
        <v>9948126.5299999993</v>
      </c>
      <c r="C14" s="273">
        <f t="shared" ref="C14" si="3">C12+C13</f>
        <v>7958025.1059999987</v>
      </c>
      <c r="D14" s="274">
        <f t="shared" si="0"/>
        <v>79.995213993322608</v>
      </c>
      <c r="E14" s="310">
        <f>E12+E13</f>
        <v>7869554</v>
      </c>
      <c r="F14" s="275">
        <f>F12+F13</f>
        <v>67578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419339.16</v>
      </c>
      <c r="C19" s="46">
        <v>287014.29700000002</v>
      </c>
      <c r="D19" s="47">
        <f t="shared" ref="D19:D26" si="4">IFERROR(C19/B19*100, 0)</f>
        <v>68.444429802358556</v>
      </c>
      <c r="E19" s="46">
        <v>131621</v>
      </c>
      <c r="F19" s="87">
        <v>1053</v>
      </c>
      <c r="G19" s="79">
        <f t="shared" ref="G19:H26" si="5">B19/B$26*100</f>
        <v>9.0222905429051181</v>
      </c>
      <c r="H19" s="48">
        <f t="shared" si="5"/>
        <v>7.5665780952744441</v>
      </c>
    </row>
    <row r="20" spans="1:8" ht="18" x14ac:dyDescent="0.35">
      <c r="A20" s="78" t="s">
        <v>112</v>
      </c>
      <c r="B20" s="45">
        <v>3138649.3930000002</v>
      </c>
      <c r="C20" s="46">
        <v>2611366.1850000001</v>
      </c>
      <c r="D20" s="47">
        <f t="shared" si="4"/>
        <v>83.200315104452955</v>
      </c>
      <c r="E20" s="46">
        <v>481496</v>
      </c>
      <c r="F20" s="87">
        <v>2481</v>
      </c>
      <c r="G20" s="79">
        <f t="shared" si="5"/>
        <v>67.529602377127844</v>
      </c>
      <c r="H20" s="48">
        <f t="shared" si="5"/>
        <v>68.843630372048651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3557988.5530000003</v>
      </c>
      <c r="C24" s="280">
        <f>SUM(C19:C23)</f>
        <v>2898380.4819999998</v>
      </c>
      <c r="D24" s="264">
        <f t="shared" si="4"/>
        <v>81.461208737059138</v>
      </c>
      <c r="E24" s="280">
        <f>SUM(E19:E23)</f>
        <v>613117</v>
      </c>
      <c r="F24" s="311">
        <f>SUM(F19:F23)</f>
        <v>3534</v>
      </c>
      <c r="G24" s="281">
        <f t="shared" si="5"/>
        <v>76.551892920032955</v>
      </c>
      <c r="H24" s="282">
        <f t="shared" si="5"/>
        <v>76.410208467323088</v>
      </c>
    </row>
    <row r="25" spans="1:8" ht="36" x14ac:dyDescent="0.3">
      <c r="A25" s="284" t="s">
        <v>124</v>
      </c>
      <c r="B25" s="83">
        <v>1089824.0840000003</v>
      </c>
      <c r="C25" s="61">
        <v>894804.40800000029</v>
      </c>
      <c r="D25" s="77">
        <f t="shared" si="4"/>
        <v>82.105398581006227</v>
      </c>
      <c r="E25" s="206">
        <v>184196</v>
      </c>
      <c r="F25" s="108">
        <v>1125</v>
      </c>
      <c r="G25" s="86">
        <f t="shared" si="5"/>
        <v>23.448107079967052</v>
      </c>
      <c r="H25" s="90">
        <f t="shared" si="5"/>
        <v>23.589791532676919</v>
      </c>
    </row>
    <row r="26" spans="1:8" ht="57" customHeight="1" thickBot="1" x14ac:dyDescent="0.35">
      <c r="A26" s="162" t="s">
        <v>178</v>
      </c>
      <c r="B26" s="156">
        <f>B24+B25</f>
        <v>4647812.6370000001</v>
      </c>
      <c r="C26" s="157">
        <f t="shared" ref="C26" si="7">C24+C25</f>
        <v>3793184.89</v>
      </c>
      <c r="D26" s="278">
        <f t="shared" si="4"/>
        <v>81.612259061466119</v>
      </c>
      <c r="E26" s="163">
        <f>E24+E25</f>
        <v>797313</v>
      </c>
      <c r="F26" s="159">
        <f>F24+F25</f>
        <v>4659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1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162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3367767.6660000002</v>
      </c>
      <c r="C7" s="46">
        <v>2650709.9109999998</v>
      </c>
      <c r="D7" s="47">
        <f t="shared" ref="D7:D14" si="0">IFERROR(C7/B7*100, 0)</f>
        <v>78.708217842958518</v>
      </c>
      <c r="E7" s="46">
        <v>2497738</v>
      </c>
      <c r="F7" s="201">
        <v>18667</v>
      </c>
      <c r="G7" s="86">
        <f t="shared" ref="G7:G14" si="1">B7/$B$14*100</f>
        <v>35.348133333291649</v>
      </c>
      <c r="H7" s="90">
        <f t="shared" ref="H7:H14" si="2">C7/$C$14*100</f>
        <v>34.465569767172063</v>
      </c>
    </row>
    <row r="8" spans="1:8" ht="18" x14ac:dyDescent="0.35">
      <c r="A8" s="89" t="s">
        <v>112</v>
      </c>
      <c r="B8" s="87">
        <v>3088323.202</v>
      </c>
      <c r="C8" s="46">
        <v>2497583.0010000002</v>
      </c>
      <c r="D8" s="47">
        <f t="shared" si="0"/>
        <v>80.871814173547762</v>
      </c>
      <c r="E8" s="46">
        <v>2346493</v>
      </c>
      <c r="F8" s="201">
        <v>16567</v>
      </c>
      <c r="G8" s="86">
        <f t="shared" si="1"/>
        <v>32.415080595584705</v>
      </c>
      <c r="H8" s="90">
        <f t="shared" si="2"/>
        <v>32.474553632990308</v>
      </c>
    </row>
    <row r="9" spans="1:8" ht="18" x14ac:dyDescent="0.35">
      <c r="A9" s="89" t="s">
        <v>115</v>
      </c>
      <c r="B9" s="61">
        <v>8740.3799999999992</v>
      </c>
      <c r="C9" s="61">
        <v>5627.2219999999998</v>
      </c>
      <c r="D9" s="47">
        <f t="shared" si="0"/>
        <v>64.381891862825185</v>
      </c>
      <c r="E9" s="206">
        <v>9387</v>
      </c>
      <c r="F9" s="108">
        <v>340</v>
      </c>
      <c r="G9" s="86">
        <f t="shared" si="1"/>
        <v>9.1739142442267149E-2</v>
      </c>
      <c r="H9" s="90">
        <f t="shared" si="2"/>
        <v>7.3167347219522089E-2</v>
      </c>
    </row>
    <row r="10" spans="1:8" ht="18" x14ac:dyDescent="0.35">
      <c r="A10" s="101" t="s">
        <v>116</v>
      </c>
      <c r="B10" s="61">
        <v>36717.756000000001</v>
      </c>
      <c r="C10" s="61">
        <v>23985.491999999998</v>
      </c>
      <c r="D10" s="47">
        <f t="shared" si="0"/>
        <v>65.323959339998865</v>
      </c>
      <c r="E10" s="206">
        <v>39662</v>
      </c>
      <c r="F10" s="108">
        <v>1077</v>
      </c>
      <c r="G10" s="86">
        <f t="shared" si="1"/>
        <v>0.38539004572391705</v>
      </c>
      <c r="H10" s="90">
        <f t="shared" si="2"/>
        <v>0.31186877315219996</v>
      </c>
    </row>
    <row r="11" spans="1:8" ht="18.600000000000001" thickBot="1" x14ac:dyDescent="0.4">
      <c r="A11" s="101" t="s">
        <v>189</v>
      </c>
      <c r="B11" s="93">
        <v>597.96900000000005</v>
      </c>
      <c r="C11" s="94">
        <v>386.84899999999999</v>
      </c>
      <c r="D11" s="95">
        <f t="shared" si="0"/>
        <v>64.693821920534333</v>
      </c>
      <c r="E11" s="219">
        <v>1618</v>
      </c>
      <c r="F11" s="109">
        <v>322</v>
      </c>
      <c r="G11" s="97">
        <f t="shared" si="1"/>
        <v>6.276290420675081E-3</v>
      </c>
      <c r="H11" s="98">
        <f t="shared" si="2"/>
        <v>5.0299624049886249E-3</v>
      </c>
    </row>
    <row r="12" spans="1:8" ht="57" customHeight="1" x14ac:dyDescent="0.3">
      <c r="A12" s="283" t="s">
        <v>123</v>
      </c>
      <c r="B12" s="268">
        <f>SUM(B7:B11)</f>
        <v>6502146.9730000002</v>
      </c>
      <c r="C12" s="269">
        <f>SUM(C7:C11)</f>
        <v>5178292.4750000006</v>
      </c>
      <c r="D12" s="270">
        <f t="shared" si="0"/>
        <v>79.639732791379956</v>
      </c>
      <c r="E12" s="269">
        <f>SUM(E7:E11)</f>
        <v>4894898</v>
      </c>
      <c r="F12" s="309">
        <f>SUM(F7:F11)</f>
        <v>36973</v>
      </c>
      <c r="G12" s="271">
        <f t="shared" si="1"/>
        <v>68.246619407463214</v>
      </c>
      <c r="H12" s="272">
        <f t="shared" si="2"/>
        <v>67.33018948293909</v>
      </c>
    </row>
    <row r="13" spans="1:8" ht="36" x14ac:dyDescent="0.3">
      <c r="A13" s="284" t="s">
        <v>124</v>
      </c>
      <c r="B13" s="83">
        <v>3025280.216</v>
      </c>
      <c r="C13" s="61">
        <v>2512599.9980000006</v>
      </c>
      <c r="D13" s="47">
        <f t="shared" si="0"/>
        <v>83.053463434938905</v>
      </c>
      <c r="E13" s="206">
        <v>2720027</v>
      </c>
      <c r="F13" s="108">
        <v>28063</v>
      </c>
      <c r="G13" s="86">
        <f t="shared" si="1"/>
        <v>31.7533805925368</v>
      </c>
      <c r="H13" s="90">
        <f t="shared" si="2"/>
        <v>32.669810517060917</v>
      </c>
    </row>
    <row r="14" spans="1:8" ht="57" customHeight="1" thickBot="1" x14ac:dyDescent="0.35">
      <c r="A14" s="155" t="s">
        <v>125</v>
      </c>
      <c r="B14" s="273">
        <f>B12+B13</f>
        <v>9527427.1889999993</v>
      </c>
      <c r="C14" s="273">
        <f t="shared" ref="C14" si="3">C12+C13</f>
        <v>7690892.4730000012</v>
      </c>
      <c r="D14" s="274">
        <f t="shared" si="0"/>
        <v>80.723707675033296</v>
      </c>
      <c r="E14" s="310">
        <f>E12+E13</f>
        <v>7614925</v>
      </c>
      <c r="F14" s="275">
        <f>F12+F13</f>
        <v>65036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162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427997.14799999999</v>
      </c>
      <c r="C19" s="46">
        <v>312659.90700000001</v>
      </c>
      <c r="D19" s="47">
        <f t="shared" ref="D19:D26" si="4">IFERROR(C19/B19*100, 0)</f>
        <v>73.051866925057169</v>
      </c>
      <c r="E19" s="46">
        <v>143197</v>
      </c>
      <c r="F19" s="87">
        <v>1081</v>
      </c>
      <c r="G19" s="79">
        <f t="shared" ref="G19:H26" si="5">B19/B$26*100</f>
        <v>9.5294145426875616</v>
      </c>
      <c r="H19" s="48">
        <f t="shared" si="5"/>
        <v>8.5318650288873386</v>
      </c>
    </row>
    <row r="20" spans="1:8" ht="18" x14ac:dyDescent="0.35">
      <c r="A20" s="78" t="s">
        <v>112</v>
      </c>
      <c r="B20" s="45">
        <v>3056262.804</v>
      </c>
      <c r="C20" s="46">
        <v>2535551.6979999999</v>
      </c>
      <c r="D20" s="47">
        <f t="shared" si="4"/>
        <v>82.962489177354129</v>
      </c>
      <c r="E20" s="46">
        <v>450880</v>
      </c>
      <c r="F20" s="87">
        <v>2251</v>
      </c>
      <c r="G20" s="79">
        <f t="shared" si="5"/>
        <v>68.048105803529012</v>
      </c>
      <c r="H20" s="48">
        <f t="shared" si="5"/>
        <v>69.19014679135725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ref="D21" si="6">IFERROR(C21/B21*100, 0)</f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3484259.952</v>
      </c>
      <c r="C24" s="280">
        <f>SUM(C19:C23)</f>
        <v>2848211.605</v>
      </c>
      <c r="D24" s="264">
        <f t="shared" si="4"/>
        <v>81.745094919370118</v>
      </c>
      <c r="E24" s="280">
        <f>SUM(E19:E23)</f>
        <v>594077</v>
      </c>
      <c r="F24" s="311">
        <f>SUM(F19:F23)</f>
        <v>3332</v>
      </c>
      <c r="G24" s="281">
        <f t="shared" si="5"/>
        <v>77.577520346216573</v>
      </c>
      <c r="H24" s="282">
        <f t="shared" si="5"/>
        <v>77.722011820244589</v>
      </c>
    </row>
    <row r="25" spans="1:8" ht="36" x14ac:dyDescent="0.3">
      <c r="A25" s="284" t="s">
        <v>124</v>
      </c>
      <c r="B25" s="83">
        <v>1007066.8349999995</v>
      </c>
      <c r="C25" s="61">
        <v>816402.23900000053</v>
      </c>
      <c r="D25" s="77">
        <f t="shared" si="4"/>
        <v>81.067334423737719</v>
      </c>
      <c r="E25" s="206">
        <v>169754</v>
      </c>
      <c r="F25" s="108">
        <v>1048</v>
      </c>
      <c r="G25" s="86">
        <f t="shared" si="5"/>
        <v>22.422479653783419</v>
      </c>
      <c r="H25" s="90">
        <f t="shared" si="5"/>
        <v>22.277988179755411</v>
      </c>
    </row>
    <row r="26" spans="1:8" ht="57" customHeight="1" thickBot="1" x14ac:dyDescent="0.35">
      <c r="A26" s="162" t="s">
        <v>178</v>
      </c>
      <c r="B26" s="156">
        <f>B24+B25</f>
        <v>4491326.7869999995</v>
      </c>
      <c r="C26" s="157">
        <f t="shared" ref="C26" si="8">C24+C25</f>
        <v>3664613.8440000005</v>
      </c>
      <c r="D26" s="278">
        <f t="shared" si="4"/>
        <v>81.593124210135571</v>
      </c>
      <c r="E26" s="163">
        <f>E24+E25</f>
        <v>763831</v>
      </c>
      <c r="F26" s="159">
        <f>F24+F25</f>
        <v>4380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2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3437009.7719999999</v>
      </c>
      <c r="C7" s="46">
        <v>2748553.5989999999</v>
      </c>
      <c r="D7" s="47">
        <f t="shared" ref="D7:D14" si="0">IFERROR(C7/B7*100, 0)</f>
        <v>79.969327448278207</v>
      </c>
      <c r="E7" s="46">
        <v>2614704</v>
      </c>
      <c r="F7" s="201">
        <v>19073</v>
      </c>
      <c r="G7" s="86">
        <f t="shared" ref="G7:G14" si="1">B7/$B$14*100</f>
        <v>34.768373098429031</v>
      </c>
      <c r="H7" s="90">
        <f t="shared" ref="H7:H14" si="2">C7/$C$14*100</f>
        <v>34.130978041047712</v>
      </c>
    </row>
    <row r="8" spans="1:8" ht="18" x14ac:dyDescent="0.35">
      <c r="A8" s="89" t="s">
        <v>112</v>
      </c>
      <c r="B8" s="87">
        <v>3246174.2450000001</v>
      </c>
      <c r="C8" s="46">
        <v>2672455.628</v>
      </c>
      <c r="D8" s="47">
        <f t="shared" si="0"/>
        <v>82.326314803227689</v>
      </c>
      <c r="E8" s="46">
        <v>2494562</v>
      </c>
      <c r="F8" s="201">
        <v>17262</v>
      </c>
      <c r="G8" s="86">
        <f t="shared" si="1"/>
        <v>32.837904102610494</v>
      </c>
      <c r="H8" s="90">
        <f t="shared" si="2"/>
        <v>33.186008956903144</v>
      </c>
    </row>
    <row r="9" spans="1:8" ht="18" x14ac:dyDescent="0.35">
      <c r="A9" s="89" t="s">
        <v>115</v>
      </c>
      <c r="B9" s="61">
        <v>9876.8220000000001</v>
      </c>
      <c r="C9" s="61">
        <v>6309.5</v>
      </c>
      <c r="D9" s="47">
        <f t="shared" si="0"/>
        <v>63.881884274111655</v>
      </c>
      <c r="E9" s="206">
        <v>10568</v>
      </c>
      <c r="F9" s="108">
        <v>376</v>
      </c>
      <c r="G9" s="86">
        <f t="shared" si="1"/>
        <v>9.9912730862835614E-2</v>
      </c>
      <c r="H9" s="90">
        <f t="shared" si="2"/>
        <v>7.8350084214599505E-2</v>
      </c>
    </row>
    <row r="10" spans="1:8" ht="18" x14ac:dyDescent="0.35">
      <c r="A10" s="101" t="s">
        <v>116</v>
      </c>
      <c r="B10" s="61">
        <v>39481.343999999997</v>
      </c>
      <c r="C10" s="61">
        <v>25313.751</v>
      </c>
      <c r="D10" s="47">
        <f t="shared" si="0"/>
        <v>64.115727671276844</v>
      </c>
      <c r="E10" s="206">
        <v>41725</v>
      </c>
      <c r="F10" s="108">
        <v>1159</v>
      </c>
      <c r="G10" s="86">
        <f t="shared" si="1"/>
        <v>0.39938847710073433</v>
      </c>
      <c r="H10" s="90">
        <f t="shared" si="2"/>
        <v>0.31434099732742726</v>
      </c>
    </row>
    <row r="11" spans="1:8" ht="18.600000000000001" thickBot="1" x14ac:dyDescent="0.4">
      <c r="A11" s="101" t="s">
        <v>189</v>
      </c>
      <c r="B11" s="93">
        <v>653.274</v>
      </c>
      <c r="C11" s="94">
        <v>374.45499999999998</v>
      </c>
      <c r="D11" s="95">
        <f t="shared" si="0"/>
        <v>57.319746385130884</v>
      </c>
      <c r="E11" s="219">
        <v>1396</v>
      </c>
      <c r="F11" s="109">
        <v>330</v>
      </c>
      <c r="G11" s="97">
        <f t="shared" si="1"/>
        <v>6.6084403810950593E-3</v>
      </c>
      <c r="H11" s="98">
        <f t="shared" si="2"/>
        <v>4.6499058221060076E-3</v>
      </c>
    </row>
    <row r="12" spans="1:8" ht="57" customHeight="1" x14ac:dyDescent="0.3">
      <c r="A12" s="283" t="s">
        <v>123</v>
      </c>
      <c r="B12" s="268">
        <f>SUM(B7:B11)</f>
        <v>6733195.4569999995</v>
      </c>
      <c r="C12" s="269">
        <f>SUM(C7:C11)</f>
        <v>5453006.9330000002</v>
      </c>
      <c r="D12" s="270">
        <f t="shared" si="0"/>
        <v>80.986909823491274</v>
      </c>
      <c r="E12" s="269">
        <f>SUM(E7:E11)</f>
        <v>5162955</v>
      </c>
      <c r="F12" s="309">
        <f>SUM(F7:F11)</f>
        <v>38200</v>
      </c>
      <c r="G12" s="271">
        <f t="shared" si="1"/>
        <v>68.112186849384187</v>
      </c>
      <c r="H12" s="272">
        <f t="shared" si="2"/>
        <v>67.714327985314995</v>
      </c>
    </row>
    <row r="13" spans="1:8" ht="36" x14ac:dyDescent="0.3">
      <c r="A13" s="284" t="s">
        <v>124</v>
      </c>
      <c r="B13" s="83">
        <v>3152253.489000001</v>
      </c>
      <c r="C13" s="61">
        <v>2599951.8650000007</v>
      </c>
      <c r="D13" s="47">
        <f t="shared" si="0"/>
        <v>82.479149410816945</v>
      </c>
      <c r="E13" s="206">
        <v>2831706</v>
      </c>
      <c r="F13" s="108">
        <v>29238</v>
      </c>
      <c r="G13" s="86">
        <f t="shared" si="1"/>
        <v>31.88781315061582</v>
      </c>
      <c r="H13" s="90">
        <f t="shared" si="2"/>
        <v>32.285672014685012</v>
      </c>
    </row>
    <row r="14" spans="1:8" ht="57" customHeight="1" thickBot="1" x14ac:dyDescent="0.35">
      <c r="A14" s="155" t="s">
        <v>125</v>
      </c>
      <c r="B14" s="273">
        <f>B12+B13</f>
        <v>9885448.9460000005</v>
      </c>
      <c r="C14" s="273">
        <f t="shared" ref="C14" si="3">C12+C13</f>
        <v>8052958.7980000004</v>
      </c>
      <c r="D14" s="274">
        <f t="shared" si="0"/>
        <v>81.462752394857191</v>
      </c>
      <c r="E14" s="310">
        <f>E12+E13</f>
        <v>7994661</v>
      </c>
      <c r="F14" s="275">
        <f>F12+F13</f>
        <v>67438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402129.47399999999</v>
      </c>
      <c r="C19" s="46">
        <v>286921.59000000003</v>
      </c>
      <c r="D19" s="47">
        <f t="shared" ref="D19:D26" si="4">IFERROR(C19/B19*100, 0)</f>
        <v>71.350549649091391</v>
      </c>
      <c r="E19" s="46">
        <v>133683</v>
      </c>
      <c r="F19" s="87">
        <v>1055</v>
      </c>
      <c r="G19" s="79">
        <f t="shared" ref="G19:H26" si="5">B19/B$26*100</f>
        <v>9.1056744353017116</v>
      </c>
      <c r="H19" s="48">
        <f t="shared" si="5"/>
        <v>7.9728717345538946</v>
      </c>
    </row>
    <row r="20" spans="1:8" ht="18" x14ac:dyDescent="0.35">
      <c r="A20" s="78" t="s">
        <v>112</v>
      </c>
      <c r="B20" s="45">
        <v>3126808.034</v>
      </c>
      <c r="C20" s="46">
        <v>2587289.9019999998</v>
      </c>
      <c r="D20" s="47">
        <f t="shared" si="4"/>
        <v>82.745402783495592</v>
      </c>
      <c r="E20" s="46">
        <v>484366</v>
      </c>
      <c r="F20" s="87">
        <v>2529</v>
      </c>
      <c r="G20" s="79">
        <f t="shared" si="5"/>
        <v>70.802310748527248</v>
      </c>
      <c r="H20" s="48">
        <f t="shared" si="5"/>
        <v>71.894661286215893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3528937.5079999999</v>
      </c>
      <c r="C24" s="280">
        <f>SUM(C19:C23)</f>
        <v>2874211.4919999996</v>
      </c>
      <c r="D24" s="264">
        <f t="shared" si="4"/>
        <v>81.446936520815257</v>
      </c>
      <c r="E24" s="280">
        <f>SUM(E19:E23)</f>
        <v>618049</v>
      </c>
      <c r="F24" s="311">
        <f>SUM(F19:F23)</f>
        <v>3584</v>
      </c>
      <c r="G24" s="281">
        <f t="shared" si="5"/>
        <v>79.907985183828956</v>
      </c>
      <c r="H24" s="282">
        <f t="shared" si="5"/>
        <v>79.867533020769798</v>
      </c>
    </row>
    <row r="25" spans="1:8" ht="36" x14ac:dyDescent="0.3">
      <c r="A25" s="284" t="s">
        <v>124</v>
      </c>
      <c r="B25" s="83">
        <v>887313.88400000008</v>
      </c>
      <c r="C25" s="61">
        <v>724511.77300000004</v>
      </c>
      <c r="D25" s="77">
        <f t="shared" si="4"/>
        <v>81.652252496479576</v>
      </c>
      <c r="E25" s="206">
        <v>148438</v>
      </c>
      <c r="F25" s="108">
        <v>896</v>
      </c>
      <c r="G25" s="86">
        <f t="shared" si="5"/>
        <v>20.092014816171048</v>
      </c>
      <c r="H25" s="90">
        <f t="shared" si="5"/>
        <v>20.132466979230205</v>
      </c>
    </row>
    <row r="26" spans="1:8" ht="57" customHeight="1" thickBot="1" x14ac:dyDescent="0.35">
      <c r="A26" s="162" t="s">
        <v>178</v>
      </c>
      <c r="B26" s="156">
        <f>B24+B25</f>
        <v>4416251.392</v>
      </c>
      <c r="C26" s="157">
        <f t="shared" ref="C26" si="7">C24+C25</f>
        <v>3598723.2649999997</v>
      </c>
      <c r="D26" s="278">
        <f t="shared" si="4"/>
        <v>81.48818863706569</v>
      </c>
      <c r="E26" s="163">
        <f>E24+E25</f>
        <v>766487</v>
      </c>
      <c r="F26" s="159">
        <f>F24+F25</f>
        <v>4480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3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3413169.8160000001</v>
      </c>
      <c r="C7" s="46">
        <v>2857609.2489999998</v>
      </c>
      <c r="D7" s="47">
        <f t="shared" ref="D7:D14" si="0">IFERROR(C7/B7*100, 0)</f>
        <v>83.723031757878402</v>
      </c>
      <c r="E7" s="46">
        <v>2696474</v>
      </c>
      <c r="F7" s="201">
        <v>18860</v>
      </c>
      <c r="G7" s="86">
        <f t="shared" ref="G7:G14" si="1">B7/$B$14*100</f>
        <v>35.607662805962448</v>
      </c>
      <c r="H7" s="90">
        <f t="shared" ref="H7:H14" si="2">C7/$C$14*100</f>
        <v>35.628925844105126</v>
      </c>
    </row>
    <row r="8" spans="1:8" ht="18" x14ac:dyDescent="0.35">
      <c r="A8" s="89" t="s">
        <v>112</v>
      </c>
      <c r="B8" s="87">
        <v>3156893.415</v>
      </c>
      <c r="C8" s="46">
        <v>2653374.6349999998</v>
      </c>
      <c r="D8" s="47">
        <f t="shared" si="0"/>
        <v>84.050181181045659</v>
      </c>
      <c r="E8" s="46">
        <v>2473744</v>
      </c>
      <c r="F8" s="201">
        <v>16641</v>
      </c>
      <c r="G8" s="86">
        <f t="shared" si="1"/>
        <v>32.934076619551142</v>
      </c>
      <c r="H8" s="90">
        <f t="shared" si="2"/>
        <v>33.082510542729729</v>
      </c>
    </row>
    <row r="9" spans="1:8" ht="18" x14ac:dyDescent="0.35">
      <c r="A9" s="89" t="s">
        <v>115</v>
      </c>
      <c r="B9" s="61">
        <v>9112.9920000000002</v>
      </c>
      <c r="C9" s="61">
        <v>6011.3389999999999</v>
      </c>
      <c r="D9" s="47">
        <f t="shared" si="0"/>
        <v>65.964493329962309</v>
      </c>
      <c r="E9" s="206">
        <v>10267</v>
      </c>
      <c r="F9" s="108">
        <v>351</v>
      </c>
      <c r="G9" s="86">
        <f t="shared" si="1"/>
        <v>9.5070671482064148E-2</v>
      </c>
      <c r="H9" s="90">
        <f t="shared" si="2"/>
        <v>7.4949908399732049E-2</v>
      </c>
    </row>
    <row r="10" spans="1:8" ht="18" x14ac:dyDescent="0.35">
      <c r="A10" s="101" t="s">
        <v>116</v>
      </c>
      <c r="B10" s="61">
        <v>34606.22</v>
      </c>
      <c r="C10" s="61">
        <v>23204.082999999999</v>
      </c>
      <c r="D10" s="47">
        <f t="shared" si="0"/>
        <v>67.051769884142203</v>
      </c>
      <c r="E10" s="206">
        <v>36734</v>
      </c>
      <c r="F10" s="108">
        <v>990</v>
      </c>
      <c r="G10" s="86">
        <f t="shared" si="1"/>
        <v>0.3610270449986171</v>
      </c>
      <c r="H10" s="90">
        <f t="shared" si="2"/>
        <v>0.28931056713816661</v>
      </c>
    </row>
    <row r="11" spans="1:8" ht="18.600000000000001" thickBot="1" x14ac:dyDescent="0.4">
      <c r="A11" s="101" t="s">
        <v>189</v>
      </c>
      <c r="B11" s="93">
        <v>577.74599999999998</v>
      </c>
      <c r="C11" s="94">
        <v>291.42399999999998</v>
      </c>
      <c r="D11" s="95">
        <f t="shared" si="0"/>
        <v>50.441543515662588</v>
      </c>
      <c r="E11" s="219">
        <v>1317</v>
      </c>
      <c r="F11" s="109">
        <v>284</v>
      </c>
      <c r="G11" s="97">
        <f t="shared" si="1"/>
        <v>6.0272959930258501E-3</v>
      </c>
      <c r="H11" s="98">
        <f t="shared" si="2"/>
        <v>3.6335003075826382E-3</v>
      </c>
    </row>
    <row r="12" spans="1:8" ht="57" customHeight="1" x14ac:dyDescent="0.3">
      <c r="A12" s="283" t="s">
        <v>123</v>
      </c>
      <c r="B12" s="268">
        <f>SUM(B7:B11)</f>
        <v>6614360.1890000002</v>
      </c>
      <c r="C12" s="269">
        <f>SUM(C7:C11)</f>
        <v>5540490.7299999986</v>
      </c>
      <c r="D12" s="270">
        <f t="shared" si="0"/>
        <v>83.76457543413045</v>
      </c>
      <c r="E12" s="269">
        <f>SUM(E7:E11)</f>
        <v>5218536</v>
      </c>
      <c r="F12" s="309">
        <f>SUM(F7:F11)</f>
        <v>37126</v>
      </c>
      <c r="G12" s="271">
        <f t="shared" si="1"/>
        <v>69.003864437987289</v>
      </c>
      <c r="H12" s="272">
        <f t="shared" si="2"/>
        <v>69.079330362680324</v>
      </c>
    </row>
    <row r="13" spans="1:8" ht="36" x14ac:dyDescent="0.3">
      <c r="A13" s="284" t="s">
        <v>124</v>
      </c>
      <c r="B13" s="83">
        <v>2971132.2220000001</v>
      </c>
      <c r="C13" s="61">
        <v>2479984.7160000019</v>
      </c>
      <c r="D13" s="47">
        <f t="shared" si="0"/>
        <v>83.46934874310692</v>
      </c>
      <c r="E13" s="206">
        <v>2654075</v>
      </c>
      <c r="F13" s="108">
        <v>26989</v>
      </c>
      <c r="G13" s="86">
        <f t="shared" si="1"/>
        <v>30.996135562012704</v>
      </c>
      <c r="H13" s="90">
        <f t="shared" si="2"/>
        <v>30.920669637319676</v>
      </c>
    </row>
    <row r="14" spans="1:8" ht="57" customHeight="1" thickBot="1" x14ac:dyDescent="0.35">
      <c r="A14" s="155" t="s">
        <v>125</v>
      </c>
      <c r="B14" s="273">
        <f>B12+B13</f>
        <v>9585492.4110000003</v>
      </c>
      <c r="C14" s="273">
        <f t="shared" ref="C14" si="3">C12+C13</f>
        <v>8020475.4460000005</v>
      </c>
      <c r="D14" s="274">
        <f t="shared" si="0"/>
        <v>83.673066568765549</v>
      </c>
      <c r="E14" s="310">
        <f>E12+E13</f>
        <v>7872611</v>
      </c>
      <c r="F14" s="275">
        <f>F12+F13</f>
        <v>64115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164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544684.01599999995</v>
      </c>
      <c r="C19" s="46">
        <v>414334.75599999999</v>
      </c>
      <c r="D19" s="47">
        <f t="shared" ref="D19:D26" si="4">IFERROR(C19/B19*100, 0)</f>
        <v>76.068829601931995</v>
      </c>
      <c r="E19" s="46">
        <v>160403</v>
      </c>
      <c r="F19" s="87">
        <v>1211</v>
      </c>
      <c r="G19" s="79">
        <f t="shared" ref="G19:H26" si="5">B19/B$26*100</f>
        <v>12.659267414590914</v>
      </c>
      <c r="H19" s="48">
        <f t="shared" si="5"/>
        <v>11.765121287532651</v>
      </c>
    </row>
    <row r="20" spans="1:8" ht="18" x14ac:dyDescent="0.35">
      <c r="A20" s="78" t="s">
        <v>112</v>
      </c>
      <c r="B20" s="45">
        <v>2921170.8859999999</v>
      </c>
      <c r="C20" s="46">
        <v>2403008.4449999998</v>
      </c>
      <c r="D20" s="47">
        <f t="shared" si="4"/>
        <v>82.261823726802675</v>
      </c>
      <c r="E20" s="46">
        <v>443616</v>
      </c>
      <c r="F20" s="87">
        <v>2311</v>
      </c>
      <c r="G20" s="79">
        <f t="shared" si="5"/>
        <v>67.892360200251346</v>
      </c>
      <c r="H20" s="48">
        <f t="shared" si="5"/>
        <v>68.233922935468712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3465854.9019999998</v>
      </c>
      <c r="C24" s="280">
        <f>SUM(C19:C23)</f>
        <v>2817343.2009999999</v>
      </c>
      <c r="D24" s="264">
        <f t="shared" si="4"/>
        <v>81.288550174856695</v>
      </c>
      <c r="E24" s="280">
        <f>SUM(E19:E23)</f>
        <v>604019</v>
      </c>
      <c r="F24" s="311">
        <f>SUM(F19:F23)</f>
        <v>3522</v>
      </c>
      <c r="G24" s="281">
        <f t="shared" si="5"/>
        <v>80.551627614842261</v>
      </c>
      <c r="H24" s="282">
        <f t="shared" si="5"/>
        <v>79.999044223001363</v>
      </c>
    </row>
    <row r="25" spans="1:8" ht="36" x14ac:dyDescent="0.3">
      <c r="A25" s="284" t="s">
        <v>124</v>
      </c>
      <c r="B25" s="83">
        <v>836795.4659999999</v>
      </c>
      <c r="C25" s="61">
        <v>704377.87500000023</v>
      </c>
      <c r="D25" s="77">
        <f t="shared" si="4"/>
        <v>84.175632352195407</v>
      </c>
      <c r="E25" s="206">
        <v>143987</v>
      </c>
      <c r="F25" s="108">
        <v>866</v>
      </c>
      <c r="G25" s="86">
        <f t="shared" si="5"/>
        <v>19.448372385157743</v>
      </c>
      <c r="H25" s="90">
        <f t="shared" si="5"/>
        <v>20.000955776998623</v>
      </c>
    </row>
    <row r="26" spans="1:8" ht="57" customHeight="1" thickBot="1" x14ac:dyDescent="0.35">
      <c r="A26" s="162" t="s">
        <v>178</v>
      </c>
      <c r="B26" s="156">
        <f>B24+B25</f>
        <v>4302650.3679999998</v>
      </c>
      <c r="C26" s="157">
        <f t="shared" ref="C26" si="7">C24+C25</f>
        <v>3521721.0760000004</v>
      </c>
      <c r="D26" s="278">
        <f t="shared" si="4"/>
        <v>81.85004066777104</v>
      </c>
      <c r="E26" s="163">
        <f>E24+E25</f>
        <v>748006</v>
      </c>
      <c r="F26" s="159">
        <f>F24+F25</f>
        <v>4388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4">
    <tabColor theme="1" tint="0.499984740745262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4051151.1660000002</v>
      </c>
      <c r="C7" s="46">
        <v>3430649.8050000002</v>
      </c>
      <c r="D7" s="47">
        <f t="shared" ref="D7:D14" si="0">IFERROR(C7/B7*100, 0)</f>
        <v>84.683332327668566</v>
      </c>
      <c r="E7" s="46">
        <v>3128465</v>
      </c>
      <c r="F7" s="201">
        <v>21624</v>
      </c>
      <c r="G7" s="86">
        <f t="shared" ref="G7:G14" si="1">B7/$B$14*100</f>
        <v>37.751440959105722</v>
      </c>
      <c r="H7" s="90">
        <f t="shared" ref="H7:H14" si="2">C7/$C$14*100</f>
        <v>37.906192336949488</v>
      </c>
    </row>
    <row r="8" spans="1:8" ht="18" x14ac:dyDescent="0.35">
      <c r="A8" s="89" t="s">
        <v>112</v>
      </c>
      <c r="B8" s="87">
        <v>3302274.017</v>
      </c>
      <c r="C8" s="46">
        <v>2802821.2080000001</v>
      </c>
      <c r="D8" s="47">
        <f t="shared" si="0"/>
        <v>84.875488635139519</v>
      </c>
      <c r="E8" s="46">
        <v>2573854</v>
      </c>
      <c r="F8" s="201">
        <v>17254</v>
      </c>
      <c r="G8" s="86">
        <f t="shared" si="1"/>
        <v>30.772883428750429</v>
      </c>
      <c r="H8" s="90">
        <f t="shared" si="2"/>
        <v>30.969141659892944</v>
      </c>
    </row>
    <row r="9" spans="1:8" ht="18" x14ac:dyDescent="0.35">
      <c r="A9" s="89" t="s">
        <v>115</v>
      </c>
      <c r="B9" s="61">
        <v>9141.2160000000003</v>
      </c>
      <c r="C9" s="61">
        <v>6085.7790000000005</v>
      </c>
      <c r="D9" s="47">
        <f t="shared" si="0"/>
        <v>66.575158053370586</v>
      </c>
      <c r="E9" s="206">
        <v>10191</v>
      </c>
      <c r="F9" s="108">
        <v>333</v>
      </c>
      <c r="G9" s="86">
        <f t="shared" si="1"/>
        <v>8.5184201225245657E-2</v>
      </c>
      <c r="H9" s="90">
        <f t="shared" si="2"/>
        <v>6.7243444363791052E-2</v>
      </c>
    </row>
    <row r="10" spans="1:8" ht="18" x14ac:dyDescent="0.35">
      <c r="A10" s="101" t="s">
        <v>116</v>
      </c>
      <c r="B10" s="61">
        <v>35105.067999999999</v>
      </c>
      <c r="C10" s="61">
        <v>24245.796999999999</v>
      </c>
      <c r="D10" s="47">
        <f t="shared" si="0"/>
        <v>69.066372410957868</v>
      </c>
      <c r="E10" s="206">
        <v>36364</v>
      </c>
      <c r="F10" s="108">
        <v>983</v>
      </c>
      <c r="G10" s="86">
        <f t="shared" si="1"/>
        <v>0.32713341163122411</v>
      </c>
      <c r="H10" s="90">
        <f t="shared" si="2"/>
        <v>0.26789847308376985</v>
      </c>
    </row>
    <row r="11" spans="1:8" ht="18.600000000000001" thickBot="1" x14ac:dyDescent="0.4">
      <c r="A11" s="101" t="s">
        <v>189</v>
      </c>
      <c r="B11" s="93">
        <v>580.81500000000005</v>
      </c>
      <c r="C11" s="94">
        <v>306.05700000000002</v>
      </c>
      <c r="D11" s="95">
        <f t="shared" si="0"/>
        <v>52.694403553627232</v>
      </c>
      <c r="E11" s="219">
        <v>1384</v>
      </c>
      <c r="F11" s="109">
        <v>298</v>
      </c>
      <c r="G11" s="97">
        <f t="shared" si="1"/>
        <v>5.4124376707257614E-3</v>
      </c>
      <c r="H11" s="98">
        <f t="shared" si="2"/>
        <v>3.3817078884476083E-3</v>
      </c>
    </row>
    <row r="12" spans="1:8" ht="57" customHeight="1" x14ac:dyDescent="0.3">
      <c r="A12" s="283" t="s">
        <v>123</v>
      </c>
      <c r="B12" s="268">
        <f>SUM(B7:B11)</f>
        <v>7398252.2820000006</v>
      </c>
      <c r="C12" s="269">
        <f>SUM(C7:C11)</f>
        <v>6264108.6460000006</v>
      </c>
      <c r="D12" s="270">
        <f t="shared" si="0"/>
        <v>84.670114065191044</v>
      </c>
      <c r="E12" s="269">
        <f>SUM(E7:E11)</f>
        <v>5750258</v>
      </c>
      <c r="F12" s="309">
        <f>SUM(F7:F11)</f>
        <v>40492</v>
      </c>
      <c r="G12" s="271">
        <f t="shared" si="1"/>
        <v>68.942054438383352</v>
      </c>
      <c r="H12" s="272">
        <f t="shared" si="2"/>
        <v>69.213857622178452</v>
      </c>
    </row>
    <row r="13" spans="1:8" ht="36" x14ac:dyDescent="0.3">
      <c r="A13" s="284" t="s">
        <v>124</v>
      </c>
      <c r="B13" s="83">
        <v>3332864.3670000015</v>
      </c>
      <c r="C13" s="61">
        <v>2786259.0999999992</v>
      </c>
      <c r="D13" s="47">
        <f t="shared" si="0"/>
        <v>83.599534610164284</v>
      </c>
      <c r="E13" s="206">
        <v>2848740</v>
      </c>
      <c r="F13" s="108">
        <v>29441</v>
      </c>
      <c r="G13" s="86">
        <f t="shared" si="1"/>
        <v>31.057945561616652</v>
      </c>
      <c r="H13" s="90">
        <f t="shared" si="2"/>
        <v>30.786142377821552</v>
      </c>
    </row>
    <row r="14" spans="1:8" ht="57" customHeight="1" thickBot="1" x14ac:dyDescent="0.35">
      <c r="A14" s="155" t="s">
        <v>125</v>
      </c>
      <c r="B14" s="273">
        <f>B12+B13</f>
        <v>10731116.649000002</v>
      </c>
      <c r="C14" s="273">
        <f t="shared" ref="C14" si="3">C12+C13</f>
        <v>9050367.7459999993</v>
      </c>
      <c r="D14" s="274">
        <f t="shared" si="0"/>
        <v>84.337614080854991</v>
      </c>
      <c r="E14" s="310">
        <f>E12+E13</f>
        <v>8598998</v>
      </c>
      <c r="F14" s="275">
        <f>F12+F13</f>
        <v>69933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657793.80799999996</v>
      </c>
      <c r="C19" s="46">
        <v>505640.663</v>
      </c>
      <c r="D19" s="47">
        <f t="shared" ref="D19:D26" si="4">IFERROR(C19/B19*100, 0)</f>
        <v>76.869173417333229</v>
      </c>
      <c r="E19" s="46">
        <v>185245</v>
      </c>
      <c r="F19" s="87">
        <v>1396</v>
      </c>
      <c r="G19" s="79">
        <f t="shared" ref="G19:H26" si="5">B19/B$26*100</f>
        <v>13.286365136668534</v>
      </c>
      <c r="H19" s="48">
        <f t="shared" si="5"/>
        <v>12.267440937496346</v>
      </c>
    </row>
    <row r="20" spans="1:8" ht="18" x14ac:dyDescent="0.35">
      <c r="A20" s="78" t="s">
        <v>112</v>
      </c>
      <c r="B20" s="45">
        <v>3129204.602</v>
      </c>
      <c r="C20" s="46">
        <v>2634407.8259999999</v>
      </c>
      <c r="D20" s="47">
        <f t="shared" si="4"/>
        <v>84.187778079971011</v>
      </c>
      <c r="E20" s="46">
        <v>498218</v>
      </c>
      <c r="F20" s="87">
        <v>2609</v>
      </c>
      <c r="G20" s="79">
        <f t="shared" si="5"/>
        <v>63.204843864257754</v>
      </c>
      <c r="H20" s="48">
        <f t="shared" si="5"/>
        <v>63.91385182313384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3786998.41</v>
      </c>
      <c r="C24" s="280">
        <f>SUM(C19:C23)</f>
        <v>3140048.4890000001</v>
      </c>
      <c r="D24" s="264">
        <f t="shared" si="4"/>
        <v>82.916551554612354</v>
      </c>
      <c r="E24" s="280">
        <f>SUM(E19:E23)</f>
        <v>683463</v>
      </c>
      <c r="F24" s="311">
        <f>SUM(F19:F23)</f>
        <v>4005</v>
      </c>
      <c r="G24" s="281">
        <f t="shared" si="5"/>
        <v>76.49120900092629</v>
      </c>
      <c r="H24" s="282">
        <f t="shared" si="5"/>
        <v>76.181292760630186</v>
      </c>
    </row>
    <row r="25" spans="1:8" ht="36" x14ac:dyDescent="0.3">
      <c r="A25" s="284" t="s">
        <v>124</v>
      </c>
      <c r="B25" s="83">
        <v>1163895.2409999997</v>
      </c>
      <c r="C25" s="61">
        <v>981761.96499999973</v>
      </c>
      <c r="D25" s="77">
        <f t="shared" si="4"/>
        <v>84.351402979918191</v>
      </c>
      <c r="E25" s="206">
        <v>191970</v>
      </c>
      <c r="F25" s="108">
        <v>1157</v>
      </c>
      <c r="G25" s="86">
        <f t="shared" si="5"/>
        <v>23.50879099907371</v>
      </c>
      <c r="H25" s="90">
        <f t="shared" si="5"/>
        <v>23.818707239369814</v>
      </c>
    </row>
    <row r="26" spans="1:8" ht="57" customHeight="1" thickBot="1" x14ac:dyDescent="0.35">
      <c r="A26" s="162" t="s">
        <v>178</v>
      </c>
      <c r="B26" s="156">
        <f>B24+B25</f>
        <v>4950893.6509999996</v>
      </c>
      <c r="C26" s="157">
        <f t="shared" ref="C26" si="7">C24+C25</f>
        <v>4121810.4539999999</v>
      </c>
      <c r="D26" s="278">
        <f t="shared" si="4"/>
        <v>83.253867777334733</v>
      </c>
      <c r="E26" s="163">
        <f>E24+E25</f>
        <v>875433</v>
      </c>
      <c r="F26" s="159">
        <f>F24+F25</f>
        <v>5162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1">
    <tabColor theme="1" tint="0.14999847407452621"/>
    <pageSetUpPr fitToPage="1"/>
  </sheetPr>
  <dimension ref="A1:L97"/>
  <sheetViews>
    <sheetView showGridLines="0" topLeftCell="A67" zoomScale="60" zoomScaleNormal="60" zoomScalePageLayoutView="80" workbookViewId="0">
      <selection activeCell="L54" sqref="L54"/>
    </sheetView>
  </sheetViews>
  <sheetFormatPr defaultColWidth="8.88671875" defaultRowHeight="14.4" x14ac:dyDescent="0.3"/>
  <cols>
    <col min="1" max="11" width="18.77734375" style="58" customWidth="1"/>
    <col min="12" max="15" width="18.6640625" style="58" customWidth="1"/>
    <col min="16" max="16" width="21.6640625" style="58" customWidth="1"/>
    <col min="17" max="20" width="18.6640625" style="58" customWidth="1"/>
    <col min="21" max="16384" width="8.88671875" style="58"/>
  </cols>
  <sheetData>
    <row r="1" spans="1:9" x14ac:dyDescent="0.3">
      <c r="A1" s="332" t="str">
        <f>"DADOS COMPARATIVOS - "&amp;UPPER(TEXT($I$2,"mmmmmmmmmm"))&amp;"/"&amp;TEXT($I$2,"aaaa")&amp;" A "&amp;UPPER(TEXT($I$1,"mmmmmmmmmm"))&amp;"/"&amp;TEXT($I$1,"aaaa")&amp;" - ASSOCIAÇÃO BRASILEIRA DAS EMPRESAS AÉREAS"</f>
        <v>DADOS COMPARATIVOS - JANEIRO/2018 A DEZEMBRO/2018 - ASSOCIAÇÃO BRASILEIRA DAS EMPRESAS AÉREAS</v>
      </c>
      <c r="B1" s="332"/>
      <c r="C1" s="332"/>
      <c r="D1" s="332"/>
      <c r="E1" s="332"/>
      <c r="F1" s="332"/>
      <c r="G1" s="332"/>
      <c r="H1" s="332"/>
      <c r="I1" s="4">
        <v>43435</v>
      </c>
    </row>
    <row r="2" spans="1:9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  <c r="I2" s="4">
        <v>43101</v>
      </c>
    </row>
    <row r="3" spans="1:9" ht="18.600000000000001" thickBot="1" x14ac:dyDescent="0.35">
      <c r="A3" s="333" t="s">
        <v>2</v>
      </c>
      <c r="B3" s="335"/>
      <c r="C3" s="335"/>
      <c r="D3" s="335"/>
      <c r="E3" s="335"/>
      <c r="F3" s="335"/>
      <c r="G3" s="335"/>
      <c r="H3" s="372"/>
    </row>
    <row r="4" spans="1:9" ht="18.600000000000001" thickBot="1" x14ac:dyDescent="0.35">
      <c r="A4" s="336"/>
      <c r="B4" s="387" t="str">
        <f>""&amp;UPPER(TEXT($I$2,"mmmmmmmmmm"))&amp;"/"&amp;TEXT($I$2,"aaaa")&amp;" A "&amp;UPPER(TEXT($I$1,"mmmmmmmmmm"))&amp;"/"&amp;TEXT($I$1,"aaaa")&amp;""</f>
        <v>JANEIRO/2018 A DEZEMBRO/2018</v>
      </c>
      <c r="C4" s="388"/>
      <c r="D4" s="388"/>
      <c r="E4" s="388"/>
      <c r="F4" s="389"/>
      <c r="G4" s="340" t="s">
        <v>4</v>
      </c>
      <c r="H4" s="341"/>
    </row>
    <row r="5" spans="1:9" ht="18" customHeight="1" x14ac:dyDescent="0.3">
      <c r="A5" s="337"/>
      <c r="B5" s="375" t="s">
        <v>5</v>
      </c>
      <c r="C5" s="344" t="s">
        <v>6</v>
      </c>
      <c r="D5" s="344" t="s">
        <v>7</v>
      </c>
      <c r="E5" s="376" t="s">
        <v>8</v>
      </c>
      <c r="F5" s="376" t="s">
        <v>197</v>
      </c>
      <c r="G5" s="371" t="s">
        <v>9</v>
      </c>
      <c r="H5" s="369" t="s">
        <v>10</v>
      </c>
    </row>
    <row r="6" spans="1:9" ht="18" customHeight="1" x14ac:dyDescent="0.3">
      <c r="A6" s="337"/>
      <c r="B6" s="357"/>
      <c r="C6" s="345"/>
      <c r="D6" s="345"/>
      <c r="E6" s="359"/>
      <c r="F6" s="359"/>
      <c r="G6" s="329"/>
      <c r="H6" s="331"/>
    </row>
    <row r="7" spans="1:9" ht="18" x14ac:dyDescent="0.35">
      <c r="A7" s="1" t="s">
        <v>11</v>
      </c>
      <c r="B7" s="83">
        <f>SUM('Jan 18'!B7+'Fev 18'!B7+'Mar 18'!B7+'Abr 18'!B7+'Mai 18'!B7+'Jun 18'!B7+'Jul 18'!B7+'Ago 18'!B7+'Set 18'!B7+'Out 18'!B7+'Nov 18'!B7+'Dez 18'!B7)</f>
        <v>42427773.129000001</v>
      </c>
      <c r="C7" s="87">
        <f>SUM('Jan 18'!C7+'Fev 18'!C7+'Mar 18'!C7+'Abr 18'!C7+'Mai 18'!C7+'Jun 18'!C7+'Jul 18'!C7+'Ago 18'!C7+'Set 18'!C7+'Out 18'!C7+'Nov 18'!C7+'Dez 18'!C7)</f>
        <v>34275949.513999999</v>
      </c>
      <c r="D7" s="53">
        <f t="shared" ref="D7:D14" si="0">IFERROR(C7/B7*100, 0)</f>
        <v>80.786586205656619</v>
      </c>
      <c r="E7" s="84">
        <f>SUM('Jan 18'!E7+'Fev 18'!E7+'Mar 18'!E7+'Abr 18'!E7+'Mai 18'!E7+'Jun 18'!E7+'Jul 18'!E7+'Ago 18'!E7+'Set 18'!E7+'Out 18'!E7+'Nov 18'!E7+'Dez 18'!E7)</f>
        <v>31549950</v>
      </c>
      <c r="F7" s="84">
        <f>SUM('Jan 18'!F7+'Fev 18'!F7+'Mar 18'!F7+'Abr 18'!F7+'Mai 18'!F7+'Jun 18'!F7+'Jul 18'!F7+'Ago 18'!F7+'Set 18'!F7+'Out 18'!F7+'Nov 18'!F7+'Dez 18'!F7)</f>
        <v>235307</v>
      </c>
      <c r="G7" s="111">
        <f t="shared" ref="G7:H9" si="1">B7/B$14*100</f>
        <v>35.966563290970157</v>
      </c>
      <c r="H7" s="66">
        <f t="shared" si="1"/>
        <v>35.725846464513303</v>
      </c>
    </row>
    <row r="8" spans="1:9" ht="18" x14ac:dyDescent="0.35">
      <c r="A8" s="1" t="s">
        <v>12</v>
      </c>
      <c r="B8" s="83">
        <f>SUM('Jan 18'!B8+'Fev 18'!B8+'Mar 18'!B8+'Abr 18'!B8+'Mai 18'!B8+'Jun 18'!B8+'Jul 18'!B8+'Ago 18'!B8+'Set 18'!B8+'Out 18'!B8+'Nov 18'!B8+'Dez 18'!B8)</f>
        <v>37633204.005000003</v>
      </c>
      <c r="C8" s="87">
        <f>SUM('Jan 18'!C8+'Fev 18'!C8+'Mar 18'!C8+'Abr 18'!C8+'Mai 18'!C8+'Jun 18'!C8+'Jul 18'!C8+'Ago 18'!C8+'Set 18'!C8+'Out 18'!C8+'Nov 18'!C8+'Dez 18'!C8)</f>
        <v>30594833.739999998</v>
      </c>
      <c r="D8" s="53">
        <f t="shared" si="0"/>
        <v>81.297446095567963</v>
      </c>
      <c r="E8" s="84">
        <f>SUM('Jan 18'!E8+'Fev 18'!E8+'Mar 18'!E8+'Abr 18'!E8+'Mai 18'!E8+'Jun 18'!E8+'Jul 18'!E8+'Ago 18'!E8+'Set 18'!E8+'Out 18'!E8+'Nov 18'!E8+'Dez 18'!E8)</f>
        <v>28501830</v>
      </c>
      <c r="F8" s="84">
        <f>SUM('Jan 18'!F8+'Fev 18'!F8+'Mar 18'!F8+'Abr 18'!F8+'Mai 18'!F8+'Jun 18'!F8+'Jul 18'!F8+'Ago 18'!F8+'Set 18'!F8+'Out 18'!F8+'Nov 18'!F8+'Dez 18'!F8)</f>
        <v>201933</v>
      </c>
      <c r="G8" s="111">
        <f t="shared" si="1"/>
        <v>31.902146020542897</v>
      </c>
      <c r="H8" s="66">
        <f t="shared" si="1"/>
        <v>31.889016885034938</v>
      </c>
    </row>
    <row r="9" spans="1:9" ht="18" x14ac:dyDescent="0.35">
      <c r="A9" s="60" t="s">
        <v>115</v>
      </c>
      <c r="B9" s="83">
        <f>SUM('Jan 18'!B9+'Fev 18'!B9+'Mar 18'!B9+'Abr 18'!B9+'Mai 18'!B9+'Jun 18'!B9+'Jul 18'!B9+'Ago 18'!B9+'Set 18'!B9+'Out 18'!B9+'Nov 18'!B9+'Dez 18'!B9)</f>
        <v>108725.628</v>
      </c>
      <c r="C9" s="87">
        <f>SUM('Jan 18'!C9+'Fev 18'!C9+'Mar 18'!C9+'Abr 18'!C9+'Mai 18'!C9+'Jun 18'!C9+'Jul 18'!C9+'Ago 18'!C9+'Set 18'!C9+'Out 18'!C9+'Nov 18'!C9+'Dez 18'!C9)</f>
        <v>71466.099000000002</v>
      </c>
      <c r="D9" s="53">
        <f t="shared" si="0"/>
        <v>65.730684029711924</v>
      </c>
      <c r="E9" s="84">
        <f>SUM('Jan 18'!E9+'Fev 18'!E9+'Mar 18'!E9+'Abr 18'!E9+'Mai 18'!E9+'Jun 18'!E9+'Jul 18'!E9+'Ago 18'!E9+'Set 18'!E9+'Out 18'!E9+'Nov 18'!E9+'Dez 18'!E9)</f>
        <v>117655</v>
      </c>
      <c r="F9" s="84">
        <f>SUM('Jan 18'!F9+'Fev 18'!F9+'Mar 18'!F9+'Abr 18'!F9+'Mai 18'!F9+'Jun 18'!F9+'Jul 18'!F9+'Ago 18'!F9+'Set 18'!F9+'Out 18'!F9+'Nov 18'!F9+'Dez 18'!F9)</f>
        <v>2422</v>
      </c>
      <c r="G9" s="111">
        <f t="shared" si="1"/>
        <v>9.2168098686744471E-2</v>
      </c>
      <c r="H9" s="66">
        <f t="shared" si="1"/>
        <v>7.4489165624685591E-2</v>
      </c>
    </row>
    <row r="10" spans="1:9" ht="18" x14ac:dyDescent="0.35">
      <c r="A10" s="60" t="s">
        <v>116</v>
      </c>
      <c r="B10" s="83">
        <f>SUM('Jan 18'!B10+'Fev 18'!B10+'Mar 18'!B10+'Abr 18'!B10+'Mai 18'!B10+'Jun 18'!B10+'Jul 18'!B10+'Ago 18'!B10+'Set 18'!B10+'Out 18'!B10+'Nov 18'!B10+'Dez 18'!B10)</f>
        <v>459720.05199999991</v>
      </c>
      <c r="C10" s="87">
        <f>SUM('Jan 18'!C10+'Fev 18'!C10+'Mar 18'!C10+'Abr 18'!C10+'Mai 18'!C10+'Jun 18'!C10+'Jul 18'!C10+'Ago 18'!C10+'Set 18'!C10+'Out 18'!C10+'Nov 18'!C10+'Dez 18'!C10)</f>
        <v>284012.57900000003</v>
      </c>
      <c r="D10" s="53">
        <f t="shared" ref="D10:D11" si="2">IFERROR(C10/B10*100, 0)</f>
        <v>61.779462906699592</v>
      </c>
      <c r="E10" s="84">
        <f>SUM('Jan 18'!E10+'Fev 18'!E10+'Mar 18'!E10+'Abr 18'!E10+'Mai 18'!E10+'Jun 18'!E10+'Jul 18'!E10+'Ago 18'!E10+'Set 18'!E10+'Out 18'!E10+'Nov 18'!E10+'Dez 18'!E10)</f>
        <v>478971</v>
      </c>
      <c r="F10" s="84">
        <f>SUM('Jan 18'!F10+'Fev 18'!F10+'Mar 18'!F10+'Abr 18'!F10+'Mai 18'!F10+'Jun 18'!F10+'Jul 18'!F10+'Ago 18'!F10+'Set 18'!F10+'Out 18'!F10+'Nov 18'!F10+'Dez 18'!F10)</f>
        <v>13744</v>
      </c>
      <c r="G10" s="111">
        <f>B10/B$14*100</f>
        <v>0.38971053927608762</v>
      </c>
      <c r="H10" s="66">
        <f>C10/C$14*100</f>
        <v>0.29602651232754568</v>
      </c>
    </row>
    <row r="11" spans="1:9" ht="18.600000000000001" thickBot="1" x14ac:dyDescent="0.4">
      <c r="A11" s="60" t="s">
        <v>189</v>
      </c>
      <c r="B11" s="83">
        <f>SUM('Jan 18'!B11+'Fev 18'!B11+'Mar 18'!B11+'Abr 18'!B11+'Mai 18'!B11+'Jun 18'!B11+'Jul 18'!B11+'Ago 18'!B11+'Set 18'!B11+'Out 18'!B11+'Nov 18'!B11+'Dez 18'!B11)</f>
        <v>6164.5590000000011</v>
      </c>
      <c r="C11" s="87">
        <f>SUM('Jan 18'!C11+'Fev 18'!C11+'Mar 18'!C11+'Abr 18'!C11+'Mai 18'!C11+'Jun 18'!C11+'Jul 18'!C11+'Ago 18'!C11+'Set 18'!C11+'Out 18'!C11+'Nov 18'!C11+'Dez 18'!C11)</f>
        <v>3514.8869999999997</v>
      </c>
      <c r="D11" s="53">
        <f t="shared" si="2"/>
        <v>57.017655277530785</v>
      </c>
      <c r="E11" s="84">
        <f>SUM('Jan 18'!E11+'Fev 18'!E11+'Mar 18'!E11+'Abr 18'!E11+'Mai 18'!E11+'Jun 18'!E11+'Jul 18'!E11+'Ago 18'!E11+'Set 18'!E11+'Out 18'!E11+'Nov 18'!E11+'Dez 18'!E11)</f>
        <v>14220</v>
      </c>
      <c r="F11" s="84">
        <f>SUM('Jan 18'!F11+'Fev 18'!F11+'Mar 18'!F11+'Abr 18'!F11+'Mai 18'!F11+'Jun 18'!F11+'Jul 18'!F11+'Ago 18'!F11+'Set 18'!F11+'Out 18'!F11+'Nov 18'!F11+'Dez 18'!F11)</f>
        <v>3060</v>
      </c>
      <c r="G11" s="111">
        <f>B11/B$14*100</f>
        <v>5.2257751251826188E-3</v>
      </c>
      <c r="H11" s="66">
        <f>C11/C$14*100</f>
        <v>3.6635692105575009E-3</v>
      </c>
    </row>
    <row r="12" spans="1:9" ht="57" customHeight="1" x14ac:dyDescent="0.3">
      <c r="A12" s="290" t="s">
        <v>123</v>
      </c>
      <c r="B12" s="286">
        <f>SUM(B7:B11)</f>
        <v>80635587.373000011</v>
      </c>
      <c r="C12" s="287">
        <f>SUM(C7:C11)</f>
        <v>65229776.818999998</v>
      </c>
      <c r="D12" s="288">
        <f t="shared" si="0"/>
        <v>80.894526776698982</v>
      </c>
      <c r="E12" s="289">
        <f>SUM(E7:E11)</f>
        <v>60662626</v>
      </c>
      <c r="F12" s="289">
        <f>SUM(F7:F11)</f>
        <v>456466</v>
      </c>
      <c r="G12" s="294">
        <f>B12/$B$14*100</f>
        <v>68.355813724601077</v>
      </c>
      <c r="H12" s="295">
        <f>C12/$C$14*100</f>
        <v>67.98904259671103</v>
      </c>
      <c r="I12" s="176"/>
    </row>
    <row r="13" spans="1:9" ht="36" x14ac:dyDescent="0.3">
      <c r="A13" s="284" t="s">
        <v>124</v>
      </c>
      <c r="B13" s="105">
        <f>SUM('Jan 18'!B13+'Fev 18'!B13+'Mar 18'!B13+'Abr 18'!B13+'Mai 18'!B13+'Jun 18'!B13+'Jul 18'!B13+'Ago 18'!B13+'Set 18'!B13+'Out 18'!B13+'Nov 18'!B13+'Dez 18'!B13)</f>
        <v>37328903.105999999</v>
      </c>
      <c r="C13" s="46">
        <f>SUM('Jan 18'!C13+'Fev 18'!C13+'Mar 18'!C13+'Abr 18'!C13+'Mai 18'!C13+'Jun 18'!C13+'Jul 18'!C13+'Ago 18'!C13+'Set 18'!C13+'Out 18'!C13+'Nov 18'!C13+'Dez 18'!C13)</f>
        <v>30711825.427000001</v>
      </c>
      <c r="D13" s="115">
        <f t="shared" si="0"/>
        <v>82.273581250941135</v>
      </c>
      <c r="E13" s="84">
        <f>SUM('Jan 18'!E13+'Fev 18'!E13+'Mar 18'!E13+'Abr 18'!E13+'Mai 18'!E13+'Jun 18'!E13+'Jul 18'!E13+'Ago 18'!E13+'Set 18'!E13+'Out 18'!E13+'Nov 18'!E13+'Dez 18'!E13)</f>
        <v>32986324</v>
      </c>
      <c r="F13" s="84">
        <f>SUM('Jan 18'!F13+'Fev 18'!F13+'Mar 18'!F13+'Abr 18'!F13+'Mai 18'!F13+'Jun 18'!F13+'Jul 18'!F13+'Ago 18'!F13+'Set 18'!F13+'Out 18'!F13+'Nov 18'!F13+'Dez 18'!F13)</f>
        <v>343792</v>
      </c>
      <c r="G13" s="116">
        <f>B13/B$14*100</f>
        <v>31.644186275398933</v>
      </c>
      <c r="H13" s="48">
        <f>C13/C$14*100</f>
        <v>32.010957403288984</v>
      </c>
    </row>
    <row r="14" spans="1:9" ht="57" customHeight="1" thickBot="1" x14ac:dyDescent="0.35">
      <c r="A14" s="155" t="s">
        <v>125</v>
      </c>
      <c r="B14" s="156">
        <f>B12+B13</f>
        <v>117964490.479</v>
      </c>
      <c r="C14" s="157">
        <f t="shared" ref="C14" si="3">C12+C13</f>
        <v>95941602.245999992</v>
      </c>
      <c r="D14" s="158">
        <f t="shared" si="0"/>
        <v>81.330917343367389</v>
      </c>
      <c r="E14" s="159">
        <f>E12+E13</f>
        <v>93648950</v>
      </c>
      <c r="F14" s="159">
        <f>F12+F13</f>
        <v>800258</v>
      </c>
      <c r="G14" s="160">
        <f>SUM(G7+G8+G9+G10+G11+G13)</f>
        <v>100</v>
      </c>
      <c r="H14" s="160">
        <f>SUM(H7+H8+H9+H10+H11+H13)</f>
        <v>100.00000000000001</v>
      </c>
      <c r="I14" s="176"/>
    </row>
    <row r="15" spans="1:9" ht="18.600000000000001" thickBot="1" x14ac:dyDescent="0.35">
      <c r="A15" s="312" t="s">
        <v>13</v>
      </c>
      <c r="B15" s="367"/>
      <c r="C15" s="367"/>
      <c r="D15" s="367"/>
      <c r="E15" s="367"/>
      <c r="F15" s="367"/>
      <c r="G15" s="313"/>
      <c r="H15" s="313"/>
      <c r="I15" s="176"/>
    </row>
    <row r="16" spans="1:9" ht="18.600000000000001" thickBot="1" x14ac:dyDescent="0.35">
      <c r="A16" s="368"/>
      <c r="B16" s="390" t="str">
        <f>""&amp;UPPER(TEXT($I$2,"mmmmmmmmmm"))&amp;"/"&amp;TEXT($I$2,"aaaa")&amp;" A "&amp;UPPER(TEXT($I$1,"mmmmmmmmmm"))&amp;"/"&amp;TEXT($I$1,"aaaa")&amp;""</f>
        <v>JANEIRO/2018 A DEZEMBRO/2018</v>
      </c>
      <c r="C16" s="391"/>
      <c r="D16" s="391"/>
      <c r="E16" s="391"/>
      <c r="F16" s="392"/>
      <c r="G16" s="347" t="s">
        <v>4</v>
      </c>
      <c r="H16" s="369"/>
    </row>
    <row r="17" spans="1:12" ht="18" customHeight="1" x14ac:dyDescent="0.3">
      <c r="A17" s="315"/>
      <c r="B17" s="323" t="s">
        <v>5</v>
      </c>
      <c r="C17" s="325" t="s">
        <v>6</v>
      </c>
      <c r="D17" s="325" t="s">
        <v>7</v>
      </c>
      <c r="E17" s="370" t="s">
        <v>8</v>
      </c>
      <c r="F17" s="370" t="s">
        <v>197</v>
      </c>
      <c r="G17" s="371" t="s">
        <v>9</v>
      </c>
      <c r="H17" s="369" t="s">
        <v>10</v>
      </c>
    </row>
    <row r="18" spans="1:12" ht="18" customHeight="1" x14ac:dyDescent="0.3">
      <c r="A18" s="316"/>
      <c r="B18" s="357"/>
      <c r="C18" s="345"/>
      <c r="D18" s="345"/>
      <c r="E18" s="359"/>
      <c r="F18" s="359"/>
      <c r="G18" s="329"/>
      <c r="H18" s="331"/>
    </row>
    <row r="19" spans="1:12" ht="18" x14ac:dyDescent="0.35">
      <c r="A19" s="78" t="s">
        <v>11</v>
      </c>
      <c r="B19" s="83">
        <f>SUM('Jan 18'!B19+'Fev 18'!B19+'Mar 18'!B19+'Abr 18'!B19+'Mai 18'!B19+'Jun 18'!B19+'Jul 18'!B19+'Ago 18'!B19+'Set 18'!B19+'Out 18'!B19+'Nov 18'!B19+'Dez 18'!B19)</f>
        <v>5630012.3289999999</v>
      </c>
      <c r="C19" s="87">
        <f>SUM('Jan 18'!C19+'Fev 18'!C19+'Mar 18'!C19+'Abr 18'!C19+'Mai 18'!C19+'Jun 18'!C19+'Jul 18'!C19+'Ago 18'!C19+'Set 18'!C19+'Out 18'!C19+'Nov 18'!C19+'Dez 18'!C19)</f>
        <v>4159298.0700000003</v>
      </c>
      <c r="D19" s="53">
        <f t="shared" ref="D19:D26" si="4">IFERROR(C19/B19*100, 0)</f>
        <v>73.877246210911451</v>
      </c>
      <c r="E19" s="84">
        <f>SUM('Jan 18'!E19+'Fev 18'!E19+'Mar 18'!E19+'Abr 18'!E19+'Mai 18'!E19+'Jun 18'!E19+'Jul 18'!E19+'Ago 18'!E19+'Set 18'!E19+'Out 18'!E19+'Nov 18'!E19+'Dez 18'!E19)</f>
        <v>1844349</v>
      </c>
      <c r="F19" s="84">
        <f>SUM('Jan 18'!F19+'Fev 18'!F19+'Mar 18'!F19+'Abr 18'!F19+'Mai 18'!F19+'Jun 18'!F19+'Jul 18'!F19+'Ago 18'!F19+'Set 18'!F19+'Out 18'!F19+'Nov 18'!F19+'Dez 18'!F19)</f>
        <v>14062</v>
      </c>
      <c r="G19" s="111">
        <f t="shared" ref="G19:H25" si="5">B19/B$26*100</f>
        <v>10.759694212778365</v>
      </c>
      <c r="H19" s="66">
        <f t="shared" si="5"/>
        <v>9.63758662753267</v>
      </c>
    </row>
    <row r="20" spans="1:12" ht="18" x14ac:dyDescent="0.35">
      <c r="A20" s="78" t="s">
        <v>12</v>
      </c>
      <c r="B20" s="83">
        <f>SUM('Jan 18'!B20+'Fev 18'!B20+'Mar 18'!B20+'Abr 18'!B20+'Mai 18'!B20+'Jun 18'!B20+'Jul 18'!B20+'Ago 18'!B20+'Set 18'!B20+'Out 18'!B20+'Nov 18'!B20+'Dez 18'!B20)</f>
        <v>35359170.064999998</v>
      </c>
      <c r="C20" s="87">
        <f>SUM('Jan 18'!C20+'Fev 18'!C20+'Mar 18'!C20+'Abr 18'!C20+'Mai 18'!C20+'Jun 18'!C20+'Jul 18'!C20+'Ago 18'!C20+'Set 18'!C20+'Out 18'!C20+'Nov 18'!C20+'Dez 18'!C20)</f>
        <v>29558250.602999996</v>
      </c>
      <c r="D20" s="53">
        <f t="shared" si="4"/>
        <v>83.59429972101637</v>
      </c>
      <c r="E20" s="84">
        <f>SUM('Jan 18'!E20+'Fev 18'!E20+'Mar 18'!E20+'Abr 18'!E20+'Mai 18'!E20+'Jun 18'!E20+'Jul 18'!E20+'Ago 18'!E20+'Set 18'!E20+'Out 18'!E20+'Nov 18'!E20+'Dez 18'!E20)</f>
        <v>5613106</v>
      </c>
      <c r="F20" s="84">
        <f>SUM('Jan 18'!F20+'Fev 18'!F20+'Mar 18'!F20+'Abr 18'!F20+'Mai 18'!F20+'Jun 18'!F20+'Jul 18'!F20+'Ago 18'!F20+'Set 18'!F20+'Out 18'!F20+'Nov 18'!F20+'Dez 18'!F20)</f>
        <v>28598</v>
      </c>
      <c r="G20" s="111">
        <f t="shared" si="5"/>
        <v>67.5760256433759</v>
      </c>
      <c r="H20" s="66">
        <f t="shared" si="5"/>
        <v>68.489970170551445</v>
      </c>
    </row>
    <row r="21" spans="1:12" ht="18" x14ac:dyDescent="0.35">
      <c r="A21" s="78" t="s">
        <v>115</v>
      </c>
      <c r="B21" s="83">
        <f>SUM('Jan 18'!B21+'Fev 18'!B21+'Mar 18'!B21+'Abr 18'!B21+'Mai 18'!B21+'Jun 18'!B21+'Jul 18'!B21+'Ago 18'!B21+'Set 18'!B21+'Out 18'!B21+'Nov 18'!B21+'Dez 18'!B21)</f>
        <v>0</v>
      </c>
      <c r="C21" s="87">
        <f>SUM('Jan 18'!C21+'Fev 18'!C21+'Mar 18'!C21+'Abr 18'!C21+'Mai 18'!C21+'Jun 18'!C21+'Jul 18'!C21+'Ago 18'!C21+'Set 18'!C21+'Out 18'!C21+'Nov 18'!C21+'Dez 18'!C21)</f>
        <v>0</v>
      </c>
      <c r="D21" s="53">
        <f t="shared" ref="D21:D23" si="6">IFERROR(C21/B21*100, 0)</f>
        <v>0</v>
      </c>
      <c r="E21" s="84">
        <f>SUM('Jan 18'!E21+'Fev 18'!E21+'Mar 18'!E21+'Abr 18'!E21+'Mai 18'!E21+'Jun 18'!E21+'Jul 18'!E21+'Ago 18'!E21+'Set 18'!E21+'Out 18'!E21+'Nov 18'!E21+'Dez 18'!E21)</f>
        <v>0</v>
      </c>
      <c r="F21" s="84">
        <f>SUM('Jan 18'!F21+'Fev 18'!F21+'Mar 18'!F21+'Abr 18'!F21+'Mai 18'!F21+'Jun 18'!F21+'Jul 18'!F21+'Ago 18'!F21+'Set 18'!F21+'Out 18'!F21+'Nov 18'!F21+'Dez 18'!F21)</f>
        <v>0</v>
      </c>
      <c r="G21" s="111">
        <f t="shared" si="5"/>
        <v>0</v>
      </c>
      <c r="H21" s="66">
        <f t="shared" si="5"/>
        <v>0</v>
      </c>
    </row>
    <row r="22" spans="1:12" ht="18" x14ac:dyDescent="0.35">
      <c r="A22" s="60" t="s">
        <v>116</v>
      </c>
      <c r="B22" s="83">
        <f>SUM('Jan 18'!B22+'Fev 18'!B22+'Mar 18'!B22+'Abr 18'!B22+'Mai 18'!B22+'Jun 18'!B22+'Jul 18'!B22+'Ago 18'!B22+'Set 18'!B22+'Out 18'!B22+'Nov 18'!B22+'Dez 18'!B22)</f>
        <v>0</v>
      </c>
      <c r="C22" s="87">
        <f>SUM('Jan 18'!C22+'Fev 18'!C22+'Mar 18'!C22+'Abr 18'!C22+'Mai 18'!C22+'Jun 18'!C22+'Jul 18'!C22+'Ago 18'!C22+'Set 18'!C22+'Out 18'!C22+'Nov 18'!C22+'Dez 18'!C22)</f>
        <v>0</v>
      </c>
      <c r="D22" s="53">
        <f t="shared" si="6"/>
        <v>0</v>
      </c>
      <c r="E22" s="84">
        <f>SUM('Jan 18'!E22+'Fev 18'!E22+'Mar 18'!E22+'Abr 18'!E22+'Mai 18'!E22+'Jun 18'!E22+'Jul 18'!E22+'Ago 18'!E22+'Set 18'!E22+'Out 18'!E22+'Nov 18'!E22+'Dez 18'!E22)</f>
        <v>0</v>
      </c>
      <c r="F22" s="84">
        <f>SUM('Jan 18'!F22+'Fev 18'!F22+'Mar 18'!F22+'Abr 18'!F22+'Mai 18'!F22+'Jun 18'!F22+'Jul 18'!F22+'Ago 18'!F22+'Set 18'!F22+'Out 18'!F22+'Nov 18'!F22+'Dez 18'!F22)</f>
        <v>0</v>
      </c>
      <c r="G22" s="111">
        <f t="shared" si="5"/>
        <v>0</v>
      </c>
      <c r="H22" s="66">
        <f t="shared" si="5"/>
        <v>0</v>
      </c>
    </row>
    <row r="23" spans="1:12" ht="18.600000000000001" thickBot="1" x14ac:dyDescent="0.4">
      <c r="A23" s="60" t="s">
        <v>189</v>
      </c>
      <c r="B23" s="83">
        <f>SUM('Jan 18'!B23+'Fev 18'!B23+'Mar 18'!B23+'Abr 18'!B23+'Mai 18'!B23+'Jun 18'!B23+'Jul 18'!B23+'Ago 18'!B23+'Set 18'!B23+'Out 18'!B23+'Nov 18'!B23+'Dez 18'!B23)</f>
        <v>0</v>
      </c>
      <c r="C23" s="87">
        <f>SUM('Jan 18'!C23+'Fev 18'!C23+'Mar 18'!C23+'Abr 18'!C23+'Mai 18'!C23+'Jun 18'!C23+'Jul 18'!C23+'Ago 18'!C23+'Set 18'!C23+'Out 18'!C23+'Nov 18'!C23+'Dez 18'!C23)</f>
        <v>0</v>
      </c>
      <c r="D23" s="53">
        <f t="shared" si="6"/>
        <v>0</v>
      </c>
      <c r="E23" s="84">
        <f>SUM('Jan 18'!E23+'Fev 18'!E23+'Mar 18'!E23+'Abr 18'!E23+'Mai 18'!E23+'Jun 18'!E23+'Jul 18'!E23+'Ago 18'!E23+'Set 18'!E23+'Out 18'!E23+'Nov 18'!E23+'Dez 18'!E23)</f>
        <v>0</v>
      </c>
      <c r="F23" s="84">
        <f>SUM('Jan 18'!F23+'Fev 18'!F23+'Mar 18'!F23+'Abr 18'!F23+'Mai 18'!F23+'Jun 18'!F23+'Jul 18'!F23+'Ago 18'!F23+'Set 18'!F23+'Out 18'!F23+'Nov 18'!F23+'Dez 18'!F23)</f>
        <v>0</v>
      </c>
      <c r="G23" s="111">
        <f t="shared" si="5"/>
        <v>0</v>
      </c>
      <c r="H23" s="66">
        <f t="shared" si="5"/>
        <v>0</v>
      </c>
    </row>
    <row r="24" spans="1:12" ht="57" customHeight="1" x14ac:dyDescent="0.3">
      <c r="A24" s="285" t="s">
        <v>123</v>
      </c>
      <c r="B24" s="286">
        <f>SUM(B19:B23)</f>
        <v>40989182.393999994</v>
      </c>
      <c r="C24" s="291">
        <f>SUM(C19:C23)</f>
        <v>33717548.672999993</v>
      </c>
      <c r="D24" s="292">
        <f t="shared" si="4"/>
        <v>82.259627305802468</v>
      </c>
      <c r="E24" s="293">
        <f>SUM(E19:E23)</f>
        <v>7457455</v>
      </c>
      <c r="F24" s="293">
        <f>SUM(F19:F23)</f>
        <v>42660</v>
      </c>
      <c r="G24" s="294">
        <f t="shared" si="5"/>
        <v>78.335719856154256</v>
      </c>
      <c r="H24" s="295">
        <f t="shared" si="5"/>
        <v>78.127556798084115</v>
      </c>
      <c r="I24" s="176"/>
    </row>
    <row r="25" spans="1:12" ht="36" x14ac:dyDescent="0.3">
      <c r="A25" s="284" t="s">
        <v>124</v>
      </c>
      <c r="B25" s="114">
        <f>SUM('Jan 18'!B25+'Fev 18'!B25+'Mar 18'!B25+'Abr 18'!B25+'Mai 18'!B25+'Jun 18'!B25+'Jul 18'!B25+'Ago 18'!B25+'Set 18'!B25+'Out 18'!B25+'Nov 18'!B25+'Dez 18'!B25)</f>
        <v>11335839.280999999</v>
      </c>
      <c r="C25" s="46">
        <f>SUM('Jan 18'!C25+'Fev 18'!C25+'Mar 18'!C25+'Abr 18'!C25+'Mai 18'!C25+'Jun 18'!C25+'Jul 18'!C25+'Ago 18'!C25+'Set 18'!C25+'Out 18'!C25+'Nov 18'!C25+'Dez 18'!C25)</f>
        <v>9439501.2270000018</v>
      </c>
      <c r="D25" s="115">
        <f t="shared" si="4"/>
        <v>83.271304338458208</v>
      </c>
      <c r="E25" s="84">
        <f>SUM('Jan 18'!E25+'Fev 18'!E25+'Mar 18'!E25+'Abr 18'!E25+'Mai 18'!E25+'Jun 18'!E25+'Jul 18'!E25+'Ago 18'!E25+'Set 18'!E25+'Out 18'!E25+'Nov 18'!E25+'Dez 18'!E25)</f>
        <v>1894933</v>
      </c>
      <c r="F25" s="84">
        <f>SUM('Jan 18'!F25+'Fev 18'!F25+'Mar 18'!F25+'Abr 18'!F25+'Mai 18'!F25+'Jun 18'!F25+'Jul 18'!F25+'Ago 18'!F25+'Set 18'!F25+'Out 18'!F25+'Nov 18'!F25+'Dez 18'!F25)</f>
        <v>11361</v>
      </c>
      <c r="G25" s="116">
        <f t="shared" si="5"/>
        <v>21.664280143845733</v>
      </c>
      <c r="H25" s="48">
        <f t="shared" si="5"/>
        <v>21.872443201915903</v>
      </c>
    </row>
    <row r="26" spans="1:12" ht="57" customHeight="1" thickBot="1" x14ac:dyDescent="0.35">
      <c r="A26" s="162" t="s">
        <v>178</v>
      </c>
      <c r="B26" s="156">
        <f>B24+B25</f>
        <v>52325021.674999997</v>
      </c>
      <c r="C26" s="163">
        <f t="shared" ref="C26" si="7">C24+C25</f>
        <v>43157049.899999991</v>
      </c>
      <c r="D26" s="164">
        <f t="shared" si="4"/>
        <v>82.47879985230793</v>
      </c>
      <c r="E26" s="165">
        <f>E24+E25</f>
        <v>9352388</v>
      </c>
      <c r="F26" s="165">
        <f>F24+F25</f>
        <v>54021</v>
      </c>
      <c r="G26" s="160">
        <f t="shared" ref="G26:H26" si="8">SUM(G19+G20+G21+G22+G23+G25)</f>
        <v>100</v>
      </c>
      <c r="H26" s="160">
        <f t="shared" si="8"/>
        <v>100.00000000000001</v>
      </c>
      <c r="I26" s="176"/>
    </row>
    <row r="27" spans="1:12" ht="15" thickBot="1" x14ac:dyDescent="0.35">
      <c r="E27" s="43"/>
      <c r="F27" s="43"/>
    </row>
    <row r="28" spans="1:12" ht="18.600000000000001" thickBot="1" x14ac:dyDescent="0.35">
      <c r="A28" s="384" t="s">
        <v>179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6"/>
    </row>
    <row r="29" spans="1:12" ht="18" x14ac:dyDescent="0.3">
      <c r="A29" s="337"/>
      <c r="B29" s="364" t="s">
        <v>92</v>
      </c>
      <c r="C29" s="365"/>
      <c r="D29" s="365"/>
      <c r="E29" s="365"/>
      <c r="F29" s="366"/>
      <c r="G29" s="329" t="s">
        <v>39</v>
      </c>
      <c r="H29" s="348"/>
      <c r="I29" s="348"/>
      <c r="J29" s="377"/>
      <c r="K29" s="331"/>
    </row>
    <row r="30" spans="1:12" ht="18" customHeight="1" x14ac:dyDescent="0.3">
      <c r="A30" s="337"/>
      <c r="B30" s="357" t="s">
        <v>5</v>
      </c>
      <c r="C30" s="345" t="s">
        <v>6</v>
      </c>
      <c r="D30" s="345" t="s">
        <v>7</v>
      </c>
      <c r="E30" s="358" t="s">
        <v>8</v>
      </c>
      <c r="F30" s="358" t="s">
        <v>197</v>
      </c>
      <c r="G30" s="126" t="s">
        <v>83</v>
      </c>
      <c r="H30" s="82" t="s">
        <v>84</v>
      </c>
      <c r="I30" s="82" t="s">
        <v>85</v>
      </c>
      <c r="J30" s="307" t="s">
        <v>90</v>
      </c>
      <c r="K30" s="133" t="s">
        <v>198</v>
      </c>
    </row>
    <row r="31" spans="1:12" ht="22.2" customHeight="1" x14ac:dyDescent="0.3">
      <c r="A31" s="337"/>
      <c r="B31" s="357"/>
      <c r="C31" s="345"/>
      <c r="D31" s="345"/>
      <c r="E31" s="359"/>
      <c r="F31" s="359"/>
      <c r="G31" s="127" t="s">
        <v>187</v>
      </c>
      <c r="H31" s="137" t="s">
        <v>187</v>
      </c>
      <c r="I31" s="179" t="s">
        <v>187</v>
      </c>
      <c r="J31" s="75" t="s">
        <v>187</v>
      </c>
      <c r="K31" s="75" t="s">
        <v>187</v>
      </c>
      <c r="L31" s="176"/>
    </row>
    <row r="32" spans="1:12" ht="18" x14ac:dyDescent="0.35">
      <c r="A32" s="78" t="s">
        <v>41</v>
      </c>
      <c r="B32" s="119">
        <f>'Jan 18'!B12</f>
        <v>7639212.5350000001</v>
      </c>
      <c r="C32" s="118">
        <f>'Jan 18'!C12</f>
        <v>6437781.1729999995</v>
      </c>
      <c r="D32" s="53">
        <f t="shared" ref="D32:D44" si="9">C32/B32*100</f>
        <v>84.27283759293914</v>
      </c>
      <c r="E32" s="120">
        <f>'Jan 18'!E12</f>
        <v>5747416</v>
      </c>
      <c r="F32" s="120">
        <f>'Jan 18'!F12</f>
        <v>42543</v>
      </c>
      <c r="G32" s="128">
        <f>(B32-'2017'!B32)/'2017'!B32*100</f>
        <v>1.1494357559745187</v>
      </c>
      <c r="H32" s="138">
        <f>(C32-'2017'!C32)/'2017'!C32*100</f>
        <v>1.3533694163928909</v>
      </c>
      <c r="I32" s="138">
        <f>D32-'2017'!D32</f>
        <v>0.16956583035305073</v>
      </c>
      <c r="J32" s="135">
        <f>(E32-'2017'!E32)/'2017'!E32*100</f>
        <v>1.6969618042039016</v>
      </c>
      <c r="K32" s="135">
        <f>(F32-'2017'!F32)/'2017'!F32*100</f>
        <v>1.539452957181727</v>
      </c>
    </row>
    <row r="33" spans="1:12" ht="18" x14ac:dyDescent="0.35">
      <c r="A33" s="78" t="s">
        <v>42</v>
      </c>
      <c r="B33" s="119">
        <f>'Fev 18'!B12</f>
        <v>6096103.165</v>
      </c>
      <c r="C33" s="118">
        <f>'Fev 18'!C12</f>
        <v>4843552.5810000002</v>
      </c>
      <c r="D33" s="53">
        <f t="shared" si="9"/>
        <v>79.453258088029756</v>
      </c>
      <c r="E33" s="120">
        <f>'Fev 18'!E12</f>
        <v>4430238</v>
      </c>
      <c r="F33" s="120">
        <f>'Fev 18'!F12</f>
        <v>34968</v>
      </c>
      <c r="G33" s="128">
        <f>(B33-'2017'!B33)/'2017'!B33*100</f>
        <v>3.6771851742072261</v>
      </c>
      <c r="H33" s="138">
        <f>(C33-'2017'!C33)/'2017'!C33*100</f>
        <v>4.8519229450446906</v>
      </c>
      <c r="I33" s="138">
        <f>D33-'2017'!D33</f>
        <v>0.89017674326322549</v>
      </c>
      <c r="J33" s="135">
        <f>(E33-'2017'!E33)/'2017'!E33*100</f>
        <v>3.7053596404637039</v>
      </c>
      <c r="K33" s="135">
        <f>(F33-'2017'!F33)/'2017'!F33*100</f>
        <v>1.2362120378680408</v>
      </c>
    </row>
    <row r="34" spans="1:12" ht="18" x14ac:dyDescent="0.35">
      <c r="A34" s="78" t="s">
        <v>43</v>
      </c>
      <c r="B34" s="119">
        <f>'Mar 18'!B12</f>
        <v>6473053.2710000006</v>
      </c>
      <c r="C34" s="118">
        <f>'Mar 18'!C12</f>
        <v>5136273.9899999993</v>
      </c>
      <c r="D34" s="53">
        <f t="shared" si="9"/>
        <v>79.348551216333689</v>
      </c>
      <c r="E34" s="120">
        <f>'Mar 18'!E12</f>
        <v>4773137</v>
      </c>
      <c r="F34" s="120">
        <f>'Mar 18'!F12</f>
        <v>37816</v>
      </c>
      <c r="G34" s="128">
        <f>(B34-'2017'!B34)/'2017'!B34*100</f>
        <v>-0.9364165651542109</v>
      </c>
      <c r="H34" s="138">
        <f>(C34-'2017'!C34)/'2017'!C34*100</f>
        <v>0.56268989482931508</v>
      </c>
      <c r="I34" s="138">
        <f>D34-'2017'!D34</f>
        <v>1.1828634043415178</v>
      </c>
      <c r="J34" s="135">
        <f>(E34-'2017'!E34)/'2017'!E34*100</f>
        <v>-0.53173255078039605</v>
      </c>
      <c r="K34" s="135">
        <f>(F34-'2017'!F34)/'2017'!F34*100</f>
        <v>-2.6088748100646422</v>
      </c>
    </row>
    <row r="35" spans="1:12" ht="18" x14ac:dyDescent="0.35">
      <c r="A35" s="78" t="s">
        <v>44</v>
      </c>
      <c r="B35" s="119">
        <f>'Abr 18'!B12</f>
        <v>6035483.5200000005</v>
      </c>
      <c r="C35" s="118">
        <f>'Abr 18'!C12</f>
        <v>4843345.42</v>
      </c>
      <c r="D35" s="53">
        <f t="shared" si="9"/>
        <v>80.247844335096445</v>
      </c>
      <c r="E35" s="120">
        <f>'Abr 18'!E12</f>
        <v>4607461</v>
      </c>
      <c r="F35" s="120">
        <f>'Abr 18'!F12</f>
        <v>35532</v>
      </c>
      <c r="G35" s="128">
        <f>(B35-'2017'!B35)/'2017'!B35*100</f>
        <v>2.4988817890004085</v>
      </c>
      <c r="H35" s="138">
        <f>(C35-'2017'!C35)/'2017'!C35*100</f>
        <v>3.5572351770218247</v>
      </c>
      <c r="I35" s="138">
        <f>D35-'2017'!D35</f>
        <v>0.82013176373705221</v>
      </c>
      <c r="J35" s="135">
        <f>(E35-'2017'!E35)/'2017'!E35*100</f>
        <v>3.0226186592479318</v>
      </c>
      <c r="K35" s="135">
        <f>(F35-'2017'!F35)/'2017'!F35*100</f>
        <v>1.476510067114094</v>
      </c>
    </row>
    <row r="36" spans="1:12" ht="18" x14ac:dyDescent="0.35">
      <c r="A36" s="78" t="s">
        <v>45</v>
      </c>
      <c r="B36" s="119">
        <f>'Mai 18'!B12</f>
        <v>6410974.8799999999</v>
      </c>
      <c r="C36" s="118">
        <f>'Mai 18'!C12</f>
        <v>4900064.5159999998</v>
      </c>
      <c r="D36" s="53">
        <f t="shared" si="9"/>
        <v>76.432439803913255</v>
      </c>
      <c r="E36" s="120">
        <f>'Mai 18'!E12</f>
        <v>4657929</v>
      </c>
      <c r="F36" s="120">
        <f>'Mai 18'!F12</f>
        <v>37618</v>
      </c>
      <c r="G36" s="128">
        <f>(B36-'2017'!B36)/'2017'!B36*100</f>
        <v>4.0065899716157602</v>
      </c>
      <c r="H36" s="138">
        <f>(C36-'2017'!C36)/'2017'!C36*100</f>
        <v>2.9600924279323069</v>
      </c>
      <c r="I36" s="138">
        <f>D36-'2017'!D36</f>
        <v>-0.77686760594659177</v>
      </c>
      <c r="J36" s="135">
        <f>(E36-'2017'!E36)/'2017'!E36*100</f>
        <v>2.7008893529877636</v>
      </c>
      <c r="K36" s="135">
        <f>(F36-'2017'!F36)/'2017'!F36*100</f>
        <v>2.4399542508577965</v>
      </c>
    </row>
    <row r="37" spans="1:12" ht="18" x14ac:dyDescent="0.35">
      <c r="A37" s="78" t="s">
        <v>46</v>
      </c>
      <c r="B37" s="119">
        <f>'Jun 18'!B12</f>
        <v>6335806.7420000006</v>
      </c>
      <c r="C37" s="118">
        <f>'Jun 18'!C12</f>
        <v>4925911.0600000005</v>
      </c>
      <c r="D37" s="53">
        <f t="shared" si="9"/>
        <v>77.747179808155835</v>
      </c>
      <c r="E37" s="120">
        <f>'Jun 18'!E12</f>
        <v>4579441</v>
      </c>
      <c r="F37" s="120">
        <f>'Jun 18'!F12</f>
        <v>35580</v>
      </c>
      <c r="G37" s="128">
        <f>(B37-'2017'!B37)/'2017'!B37*100</f>
        <v>6.5950931217018312</v>
      </c>
      <c r="H37" s="138">
        <f>(C37-'2017'!C37)/'2017'!C37*100</f>
        <v>3.724424390517711</v>
      </c>
      <c r="I37" s="138">
        <f>D37-'2017'!D37</f>
        <v>-2.1517246234381133</v>
      </c>
      <c r="J37" s="135">
        <f>(E37-'2017'!E37)/'2017'!E37*100</f>
        <v>2.5678234130899238</v>
      </c>
      <c r="K37" s="135">
        <f>(F37-'2017'!F37)/'2017'!F37*100</f>
        <v>1.9338203695745595</v>
      </c>
    </row>
    <row r="38" spans="1:12" ht="18" x14ac:dyDescent="0.35">
      <c r="A38" s="78" t="s">
        <v>47</v>
      </c>
      <c r="B38" s="119">
        <f>'Jul 18'!B12</f>
        <v>7630024.7139999997</v>
      </c>
      <c r="C38" s="118">
        <f>'Jul 18'!C12</f>
        <v>6368396.8310000012</v>
      </c>
      <c r="D38" s="53">
        <f t="shared" si="9"/>
        <v>83.464956795158301</v>
      </c>
      <c r="E38" s="120">
        <f>'Jul 18'!E12</f>
        <v>5807295</v>
      </c>
      <c r="F38" s="120">
        <f>'Jul 18'!F12</f>
        <v>41511</v>
      </c>
      <c r="G38" s="128">
        <f>(B38-'2017'!B38)/'2017'!B38*100</f>
        <v>5.1768746024147898</v>
      </c>
      <c r="H38" s="138">
        <f>(C38-'2017'!C38)/'2017'!C38*100</f>
        <v>5.2944527860545936</v>
      </c>
      <c r="I38" s="138">
        <f>D38-'2017'!D38</f>
        <v>9.3202042062827672E-2</v>
      </c>
      <c r="J38" s="135">
        <f>(E38-'2017'!E38)/'2017'!E38*100</f>
        <v>5.1823064346313492</v>
      </c>
      <c r="K38" s="135">
        <f>(F38-'2017'!F38)/'2017'!F38*100</f>
        <v>1.6853244494525146</v>
      </c>
    </row>
    <row r="39" spans="1:12" ht="18" x14ac:dyDescent="0.35">
      <c r="A39" s="78" t="s">
        <v>48</v>
      </c>
      <c r="B39" s="119">
        <f>'Ago 18'!B12</f>
        <v>6766973.6450000005</v>
      </c>
      <c r="C39" s="118">
        <f>'Ago 18'!C12</f>
        <v>5338552.4639999988</v>
      </c>
      <c r="D39" s="53">
        <f t="shared" si="9"/>
        <v>78.891284997756159</v>
      </c>
      <c r="E39" s="120">
        <f>'Ago 18'!E12</f>
        <v>5033062</v>
      </c>
      <c r="F39" s="120">
        <f>'Ago 18'!F12</f>
        <v>38107</v>
      </c>
      <c r="G39" s="128">
        <f>(B39-'2017'!B39)/'2017'!B39*100</f>
        <v>2.2679434452775649</v>
      </c>
      <c r="H39" s="138">
        <f>(C39-'2017'!C39)/'2017'!C39*100</f>
        <v>1.0257053158103364</v>
      </c>
      <c r="I39" s="138">
        <f>D39-'2017'!D39</f>
        <v>-0.97006758824916517</v>
      </c>
      <c r="J39" s="135">
        <f>(E39-'2017'!E39)/'2017'!E39*100</f>
        <v>2.6402884578716055</v>
      </c>
      <c r="K39" s="135">
        <f>(F39-'2017'!F39)/'2017'!F39*100</f>
        <v>-0.72941360356370655</v>
      </c>
    </row>
    <row r="40" spans="1:12" ht="18" x14ac:dyDescent="0.35">
      <c r="A40" s="78" t="s">
        <v>49</v>
      </c>
      <c r="B40" s="119">
        <f>'Set 18'!B12</f>
        <v>6502146.9730000002</v>
      </c>
      <c r="C40" s="118">
        <f>'Set 18'!C12</f>
        <v>5178292.4750000006</v>
      </c>
      <c r="D40" s="53">
        <f t="shared" si="9"/>
        <v>79.639732791379956</v>
      </c>
      <c r="E40" s="120">
        <f>'Set 18'!E12</f>
        <v>4894898</v>
      </c>
      <c r="F40" s="120">
        <f>'Set 18'!F12</f>
        <v>36973</v>
      </c>
      <c r="G40" s="128">
        <f>(B40-'2017'!B40)/'2017'!B40*100</f>
        <v>3.6783398726447079</v>
      </c>
      <c r="H40" s="138">
        <f>(C40-'2017'!C40)/'2017'!C40*100</f>
        <v>-0.12157796368202202</v>
      </c>
      <c r="I40" s="138">
        <f>D40-'2017'!D40</f>
        <v>-3.0299281360714616</v>
      </c>
      <c r="J40" s="135">
        <f>(E40-'2017'!E40)/'2017'!E40*100</f>
        <v>-0.14286294235644498</v>
      </c>
      <c r="K40" s="135">
        <f>(F40-'2017'!F40)/'2017'!F40*100</f>
        <v>0.50288137436120484</v>
      </c>
    </row>
    <row r="41" spans="1:12" ht="18" x14ac:dyDescent="0.35">
      <c r="A41" s="78" t="s">
        <v>50</v>
      </c>
      <c r="B41" s="119">
        <f>'Out 18'!B12</f>
        <v>6733195.4569999995</v>
      </c>
      <c r="C41" s="118">
        <f>'Out 18'!C12</f>
        <v>5453006.9330000002</v>
      </c>
      <c r="D41" s="53">
        <f t="shared" si="9"/>
        <v>80.986909823491274</v>
      </c>
      <c r="E41" s="120">
        <f>'Out 18'!E12</f>
        <v>5162955</v>
      </c>
      <c r="F41" s="120">
        <f>'Out 18'!F12</f>
        <v>38200</v>
      </c>
      <c r="G41" s="128">
        <f>(B41-'2017'!B41)/'2017'!B41*100</f>
        <v>3.05516826052075</v>
      </c>
      <c r="H41" s="138">
        <f>(C41-'2017'!C41)/'2017'!C41*100</f>
        <v>0.36564340884544461</v>
      </c>
      <c r="I41" s="138">
        <f>D41-'2017'!D41</f>
        <v>-2.170227771503221</v>
      </c>
      <c r="J41" s="135">
        <f>(E41-'2017'!E41)/'2017'!E41*100</f>
        <v>-6.1013060705091861E-2</v>
      </c>
      <c r="K41" s="135">
        <f>(F41-'2017'!F41)/'2017'!F41*100</f>
        <v>-8.8926086729089304E-2</v>
      </c>
    </row>
    <row r="42" spans="1:12" ht="18" x14ac:dyDescent="0.35">
      <c r="A42" s="78" t="s">
        <v>51</v>
      </c>
      <c r="B42" s="119">
        <f>'Nov 18'!B12</f>
        <v>6614360.1890000002</v>
      </c>
      <c r="C42" s="118">
        <f>'Nov 18'!C12</f>
        <v>5540490.7299999986</v>
      </c>
      <c r="D42" s="53">
        <f t="shared" si="9"/>
        <v>83.76457543413045</v>
      </c>
      <c r="E42" s="120">
        <f>'Nov 18'!E12</f>
        <v>5218536</v>
      </c>
      <c r="F42" s="120">
        <f>'Nov 18'!F12</f>
        <v>37126</v>
      </c>
      <c r="G42" s="128">
        <f>(B42-'2017'!B42)/'2017'!B42*100</f>
        <v>2.6951833675712029</v>
      </c>
      <c r="H42" s="138">
        <f>(C42-'2017'!C42)/'2017'!C42*100</f>
        <v>4.298195561280008</v>
      </c>
      <c r="I42" s="138">
        <f>D42-'2017'!D42</f>
        <v>1.2874205071252618</v>
      </c>
      <c r="J42" s="135">
        <f>(E42-'2017'!E42)/'2017'!E42*100</f>
        <v>4.4360342958486241</v>
      </c>
      <c r="K42" s="135">
        <f>(F42-'2017'!F42)/'2017'!F42*100</f>
        <v>-1.1844241569295466</v>
      </c>
    </row>
    <row r="43" spans="1:12" ht="18" x14ac:dyDescent="0.35">
      <c r="A43" s="78" t="s">
        <v>52</v>
      </c>
      <c r="B43" s="119">
        <f>'Dez 18'!B12</f>
        <v>7398252.2820000006</v>
      </c>
      <c r="C43" s="118">
        <f>'Dez 18'!C12</f>
        <v>6264108.6460000006</v>
      </c>
      <c r="D43" s="53">
        <f t="shared" si="9"/>
        <v>84.670114065191044</v>
      </c>
      <c r="E43" s="120">
        <f>'Dez 18'!E12</f>
        <v>5750258</v>
      </c>
      <c r="F43" s="120">
        <f>'Dez 18'!F12</f>
        <v>40492</v>
      </c>
      <c r="G43" s="128">
        <f>(B43-'2017'!B43)/'2017'!B43*100</f>
        <v>0.80182977940167577</v>
      </c>
      <c r="H43" s="138">
        <f>(C43-'2017'!C43)/'2017'!C43*100</f>
        <v>2.9234850028141373</v>
      </c>
      <c r="I43" s="138">
        <f>D43-'2017'!D43</f>
        <v>1.7453819190870661</v>
      </c>
      <c r="J43" s="135">
        <f>(E43-'2017'!E43)/'2017'!E43*100</f>
        <v>3.6771274899198798</v>
      </c>
      <c r="K43" s="135">
        <f>(F43-'2017'!F43)/'2017'!F43*100</f>
        <v>-1.6133735056856839</v>
      </c>
    </row>
    <row r="44" spans="1:12" ht="18.600000000000001" thickBot="1" x14ac:dyDescent="0.35">
      <c r="A44" s="80"/>
      <c r="B44" s="64">
        <f>SUM(B32:B43)</f>
        <v>80635587.373000011</v>
      </c>
      <c r="C44" s="88">
        <f>SUM(C32:C43)</f>
        <v>65229776.818999991</v>
      </c>
      <c r="D44" s="129">
        <f t="shared" si="9"/>
        <v>80.894526776698967</v>
      </c>
      <c r="E44" s="85">
        <f>SUM(E32:E43)</f>
        <v>60662626</v>
      </c>
      <c r="F44" s="85">
        <f>SUM(F32:F43)</f>
        <v>456466</v>
      </c>
      <c r="G44" s="169">
        <f>(B44-'2017'!B44)/'2017'!B44*100</f>
        <v>2.8262254874360142</v>
      </c>
      <c r="H44" s="170">
        <f>(C44-'2017'!C44)/'2017'!C44*100</f>
        <v>2.5422544588975153</v>
      </c>
      <c r="I44" s="170">
        <f>D44-'2017'!D44</f>
        <v>-0.22402181513498931</v>
      </c>
      <c r="J44" s="171">
        <f>(E44-'2017'!E44)/'2017'!E44*100</f>
        <v>2.4177546407787762</v>
      </c>
      <c r="K44" s="171">
        <f>(F44-'2017'!F44)/'2017'!F44*100</f>
        <v>0.35109009407104025</v>
      </c>
    </row>
    <row r="45" spans="1:12" ht="18.600000000000001" thickBot="1" x14ac:dyDescent="0.35">
      <c r="A45" s="384" t="s">
        <v>180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6"/>
    </row>
    <row r="46" spans="1:12" ht="18" x14ac:dyDescent="0.3">
      <c r="A46" s="352"/>
      <c r="B46" s="364" t="s">
        <v>92</v>
      </c>
      <c r="C46" s="365"/>
      <c r="D46" s="365"/>
      <c r="E46" s="365"/>
      <c r="F46" s="366"/>
      <c r="G46" s="378" t="s">
        <v>39</v>
      </c>
      <c r="H46" s="379"/>
      <c r="I46" s="379"/>
      <c r="J46" s="380"/>
      <c r="K46" s="381"/>
    </row>
    <row r="47" spans="1:12" ht="18" customHeight="1" x14ac:dyDescent="0.3">
      <c r="A47" s="353"/>
      <c r="B47" s="357" t="s">
        <v>5</v>
      </c>
      <c r="C47" s="345" t="s">
        <v>6</v>
      </c>
      <c r="D47" s="345" t="s">
        <v>7</v>
      </c>
      <c r="E47" s="358" t="s">
        <v>8</v>
      </c>
      <c r="F47" s="358" t="s">
        <v>197</v>
      </c>
      <c r="G47" s="126" t="s">
        <v>83</v>
      </c>
      <c r="H47" s="82" t="s">
        <v>84</v>
      </c>
      <c r="I47" s="82" t="s">
        <v>85</v>
      </c>
      <c r="J47" s="307" t="s">
        <v>90</v>
      </c>
      <c r="K47" s="133" t="s">
        <v>198</v>
      </c>
    </row>
    <row r="48" spans="1:12" ht="20.399999999999999" customHeight="1" x14ac:dyDescent="0.3">
      <c r="A48" s="353"/>
      <c r="B48" s="357"/>
      <c r="C48" s="345"/>
      <c r="D48" s="345"/>
      <c r="E48" s="359"/>
      <c r="F48" s="359"/>
      <c r="G48" s="175" t="s">
        <v>187</v>
      </c>
      <c r="H48" s="137" t="s">
        <v>187</v>
      </c>
      <c r="I48" s="137" t="s">
        <v>187</v>
      </c>
      <c r="J48" s="179" t="s">
        <v>187</v>
      </c>
      <c r="K48" s="179" t="s">
        <v>187</v>
      </c>
      <c r="L48" s="176"/>
    </row>
    <row r="49" spans="1:11" ht="18" x14ac:dyDescent="0.35">
      <c r="A49" s="1" t="s">
        <v>41</v>
      </c>
      <c r="B49" s="123">
        <f>'Jan 18'!B24</f>
        <v>3658337.3820000002</v>
      </c>
      <c r="C49" s="125">
        <f>'Jan 18'!C24</f>
        <v>3117618.26</v>
      </c>
      <c r="D49" s="53">
        <f>C49/B49*100</f>
        <v>85.219539218540007</v>
      </c>
      <c r="E49" s="120">
        <f>'Jan 18'!E24</f>
        <v>751240</v>
      </c>
      <c r="F49" s="120">
        <f>'Jan 18'!F24</f>
        <v>4188</v>
      </c>
      <c r="G49" s="128">
        <f>(B49-'2017'!B49)/'2017'!B49*100</f>
        <v>3.095040719413988</v>
      </c>
      <c r="H49" s="138">
        <f>(C49-'2017'!C49)/'2017'!C49*100</f>
        <v>1.4101649785099508</v>
      </c>
      <c r="I49" s="138">
        <f>D49-'2017'!D49</f>
        <v>-1.4158771392469873</v>
      </c>
      <c r="J49" s="135">
        <f>(E49-'2017'!E49)/'2017'!E49*100</f>
        <v>4.5519134124667895</v>
      </c>
      <c r="K49" s="135">
        <f>(F49-'2017'!F49)/'2017'!F49*100</f>
        <v>5.385002516356316</v>
      </c>
    </row>
    <row r="50" spans="1:11" ht="18" x14ac:dyDescent="0.35">
      <c r="A50" s="1" t="s">
        <v>42</v>
      </c>
      <c r="B50" s="123">
        <f>'Fev 18'!B24</f>
        <v>3249055.699</v>
      </c>
      <c r="C50" s="125">
        <f>'Fev 18'!C24</f>
        <v>2716290.0690000001</v>
      </c>
      <c r="D50" s="53">
        <f t="shared" ref="D50:D60" si="10">C50/B50*100</f>
        <v>83.602447007480492</v>
      </c>
      <c r="E50" s="120">
        <f>'Fev 18'!E24</f>
        <v>657617</v>
      </c>
      <c r="F50" s="120">
        <f>'Fev 18'!F24</f>
        <v>3713</v>
      </c>
      <c r="G50" s="128">
        <f>(B50-'2017'!B50)/'2017'!B50*100</f>
        <v>7.2802509416722447</v>
      </c>
      <c r="H50" s="138">
        <f>(C50-'2017'!C50)/'2017'!C50*100</f>
        <v>6.3212595596056245</v>
      </c>
      <c r="I50" s="138">
        <f>D50-'2017'!D50</f>
        <v>-0.75407332956687867</v>
      </c>
      <c r="J50" s="135">
        <f>(E50-'2017'!E50)/'2017'!E50*100</f>
        <v>7.3895350166403748</v>
      </c>
      <c r="K50" s="135">
        <f>(F50-'2017'!F50)/'2017'!F50*100</f>
        <v>7.2501444251877531</v>
      </c>
    </row>
    <row r="51" spans="1:11" ht="18" x14ac:dyDescent="0.35">
      <c r="A51" s="1" t="s">
        <v>43</v>
      </c>
      <c r="B51" s="123">
        <f>'Mar 18'!B24</f>
        <v>3198738.8169999998</v>
      </c>
      <c r="C51" s="125">
        <f>'Mar 18'!C24</f>
        <v>2653773.764</v>
      </c>
      <c r="D51" s="53">
        <f t="shared" si="10"/>
        <v>82.963127526894937</v>
      </c>
      <c r="E51" s="120">
        <f>'Mar 18'!E24</f>
        <v>640502</v>
      </c>
      <c r="F51" s="120">
        <f>'Mar 18'!F24</f>
        <v>3603</v>
      </c>
      <c r="G51" s="128">
        <f>(B51-'2017'!B51)/'2017'!B51*100</f>
        <v>3.5566922574959885</v>
      </c>
      <c r="H51" s="138">
        <f>(C51-'2017'!C51)/'2017'!C51*100</f>
        <v>2.9593796331645343</v>
      </c>
      <c r="I51" s="138">
        <f>D51-'2017'!D51</f>
        <v>-0.48130557509567495</v>
      </c>
      <c r="J51" s="135">
        <f>(E51-'2017'!E51)/'2017'!E51*100</f>
        <v>4.2219098015477838</v>
      </c>
      <c r="K51" s="135">
        <f>(F51-'2017'!F51)/'2017'!F51*100</f>
        <v>4.890829694323144</v>
      </c>
    </row>
    <row r="52" spans="1:11" ht="18" x14ac:dyDescent="0.35">
      <c r="A52" s="1" t="s">
        <v>44</v>
      </c>
      <c r="B52" s="123">
        <f>'Abr 18'!B24</f>
        <v>3065576.4980000001</v>
      </c>
      <c r="C52" s="125">
        <f>'Abr 18'!C24</f>
        <v>2549233.858</v>
      </c>
      <c r="D52" s="53">
        <f t="shared" si="10"/>
        <v>83.156752397571381</v>
      </c>
      <c r="E52" s="120">
        <f>'Abr 18'!E24</f>
        <v>577697</v>
      </c>
      <c r="F52" s="120">
        <f>'Abr 18'!F24</f>
        <v>3189</v>
      </c>
      <c r="G52" s="128">
        <f>(B52-'2017'!B52)/'2017'!B52*100</f>
        <v>4.0560398424643003</v>
      </c>
      <c r="H52" s="138">
        <f>(C52-'2017'!C52)/'2017'!C52*100</f>
        <v>2.5933331276825493</v>
      </c>
      <c r="I52" s="138">
        <f>D52-'2017'!D52</f>
        <v>-1.185593024451137</v>
      </c>
      <c r="J52" s="135">
        <f>(E52-'2017'!E52)/'2017'!E52*100</f>
        <v>0.76502980057944114</v>
      </c>
      <c r="K52" s="135">
        <f>(F52-'2017'!F52)/'2017'!F52*100</f>
        <v>-0.77784691972619791</v>
      </c>
    </row>
    <row r="53" spans="1:11" ht="18" x14ac:dyDescent="0.35">
      <c r="A53" s="1" t="s">
        <v>45</v>
      </c>
      <c r="B53" s="123">
        <f>'Mai 18'!B24</f>
        <v>3082278.6370000001</v>
      </c>
      <c r="C53" s="125">
        <f>'Mai 18'!C24</f>
        <v>2472927.5519999997</v>
      </c>
      <c r="D53" s="53">
        <f t="shared" si="10"/>
        <v>80.23049968016241</v>
      </c>
      <c r="E53" s="120">
        <f>'Mai 18'!E24</f>
        <v>519137</v>
      </c>
      <c r="F53" s="120">
        <f>'Mai 18'!F24</f>
        <v>3042</v>
      </c>
      <c r="G53" s="128">
        <f>(B53-'2017'!B53)/'2017'!B53*100</f>
        <v>1.9452168590901728</v>
      </c>
      <c r="H53" s="138">
        <f>(C53-'2017'!C53)/'2017'!C53*100</f>
        <v>-2.3638830325781051</v>
      </c>
      <c r="I53" s="138">
        <f>D53-'2017'!D53</f>
        <v>-3.5409154749121967</v>
      </c>
      <c r="J53" s="135">
        <f>(E53-'2017'!E53)/'2017'!E53*100</f>
        <v>-7.4693027094179953</v>
      </c>
      <c r="K53" s="135">
        <f>(F53-'2017'!F53)/'2017'!F53*100</f>
        <v>-5.1154086088583908</v>
      </c>
    </row>
    <row r="54" spans="1:11" ht="18" x14ac:dyDescent="0.35">
      <c r="A54" s="1" t="s">
        <v>46</v>
      </c>
      <c r="B54" s="123">
        <f>'Jun 18'!B24</f>
        <v>3161769.8470000001</v>
      </c>
      <c r="C54" s="125">
        <f>'Jun 18'!C24</f>
        <v>2508737.4669999997</v>
      </c>
      <c r="D54" s="53">
        <f t="shared" si="10"/>
        <v>79.345986216560931</v>
      </c>
      <c r="E54" s="120">
        <f>'Jun 18'!E24</f>
        <v>506853</v>
      </c>
      <c r="F54" s="120">
        <f>'Jun 18'!F24</f>
        <v>3021</v>
      </c>
      <c r="G54" s="128">
        <f>(B54-'2017'!B54)/'2017'!B54*100</f>
        <v>7.9866468432331246</v>
      </c>
      <c r="H54" s="138">
        <f>(C54-'2017'!C54)/'2017'!C54*100</f>
        <v>1.3868129971336185</v>
      </c>
      <c r="I54" s="138">
        <f>D54-'2017'!D54</f>
        <v>-5.165073345376868</v>
      </c>
      <c r="J54" s="135">
        <f>(E54-'2017'!E54)/'2017'!E54*100</f>
        <v>-5.3030713497011606</v>
      </c>
      <c r="K54" s="135">
        <f>(F54-'2017'!F54)/'2017'!F54*100</f>
        <v>-1.4677103718199609</v>
      </c>
    </row>
    <row r="55" spans="1:11" ht="18" x14ac:dyDescent="0.35">
      <c r="A55" s="1" t="s">
        <v>47</v>
      </c>
      <c r="B55" s="123">
        <f>'Jul 18'!B24</f>
        <v>3749386.1889999998</v>
      </c>
      <c r="C55" s="125">
        <f>'Jul 18'!C24</f>
        <v>3120772.4339999999</v>
      </c>
      <c r="D55" s="53">
        <f t="shared" si="10"/>
        <v>83.234222261653514</v>
      </c>
      <c r="E55" s="120">
        <f>'Jul 18'!E24</f>
        <v>691684</v>
      </c>
      <c r="F55" s="120">
        <f>'Jul 18'!F24</f>
        <v>3927</v>
      </c>
      <c r="G55" s="128">
        <f>(B55-'2017'!B55)/'2017'!B55*100</f>
        <v>6.67496134549088</v>
      </c>
      <c r="H55" s="138">
        <f>(C55-'2017'!C55)/'2017'!C55*100</f>
        <v>3.2778314672844764</v>
      </c>
      <c r="I55" s="138">
        <f>D55-'2017'!D55</f>
        <v>-2.7378330791531482</v>
      </c>
      <c r="J55" s="135">
        <f>(E55-'2017'!E55)/'2017'!E55*100</f>
        <v>-2.1758838246338055</v>
      </c>
      <c r="K55" s="135">
        <f>(F55-'2017'!F55)/'2017'!F55*100</f>
        <v>-1.5789473684210527</v>
      </c>
    </row>
    <row r="56" spans="1:11" ht="18" x14ac:dyDescent="0.35">
      <c r="A56" s="1" t="s">
        <v>48</v>
      </c>
      <c r="B56" s="123">
        <f>'Ago 18'!B24</f>
        <v>3557988.5530000003</v>
      </c>
      <c r="C56" s="125">
        <f>'Ago 18'!C24</f>
        <v>2898380.4819999998</v>
      </c>
      <c r="D56" s="53">
        <f t="shared" si="10"/>
        <v>81.461208737059138</v>
      </c>
      <c r="E56" s="120">
        <f>'Ago 18'!E24</f>
        <v>613117</v>
      </c>
      <c r="F56" s="120">
        <f>'Ago 18'!F24</f>
        <v>3534</v>
      </c>
      <c r="G56" s="128">
        <f>(B56-'2017'!B56)/'2017'!B56*100</f>
        <v>8.8101527357737073</v>
      </c>
      <c r="H56" s="138">
        <f>(C56-'2017'!C56)/'2017'!C56*100</f>
        <v>5.4005169941082691</v>
      </c>
      <c r="I56" s="138">
        <f>D56-'2017'!D56</f>
        <v>-2.6352152417304637</v>
      </c>
      <c r="J56" s="135">
        <f>(E56-'2017'!E56)/'2017'!E56*100</f>
        <v>-2.323243587701131</v>
      </c>
      <c r="K56" s="135">
        <f>(F56-'2017'!F56)/'2017'!F56*100</f>
        <v>-0.47873838355392845</v>
      </c>
    </row>
    <row r="57" spans="1:11" ht="18" x14ac:dyDescent="0.35">
      <c r="A57" s="1" t="s">
        <v>49</v>
      </c>
      <c r="B57" s="123">
        <f>'Set 18'!B24</f>
        <v>3484259.952</v>
      </c>
      <c r="C57" s="125">
        <f>'Set 18'!C24</f>
        <v>2848211.605</v>
      </c>
      <c r="D57" s="53">
        <f t="shared" si="10"/>
        <v>81.745094919370118</v>
      </c>
      <c r="E57" s="120">
        <f>'Set 18'!E24</f>
        <v>594077</v>
      </c>
      <c r="F57" s="120">
        <f>'Set 18'!F24</f>
        <v>3332</v>
      </c>
      <c r="G57" s="128">
        <f>(B57-'2017'!B57)/'2017'!B57*100</f>
        <v>13.368066268259513</v>
      </c>
      <c r="H57" s="138">
        <f>(C57-'2017'!C57)/'2017'!C57*100</f>
        <v>8.3327779979353558</v>
      </c>
      <c r="I57" s="138">
        <f>D57-'2017'!D57</f>
        <v>-3.7994974855337347</v>
      </c>
      <c r="J57" s="135">
        <f>(E57-'2017'!E57)/'2017'!E57*100</f>
        <v>-1.3367634016800471</v>
      </c>
      <c r="K57" s="135">
        <f>(F57-'2017'!F57)/'2017'!F57*100</f>
        <v>-2.4018746338605741</v>
      </c>
    </row>
    <row r="58" spans="1:11" ht="18" x14ac:dyDescent="0.35">
      <c r="A58" s="1" t="s">
        <v>50</v>
      </c>
      <c r="B58" s="123">
        <f>'Out 18'!B24</f>
        <v>3528937.5079999999</v>
      </c>
      <c r="C58" s="125">
        <f>'Out 18'!C24</f>
        <v>2874211.4919999996</v>
      </c>
      <c r="D58" s="53">
        <f t="shared" si="10"/>
        <v>81.446936520815257</v>
      </c>
      <c r="E58" s="120">
        <f>'Out 18'!E24</f>
        <v>618049</v>
      </c>
      <c r="F58" s="120">
        <f>'Out 18'!F24</f>
        <v>3584</v>
      </c>
      <c r="G58" s="128">
        <f>(B58-'2017'!B58)/'2017'!B58*100</f>
        <v>18.610578713147</v>
      </c>
      <c r="H58" s="138">
        <f>(C58-'2017'!C58)/'2017'!C58*100</f>
        <v>13.239819768693103</v>
      </c>
      <c r="I58" s="138">
        <f>D58-'2017'!D58</f>
        <v>-3.8628802457567275</v>
      </c>
      <c r="J58" s="135">
        <f>(E58-'2017'!E58)/'2017'!E58*100</f>
        <v>5.0796365688948129</v>
      </c>
      <c r="K58" s="135">
        <f>(F58-'2017'!F58)/'2017'!F58*100</f>
        <v>6.4449064449064455</v>
      </c>
    </row>
    <row r="59" spans="1:11" ht="18" x14ac:dyDescent="0.35">
      <c r="A59" s="1" t="s">
        <v>51</v>
      </c>
      <c r="B59" s="123">
        <f>'Nov 18'!B24</f>
        <v>3465854.9019999998</v>
      </c>
      <c r="C59" s="125">
        <f>'Nov 18'!C24</f>
        <v>2817343.2009999999</v>
      </c>
      <c r="D59" s="53">
        <f t="shared" si="10"/>
        <v>81.288550174856695</v>
      </c>
      <c r="E59" s="120">
        <f>'Nov 18'!E24</f>
        <v>604019</v>
      </c>
      <c r="F59" s="120">
        <f>'Nov 18'!F24</f>
        <v>3522</v>
      </c>
      <c r="G59" s="128">
        <f>(B59-'2017'!B59)/'2017'!B59*100</f>
        <v>17.768500244306129</v>
      </c>
      <c r="H59" s="138">
        <f>(C59-'2017'!C59)/'2017'!C59*100</f>
        <v>16.57841565305738</v>
      </c>
      <c r="I59" s="138">
        <f>D59-'2017'!D59</f>
        <v>-0.8298298657270351</v>
      </c>
      <c r="J59" s="135">
        <f>(E59-'2017'!E59)/'2017'!E59*100</f>
        <v>5.0277862786556868</v>
      </c>
      <c r="K59" s="135">
        <f>(F59-'2017'!F59)/'2017'!F59*100</f>
        <v>5.4491017964071853</v>
      </c>
    </row>
    <row r="60" spans="1:11" ht="18" x14ac:dyDescent="0.35">
      <c r="A60" s="1" t="s">
        <v>52</v>
      </c>
      <c r="B60" s="123">
        <f>'Dez 18'!B24</f>
        <v>3786998.41</v>
      </c>
      <c r="C60" s="125">
        <f>'Dez 18'!C24</f>
        <v>3140048.4890000001</v>
      </c>
      <c r="D60" s="53">
        <f t="shared" si="10"/>
        <v>82.916551554612354</v>
      </c>
      <c r="E60" s="120">
        <f>'Dez 18'!E24</f>
        <v>683463</v>
      </c>
      <c r="F60" s="120">
        <f>'Dez 18'!F24</f>
        <v>4005</v>
      </c>
      <c r="G60" s="128">
        <f>(B60-'2017'!B60)/'2017'!B60*100</f>
        <v>18.048311747913036</v>
      </c>
      <c r="H60" s="138">
        <f>(C60-'2017'!C60)/'2017'!C60*100</f>
        <v>18.47188680769769</v>
      </c>
      <c r="I60" s="138">
        <f>D60-'2017'!D60</f>
        <v>0.29645331249675166</v>
      </c>
      <c r="J60" s="135">
        <f>(E60-'2017'!E60)/'2017'!E60*100</f>
        <v>8.3127182021175603</v>
      </c>
      <c r="K60" s="135">
        <f>(F60-'2017'!F60)/'2017'!F60*100</f>
        <v>10.452289023717595</v>
      </c>
    </row>
    <row r="61" spans="1:11" ht="18.600000000000001" thickBot="1" x14ac:dyDescent="0.35">
      <c r="A61" s="2"/>
      <c r="B61" s="124">
        <f>SUM(B49:B60)</f>
        <v>40989182.393999994</v>
      </c>
      <c r="C61" s="54">
        <f>SUM(C49:C60)</f>
        <v>33717548.673</v>
      </c>
      <c r="D61" s="74">
        <f>C61/B61*100</f>
        <v>82.259627305802468</v>
      </c>
      <c r="E61" s="107">
        <f>SUM(E49:E60)</f>
        <v>7457455</v>
      </c>
      <c r="F61" s="107">
        <f>SUM(F49:F60)</f>
        <v>42660</v>
      </c>
      <c r="G61" s="169">
        <f>(B61-'2017'!B61)/'2017'!B61*100</f>
        <v>9.1656515693815361</v>
      </c>
      <c r="H61" s="170">
        <f>(C61-'2017'!C61)/'2017'!C61*100</f>
        <v>6.3490090566410808</v>
      </c>
      <c r="I61" s="170">
        <f>D61-'2017'!D61</f>
        <v>-2.178637726923327</v>
      </c>
      <c r="J61" s="171">
        <f>(E61-'2017'!E61)/'2017'!E61*100</f>
        <v>1.5140971704382631</v>
      </c>
      <c r="K61" s="171">
        <f>(F61-'2017'!F61)/'2017'!F61*100</f>
        <v>2.4372673790370993</v>
      </c>
    </row>
    <row r="62" spans="1:11" ht="15" thickBot="1" x14ac:dyDescent="0.35"/>
    <row r="63" spans="1:11" ht="18.600000000000001" thickBot="1" x14ac:dyDescent="0.35">
      <c r="A63" s="350" t="s">
        <v>181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60"/>
    </row>
    <row r="64" spans="1:11" ht="18.600000000000001" customHeight="1" x14ac:dyDescent="0.3">
      <c r="A64" s="337"/>
      <c r="B64" s="364" t="s">
        <v>92</v>
      </c>
      <c r="C64" s="365"/>
      <c r="D64" s="365"/>
      <c r="E64" s="365"/>
      <c r="F64" s="366"/>
      <c r="G64" s="329" t="s">
        <v>39</v>
      </c>
      <c r="H64" s="348"/>
      <c r="I64" s="348"/>
      <c r="J64" s="377"/>
      <c r="K64" s="331"/>
    </row>
    <row r="65" spans="1:12" ht="14.4" customHeight="1" x14ac:dyDescent="0.3">
      <c r="A65" s="337"/>
      <c r="B65" s="357" t="s">
        <v>5</v>
      </c>
      <c r="C65" s="345" t="s">
        <v>6</v>
      </c>
      <c r="D65" s="345" t="s">
        <v>7</v>
      </c>
      <c r="E65" s="358" t="s">
        <v>8</v>
      </c>
      <c r="F65" s="358" t="s">
        <v>197</v>
      </c>
      <c r="G65" s="126" t="s">
        <v>83</v>
      </c>
      <c r="H65" s="82" t="s">
        <v>84</v>
      </c>
      <c r="I65" s="82" t="s">
        <v>85</v>
      </c>
      <c r="J65" s="307" t="s">
        <v>90</v>
      </c>
      <c r="K65" s="133" t="s">
        <v>198</v>
      </c>
    </row>
    <row r="66" spans="1:12" ht="21.6" customHeight="1" x14ac:dyDescent="0.3">
      <c r="A66" s="337"/>
      <c r="B66" s="357"/>
      <c r="C66" s="345"/>
      <c r="D66" s="345"/>
      <c r="E66" s="359"/>
      <c r="F66" s="359"/>
      <c r="G66" s="127" t="s">
        <v>187</v>
      </c>
      <c r="H66" s="137" t="s">
        <v>187</v>
      </c>
      <c r="I66" s="179" t="s">
        <v>187</v>
      </c>
      <c r="J66" s="75" t="s">
        <v>187</v>
      </c>
      <c r="K66" s="75" t="s">
        <v>187</v>
      </c>
      <c r="L66" s="176"/>
    </row>
    <row r="67" spans="1:12" ht="18.600000000000001" customHeight="1" x14ac:dyDescent="0.35">
      <c r="A67" s="1" t="s">
        <v>41</v>
      </c>
      <c r="B67" s="119">
        <f>'Jan 18'!B14</f>
        <v>10985876.888</v>
      </c>
      <c r="C67" s="118">
        <f>'Jan 18'!C14</f>
        <v>9306106.8939999975</v>
      </c>
      <c r="D67" s="53">
        <f>C67/B67*100</f>
        <v>84.709732221422996</v>
      </c>
      <c r="E67" s="120">
        <f>'Jan 18'!E14</f>
        <v>8720033</v>
      </c>
      <c r="F67" s="120">
        <f>'Jan 18'!F14</f>
        <v>72647</v>
      </c>
      <c r="G67" s="128">
        <f>(B67-'2017'!B67)/'2017'!B67*100</f>
        <v>2.2721701465257516</v>
      </c>
      <c r="H67" s="138">
        <f>(C67-'2017'!C67)/'2017'!C67*100</f>
        <v>2.841062152082062</v>
      </c>
      <c r="I67" s="138">
        <f>D67-'2017'!D67</f>
        <v>0.46859385196080439</v>
      </c>
      <c r="J67" s="135">
        <f>(E67-'2017'!E67)/'2017'!E67*100</f>
        <v>2.1995079206076911</v>
      </c>
      <c r="K67" s="135">
        <f>(F67-'2017'!F67)/'2017'!F67*100</f>
        <v>3.5802316134451471E-2</v>
      </c>
    </row>
    <row r="68" spans="1:12" ht="18" x14ac:dyDescent="0.35">
      <c r="A68" s="1" t="s">
        <v>42</v>
      </c>
      <c r="B68" s="119">
        <f>'Fev 18'!B14</f>
        <v>8884239.6079999991</v>
      </c>
      <c r="C68" s="118">
        <f>'Fev 18'!C14</f>
        <v>7137611.5810000002</v>
      </c>
      <c r="D68" s="53">
        <f>C68/B68*100</f>
        <v>80.340151728604752</v>
      </c>
      <c r="E68" s="120">
        <f>'Fev 18'!E14</f>
        <v>6874580</v>
      </c>
      <c r="F68" s="120">
        <f>'Fev 18'!F14</f>
        <v>60656</v>
      </c>
      <c r="G68" s="128">
        <f>(B68-'2017'!B68)/'2017'!B68*100</f>
        <v>4.0462275067881439</v>
      </c>
      <c r="H68" s="138">
        <f>(C68-'2017'!C68)/'2017'!C68*100</f>
        <v>5.6689595170607339</v>
      </c>
      <c r="I68" s="138">
        <f>D68-'2017'!D68</f>
        <v>1.2337637894420084</v>
      </c>
      <c r="J68" s="135">
        <f>(E68-'2017'!E68)/'2017'!E68*100</f>
        <v>3.9021219998790886</v>
      </c>
      <c r="K68" s="135">
        <f>(F68-'2017'!F68)/'2017'!F68*100</f>
        <v>-0.27128787754229627</v>
      </c>
    </row>
    <row r="69" spans="1:12" ht="18" x14ac:dyDescent="0.35">
      <c r="A69" s="1" t="s">
        <v>43</v>
      </c>
      <c r="B69" s="119">
        <f>'Mar 18'!B14</f>
        <v>9486166.9790000021</v>
      </c>
      <c r="C69" s="118">
        <f>'Mar 18'!C14</f>
        <v>7596149.9909999995</v>
      </c>
      <c r="D69" s="53">
        <f t="shared" ref="D69:D78" si="11">C69/B69*100</f>
        <v>80.076072957770748</v>
      </c>
      <c r="E69" s="120">
        <f>'Mar 18'!E14</f>
        <v>7484680</v>
      </c>
      <c r="F69" s="120">
        <f>'Mar 18'!F14</f>
        <v>66364</v>
      </c>
      <c r="G69" s="128">
        <f>(B69-'2017'!B69)/'2017'!B69*100</f>
        <v>0.48429359963470531</v>
      </c>
      <c r="H69" s="138">
        <f>(C69-'2017'!C69)/'2017'!C69*100</f>
        <v>1.9156550569927624</v>
      </c>
      <c r="I69" s="138">
        <f>D69-'2017'!D69</f>
        <v>1.1246339379779187</v>
      </c>
      <c r="J69" s="135">
        <f>(E69-'2017'!E69)/'2017'!E69*100</f>
        <v>0.56693422063541676</v>
      </c>
      <c r="K69" s="135">
        <f>(F69-'2017'!F69)/'2017'!F69*100</f>
        <v>-2.9226763406570901</v>
      </c>
    </row>
    <row r="70" spans="1:12" ht="18" x14ac:dyDescent="0.35">
      <c r="A70" s="1" t="s">
        <v>44</v>
      </c>
      <c r="B70" s="119">
        <f>'Abr 18'!B14</f>
        <v>9025088.8570000008</v>
      </c>
      <c r="C70" s="118">
        <f>'Abr 18'!C14</f>
        <v>7264472.0409999993</v>
      </c>
      <c r="D70" s="53">
        <f t="shared" si="11"/>
        <v>80.49197250136281</v>
      </c>
      <c r="E70" s="120">
        <f>'Abr 18'!E14</f>
        <v>7292743</v>
      </c>
      <c r="F70" s="120">
        <f>'Abr 18'!F14</f>
        <v>63914</v>
      </c>
      <c r="G70" s="128">
        <f>(B70-'2017'!B70)/'2017'!B70*100</f>
        <v>5.7750854930695228</v>
      </c>
      <c r="H70" s="138">
        <f>(C70-'2017'!C70)/'2017'!C70*100</f>
        <v>6.3037375006574203</v>
      </c>
      <c r="I70" s="138">
        <f>D70-'2017'!D70</f>
        <v>0.40028924530798804</v>
      </c>
      <c r="J70" s="135">
        <f>(E70-'2017'!E70)/'2017'!E70*100</f>
        <v>5.6754636053078684</v>
      </c>
      <c r="K70" s="135">
        <f>(F70-'2017'!F70)/'2017'!F70*100</f>
        <v>4.0165348436025132</v>
      </c>
    </row>
    <row r="71" spans="1:12" ht="18" x14ac:dyDescent="0.35">
      <c r="A71" s="1" t="s">
        <v>45</v>
      </c>
      <c r="B71" s="119">
        <f>'Mai 18'!B14</f>
        <v>9464591.6420000009</v>
      </c>
      <c r="C71" s="118">
        <f>'Mai 18'!C14</f>
        <v>7275727.4920000006</v>
      </c>
      <c r="D71" s="53">
        <f t="shared" si="11"/>
        <v>76.873126355639982</v>
      </c>
      <c r="E71" s="120">
        <f>'Mai 18'!E14</f>
        <v>7300329</v>
      </c>
      <c r="F71" s="120">
        <f>'Mai 18'!F14</f>
        <v>66621</v>
      </c>
      <c r="G71" s="128">
        <f>(B71-'2017'!B71)/'2017'!B71*100</f>
        <v>5.0817317779264499</v>
      </c>
      <c r="H71" s="138">
        <f>(C71-'2017'!C71)/'2017'!C71*100</f>
        <v>3.8481690496331189</v>
      </c>
      <c r="I71" s="138">
        <f>D71-'2017'!D71</f>
        <v>-0.91313909862365961</v>
      </c>
      <c r="J71" s="135">
        <f>(E71-'2017'!E71)/'2017'!E71*100</f>
        <v>2.868637456390243</v>
      </c>
      <c r="K71" s="135">
        <f>(F71-'2017'!F71)/'2017'!F71*100</f>
        <v>1.7425167990226025</v>
      </c>
    </row>
    <row r="72" spans="1:12" ht="18" x14ac:dyDescent="0.35">
      <c r="A72" s="1" t="s">
        <v>46</v>
      </c>
      <c r="B72" s="119">
        <f>'Jun 18'!B14</f>
        <v>9372426.3239999991</v>
      </c>
      <c r="C72" s="118">
        <f>'Jun 18'!C14</f>
        <v>7302883.4690000005</v>
      </c>
      <c r="D72" s="53">
        <f t="shared" si="11"/>
        <v>77.918814366131485</v>
      </c>
      <c r="E72" s="120">
        <f>'Jun 18'!E14</f>
        <v>7164659</v>
      </c>
      <c r="F72" s="120">
        <f>'Jun 18'!F14</f>
        <v>63746</v>
      </c>
      <c r="G72" s="128">
        <f>(B72-'2017'!B72)/'2017'!B72*100</f>
        <v>8.0997854192184011</v>
      </c>
      <c r="H72" s="138">
        <f>(C72-'2017'!C72)/'2017'!C72*100</f>
        <v>5.1109881676261466</v>
      </c>
      <c r="I72" s="138">
        <f>D72-'2017'!D72</f>
        <v>-2.2155965069363504</v>
      </c>
      <c r="J72" s="135">
        <f>(E72-'2017'!E72)/'2017'!E72*100</f>
        <v>3.5027488402517584</v>
      </c>
      <c r="K72" s="135">
        <f>(F72-'2017'!F72)/'2017'!F72*100</f>
        <v>3.1238372563293701</v>
      </c>
    </row>
    <row r="73" spans="1:12" ht="18" x14ac:dyDescent="0.35">
      <c r="A73" s="1" t="s">
        <v>47</v>
      </c>
      <c r="B73" s="119">
        <f>'Jul 18'!B14</f>
        <v>11068488.456</v>
      </c>
      <c r="C73" s="118">
        <f>'Jul 18'!C14</f>
        <v>9285931.2090000026</v>
      </c>
      <c r="D73" s="53">
        <f t="shared" si="11"/>
        <v>83.895206160388497</v>
      </c>
      <c r="E73" s="120">
        <f>'Jul 18'!E14</f>
        <v>8861177</v>
      </c>
      <c r="F73" s="120">
        <f>'Jul 18'!F14</f>
        <v>72210</v>
      </c>
      <c r="G73" s="128">
        <f>(B73-'2017'!B73)/'2017'!B73*100</f>
        <v>7.3477613223186076</v>
      </c>
      <c r="H73" s="138">
        <f>(C73-'2017'!C73)/'2017'!C73*100</f>
        <v>7.3560384303387325</v>
      </c>
      <c r="I73" s="138">
        <f>D73-'2017'!D73</f>
        <v>6.4682871491186233E-3</v>
      </c>
      <c r="J73" s="135">
        <f>(E73-'2017'!E73)/'2017'!E73*100</f>
        <v>6.579957065769622</v>
      </c>
      <c r="K73" s="135">
        <f>(F73-'2017'!F73)/'2017'!F73*100</f>
        <v>3.7157261249874325</v>
      </c>
    </row>
    <row r="74" spans="1:12" ht="18" x14ac:dyDescent="0.35">
      <c r="A74" s="1" t="s">
        <v>48</v>
      </c>
      <c r="B74" s="119">
        <f>'Ago 18'!B14</f>
        <v>9948126.5299999993</v>
      </c>
      <c r="C74" s="118">
        <f>'Ago 18'!C14</f>
        <v>7958025.1059999987</v>
      </c>
      <c r="D74" s="53">
        <f t="shared" si="11"/>
        <v>79.995213993322608</v>
      </c>
      <c r="E74" s="120">
        <f>'Ago 18'!E14</f>
        <v>7869554</v>
      </c>
      <c r="F74" s="120">
        <f>'Ago 18'!F14</f>
        <v>67578</v>
      </c>
      <c r="G74" s="128">
        <f>(B74-'2017'!B74)/'2017'!B74*100</f>
        <v>4.6640973358279103</v>
      </c>
      <c r="H74" s="138">
        <f>(C74-'2017'!C74)/'2017'!C74*100</f>
        <v>4.3492624494468597</v>
      </c>
      <c r="I74" s="138">
        <f>D74-'2017'!D74</f>
        <v>-0.24135565041312645</v>
      </c>
      <c r="J74" s="135">
        <f>(E74-'2017'!E74)/'2017'!E74*100</f>
        <v>4.2320891440166468</v>
      </c>
      <c r="K74" s="135">
        <f>(F74-'2017'!F74)/'2017'!F74*100</f>
        <v>1.2055771045182935</v>
      </c>
    </row>
    <row r="75" spans="1:12" ht="18" x14ac:dyDescent="0.35">
      <c r="A75" s="1" t="s">
        <v>49</v>
      </c>
      <c r="B75" s="119">
        <f>'Set 18'!B14</f>
        <v>9527427.1889999993</v>
      </c>
      <c r="C75" s="118">
        <f>'Set 18'!C14</f>
        <v>7690892.4730000012</v>
      </c>
      <c r="D75" s="53">
        <f t="shared" si="11"/>
        <v>80.723707675033296</v>
      </c>
      <c r="E75" s="120">
        <f>'Set 18'!E14</f>
        <v>7614925</v>
      </c>
      <c r="F75" s="120">
        <f>'Set 18'!F14</f>
        <v>65036</v>
      </c>
      <c r="G75" s="128">
        <f>(B75-'2017'!B75)/'2017'!B75*100</f>
        <v>5.4137182063465774</v>
      </c>
      <c r="H75" s="138">
        <f>(C75-'2017'!C75)/'2017'!C75*100</f>
        <v>2.6680124858944225</v>
      </c>
      <c r="I75" s="138">
        <f>D75-'2017'!D75</f>
        <v>-2.1588374078040999</v>
      </c>
      <c r="J75" s="135">
        <f>(E75-'2017'!E75)/'2017'!E75*100</f>
        <v>1.219847420377145</v>
      </c>
      <c r="K75" s="135">
        <f>(F75-'2017'!F75)/'2017'!F75*100</f>
        <v>1.3116490637754308</v>
      </c>
    </row>
    <row r="76" spans="1:12" ht="18" x14ac:dyDescent="0.35">
      <c r="A76" s="1" t="s">
        <v>50</v>
      </c>
      <c r="B76" s="119">
        <f>'Out 18'!B14</f>
        <v>9885448.9460000005</v>
      </c>
      <c r="C76" s="118">
        <f>'Out 18'!C14</f>
        <v>8052958.7980000004</v>
      </c>
      <c r="D76" s="53">
        <f t="shared" si="11"/>
        <v>81.462752394857191</v>
      </c>
      <c r="E76" s="120">
        <f>'Out 18'!E14</f>
        <v>7994661</v>
      </c>
      <c r="F76" s="120">
        <f>'Out 18'!F14</f>
        <v>67438</v>
      </c>
      <c r="G76" s="128">
        <f>(B76-'2017'!B76)/'2017'!B76*100</f>
        <v>5.5635049457703101</v>
      </c>
      <c r="H76" s="138">
        <f>(C76-'2017'!C76)/'2017'!C76*100</f>
        <v>3.2530210477170112</v>
      </c>
      <c r="I76" s="138">
        <f>D76-'2017'!D76</f>
        <v>-1.8228849460243737</v>
      </c>
      <c r="J76" s="135">
        <f>(E76-'2017'!E76)/'2017'!E76*100</f>
        <v>2.1314243805137498</v>
      </c>
      <c r="K76" s="135">
        <f>(F76-'2017'!F76)/'2017'!F76*100</f>
        <v>2.1277240167794891</v>
      </c>
    </row>
    <row r="77" spans="1:12" ht="18" x14ac:dyDescent="0.35">
      <c r="A77" s="1" t="s">
        <v>51</v>
      </c>
      <c r="B77" s="119">
        <f>'Nov 18'!B14</f>
        <v>9585492.4110000003</v>
      </c>
      <c r="C77" s="118">
        <f>'Nov 18'!C14</f>
        <v>8020475.4460000005</v>
      </c>
      <c r="D77" s="53">
        <f t="shared" si="11"/>
        <v>83.673066568765549</v>
      </c>
      <c r="E77" s="120">
        <f>'Nov 18'!E14</f>
        <v>7872611</v>
      </c>
      <c r="F77" s="120">
        <f>'Nov 18'!F14</f>
        <v>64115</v>
      </c>
      <c r="G77" s="128">
        <f>(B77-'2017'!B77)/'2017'!B77*100</f>
        <v>4.008859996789262</v>
      </c>
      <c r="H77" s="138">
        <f>(C77-'2017'!C77)/'2017'!C77*100</f>
        <v>5.3918814975580789</v>
      </c>
      <c r="I77" s="138">
        <f>D77-'2017'!D77</f>
        <v>1.0980129442185103</v>
      </c>
      <c r="J77" s="135">
        <f>(E77-'2017'!E77)/'2017'!E77*100</f>
        <v>4.0155995435401373</v>
      </c>
      <c r="K77" s="135">
        <f>(F77-'2017'!F77)/'2017'!F77*100</f>
        <v>-0.82446479396114347</v>
      </c>
    </row>
    <row r="78" spans="1:12" ht="18" x14ac:dyDescent="0.35">
      <c r="A78" s="1" t="s">
        <v>52</v>
      </c>
      <c r="B78" s="119">
        <f>'Dez 18'!B14</f>
        <v>10731116.649000002</v>
      </c>
      <c r="C78" s="118">
        <f>'Dez 18'!C14</f>
        <v>9050367.7459999993</v>
      </c>
      <c r="D78" s="53">
        <f t="shared" si="11"/>
        <v>84.337614080854991</v>
      </c>
      <c r="E78" s="120">
        <f>'Dez 18'!E14</f>
        <v>8598998</v>
      </c>
      <c r="F78" s="120">
        <f>'Dez 18'!F14</f>
        <v>69933</v>
      </c>
      <c r="G78" s="128">
        <f>(B78-'2017'!B78)/'2017'!B78*100</f>
        <v>2.7087361648138177</v>
      </c>
      <c r="H78" s="138">
        <f>(C78-'2017'!C78)/'2017'!C78*100</f>
        <v>4.108266293464915</v>
      </c>
      <c r="I78" s="138">
        <f>D78-'2017'!D78</f>
        <v>1.1337527372897398</v>
      </c>
      <c r="J78" s="135">
        <f>(E78-'2017'!E78)/'2017'!E78*100</f>
        <v>3.2110416035775677</v>
      </c>
      <c r="K78" s="135">
        <f>(F78-'2017'!F78)/'2017'!F78*100</f>
        <v>-0.24819204929607602</v>
      </c>
    </row>
    <row r="79" spans="1:12" ht="18.600000000000001" thickBot="1" x14ac:dyDescent="0.35">
      <c r="A79" s="2"/>
      <c r="B79" s="64">
        <f>SUM(B67:B78)</f>
        <v>117964490.479</v>
      </c>
      <c r="C79" s="100">
        <f>SUM(C67:C78)</f>
        <v>95941602.245999992</v>
      </c>
      <c r="D79" s="74">
        <f>C79/B79*100</f>
        <v>81.330917343367389</v>
      </c>
      <c r="E79" s="122">
        <f>SUM(E67:E78)</f>
        <v>93648950</v>
      </c>
      <c r="F79" s="122">
        <f>SUM(F67:F78)</f>
        <v>800258</v>
      </c>
      <c r="G79" s="169">
        <f>(B79-'2017'!B79)/'2017'!B79*100</f>
        <v>4.5665929372045353</v>
      </c>
      <c r="H79" s="170">
        <f>(C79-'2017'!C79)/'2017'!C79*100</f>
        <v>4.3815598031232534</v>
      </c>
      <c r="I79" s="170">
        <f>D79-'2017'!D79</f>
        <v>-0.14417215609857692</v>
      </c>
      <c r="J79" s="171">
        <f>(E79-'2017'!E79)/'2017'!E79*100</f>
        <v>3.3350255530025139</v>
      </c>
      <c r="K79" s="171">
        <f>(F79-'2017'!F79)/'2017'!F79*100</f>
        <v>1.0525013164158636</v>
      </c>
    </row>
    <row r="80" spans="1:12" ht="18.600000000000001" thickBot="1" x14ac:dyDescent="0.35">
      <c r="A80" s="350" t="s">
        <v>182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60"/>
    </row>
    <row r="81" spans="1:12" ht="18" x14ac:dyDescent="0.3">
      <c r="A81" s="316"/>
      <c r="B81" s="364" t="s">
        <v>92</v>
      </c>
      <c r="C81" s="365"/>
      <c r="D81" s="365"/>
      <c r="E81" s="365"/>
      <c r="F81" s="366"/>
      <c r="G81" s="382" t="s">
        <v>39</v>
      </c>
      <c r="H81" s="380"/>
      <c r="I81" s="380"/>
      <c r="J81" s="380"/>
      <c r="K81" s="383"/>
    </row>
    <row r="82" spans="1:12" ht="14.4" customHeight="1" x14ac:dyDescent="0.3">
      <c r="A82" s="353"/>
      <c r="B82" s="357" t="s">
        <v>5</v>
      </c>
      <c r="C82" s="345" t="s">
        <v>6</v>
      </c>
      <c r="D82" s="345" t="s">
        <v>7</v>
      </c>
      <c r="E82" s="358" t="s">
        <v>8</v>
      </c>
      <c r="F82" s="358" t="s">
        <v>197</v>
      </c>
      <c r="G82" s="126" t="s">
        <v>83</v>
      </c>
      <c r="H82" s="82" t="s">
        <v>84</v>
      </c>
      <c r="I82" s="82" t="s">
        <v>85</v>
      </c>
      <c r="J82" s="307" t="s">
        <v>90</v>
      </c>
      <c r="K82" s="133" t="s">
        <v>198</v>
      </c>
    </row>
    <row r="83" spans="1:12" ht="21.6" customHeight="1" x14ac:dyDescent="0.3">
      <c r="A83" s="353"/>
      <c r="B83" s="357"/>
      <c r="C83" s="345"/>
      <c r="D83" s="345"/>
      <c r="E83" s="359"/>
      <c r="F83" s="359"/>
      <c r="G83" s="175" t="s">
        <v>187</v>
      </c>
      <c r="H83" s="178" t="s">
        <v>187</v>
      </c>
      <c r="I83" s="178" t="s">
        <v>187</v>
      </c>
      <c r="J83" s="75" t="s">
        <v>187</v>
      </c>
      <c r="K83" s="75" t="s">
        <v>187</v>
      </c>
      <c r="L83" s="176"/>
    </row>
    <row r="84" spans="1:12" ht="18" x14ac:dyDescent="0.35">
      <c r="A84" s="1" t="s">
        <v>41</v>
      </c>
      <c r="B84" s="119">
        <f>'Jan 18'!B26</f>
        <v>4585780.33</v>
      </c>
      <c r="C84" s="118">
        <f>'Jan 18'!C26</f>
        <v>3929304.0819999995</v>
      </c>
      <c r="D84" s="53">
        <f>C84/B84*100</f>
        <v>85.684524753500341</v>
      </c>
      <c r="E84" s="120">
        <f>'Jan 18'!E26</f>
        <v>913351</v>
      </c>
      <c r="F84" s="120">
        <f>'Jan 18'!F26</f>
        <v>5138</v>
      </c>
      <c r="G84" s="128">
        <f>(B84-'2017'!B84)/'2017'!B84*100</f>
        <v>16.38199140961494</v>
      </c>
      <c r="H84" s="138">
        <f>(C84-'2017'!C84)/'2017'!C84*100</f>
        <v>14.237758981408447</v>
      </c>
      <c r="I84" s="138">
        <f>D84-'2017'!D84</f>
        <v>-1.6082907981573555</v>
      </c>
      <c r="J84" s="135">
        <f>(E84-'2017'!E84)/'2017'!E84*100</f>
        <v>17.098834205360884</v>
      </c>
      <c r="K84" s="135">
        <f>(F84-'2017'!F84)/'2017'!F84*100</f>
        <v>18.305318903983423</v>
      </c>
    </row>
    <row r="85" spans="1:12" ht="18" x14ac:dyDescent="0.35">
      <c r="A85" s="1" t="s">
        <v>42</v>
      </c>
      <c r="B85" s="119">
        <f>'Fev 18'!B26</f>
        <v>4067357.432</v>
      </c>
      <c r="C85" s="118">
        <f>'Fev 18'!C26</f>
        <v>3370309.3930000002</v>
      </c>
      <c r="D85" s="53">
        <f t="shared" ref="D85:D95" si="12">C85/B85*100</f>
        <v>82.86238545164575</v>
      </c>
      <c r="E85" s="120">
        <f>'Fev 18'!E26</f>
        <v>791093</v>
      </c>
      <c r="F85" s="120">
        <f>'Fev 18'!F26</f>
        <v>4537</v>
      </c>
      <c r="G85" s="128">
        <f>(B85-'2017'!B85)/'2017'!B85*100</f>
        <v>22.128056056962052</v>
      </c>
      <c r="H85" s="138">
        <f>(C85-'2017'!C85)/'2017'!C85*100</f>
        <v>19.203356775280298</v>
      </c>
      <c r="I85" s="138">
        <f>D85-'2017'!D85</f>
        <v>-2.0330598547298706</v>
      </c>
      <c r="J85" s="135">
        <f>(E85-'2017'!E85)/'2017'!E85*100</f>
        <v>20.096582128207384</v>
      </c>
      <c r="K85" s="135">
        <f>(F85-'2017'!F85)/'2017'!F85*100</f>
        <v>21.115856914041643</v>
      </c>
    </row>
    <row r="86" spans="1:12" ht="18" x14ac:dyDescent="0.35">
      <c r="A86" s="1" t="s">
        <v>43</v>
      </c>
      <c r="B86" s="119">
        <f>'Mar 18'!B26</f>
        <v>4062182.0379999997</v>
      </c>
      <c r="C86" s="118">
        <f>'Mar 18'!C26</f>
        <v>3336542.6880000001</v>
      </c>
      <c r="D86" s="53">
        <f t="shared" si="12"/>
        <v>82.136710191420534</v>
      </c>
      <c r="E86" s="120">
        <f>'Mar 18'!E26</f>
        <v>779550</v>
      </c>
      <c r="F86" s="120">
        <f>'Mar 18'!F26</f>
        <v>4466</v>
      </c>
      <c r="G86" s="128">
        <f>(B86-'2017'!B86)/'2017'!B86*100</f>
        <v>18.282644977562438</v>
      </c>
      <c r="H86" s="138">
        <f>(C86-'2017'!C86)/'2017'!C86*100</f>
        <v>15.564518923376006</v>
      </c>
      <c r="I86" s="138">
        <f>D86-'2017'!D86</f>
        <v>-1.931889943871866</v>
      </c>
      <c r="J86" s="135">
        <f>(E86-'2017'!E86)/'2017'!E86*100</f>
        <v>16.343279461168912</v>
      </c>
      <c r="K86" s="135">
        <f>(F86-'2017'!F86)/'2017'!F86*100</f>
        <v>18.241990998146676</v>
      </c>
    </row>
    <row r="87" spans="1:12" ht="18" x14ac:dyDescent="0.35">
      <c r="A87" s="1" t="s">
        <v>44</v>
      </c>
      <c r="B87" s="119">
        <f>'Abr 18'!B26</f>
        <v>3921464.017</v>
      </c>
      <c r="C87" s="118">
        <f>'Abr 18'!C26</f>
        <v>3260045.6749999998</v>
      </c>
      <c r="D87" s="53">
        <f t="shared" si="12"/>
        <v>83.133382350757898</v>
      </c>
      <c r="E87" s="120">
        <f>'Abr 18'!E26</f>
        <v>717530</v>
      </c>
      <c r="F87" s="120">
        <f>'Abr 18'!F26</f>
        <v>4014</v>
      </c>
      <c r="G87" s="128">
        <f>(B87-'2017'!B87)/'2017'!B87*100</f>
        <v>19.007381125524073</v>
      </c>
      <c r="H87" s="138">
        <f>(C87-'2017'!C87)/'2017'!C87*100</f>
        <v>16.401991907534104</v>
      </c>
      <c r="I87" s="138">
        <f>D87-'2017'!D87</f>
        <v>-1.8607483813830186</v>
      </c>
      <c r="J87" s="135">
        <f>(E87-'2017'!E87)/'2017'!E87*100</f>
        <v>13.607648047930132</v>
      </c>
      <c r="K87" s="135">
        <f>(F87-'2017'!F87)/'2017'!F87*100</f>
        <v>11.686143572621036</v>
      </c>
    </row>
    <row r="88" spans="1:12" ht="18" x14ac:dyDescent="0.35">
      <c r="A88" s="1" t="s">
        <v>45</v>
      </c>
      <c r="B88" s="119">
        <f>'Mai 18'!B26</f>
        <v>3924591.4330000007</v>
      </c>
      <c r="C88" s="118">
        <f>'Mai 18'!C26</f>
        <v>3195057.9029999999</v>
      </c>
      <c r="D88" s="53">
        <f t="shared" si="12"/>
        <v>81.411223500471806</v>
      </c>
      <c r="E88" s="120">
        <f>'Mai 18'!E26</f>
        <v>658950</v>
      </c>
      <c r="F88" s="120">
        <f>'Mai 18'!F26</f>
        <v>3854</v>
      </c>
      <c r="G88" s="128">
        <f>(B88-'2017'!B88)/'2017'!B88*100</f>
        <v>17.171253688585388</v>
      </c>
      <c r="H88" s="138">
        <f>(C88-'2017'!C88)/'2017'!C88*100</f>
        <v>13.154962615062349</v>
      </c>
      <c r="I88" s="138">
        <f>D88-'2017'!D88</f>
        <v>-2.8895875414836638</v>
      </c>
      <c r="J88" s="135">
        <f>(E88-'2017'!E88)/'2017'!E88*100</f>
        <v>7.4848751270260969</v>
      </c>
      <c r="K88" s="135">
        <f>(F88-'2017'!F88)/'2017'!F88*100</f>
        <v>9.0548953027730619</v>
      </c>
    </row>
    <row r="89" spans="1:12" ht="18" x14ac:dyDescent="0.35">
      <c r="A89" s="1" t="s">
        <v>46</v>
      </c>
      <c r="B89" s="119">
        <f>'Jun 18'!B26</f>
        <v>4126349.3590000002</v>
      </c>
      <c r="C89" s="118">
        <f>'Jun 18'!C26</f>
        <v>3301652.2910000002</v>
      </c>
      <c r="D89" s="53">
        <f t="shared" si="12"/>
        <v>80.013881611811428</v>
      </c>
      <c r="E89" s="120">
        <f>'Jun 18'!E26</f>
        <v>656358</v>
      </c>
      <c r="F89" s="120">
        <f>'Jun 18'!F26</f>
        <v>3898</v>
      </c>
      <c r="G89" s="128">
        <f>(B89-'2017'!B89)/'2017'!B89*100</f>
        <v>23.774184920739131</v>
      </c>
      <c r="H89" s="138">
        <f>(C89-'2017'!C89)/'2017'!C89*100</f>
        <v>16.632349653249943</v>
      </c>
      <c r="I89" s="138">
        <f>D89-'2017'!D89</f>
        <v>-4.8995494241765698</v>
      </c>
      <c r="J89" s="135">
        <f>(E89-'2017'!E89)/'2017'!E89*100</f>
        <v>9.985454984181457</v>
      </c>
      <c r="K89" s="135">
        <f>(F89-'2017'!F89)/'2017'!F89*100</f>
        <v>13.51193942923704</v>
      </c>
    </row>
    <row r="90" spans="1:12" ht="18" x14ac:dyDescent="0.35">
      <c r="A90" s="1" t="s">
        <v>47</v>
      </c>
      <c r="B90" s="119">
        <f>'Jul 18'!B26</f>
        <v>4828362.2309999997</v>
      </c>
      <c r="C90" s="118">
        <f>'Jul 18'!C26</f>
        <v>4064084.3390000002</v>
      </c>
      <c r="D90" s="53">
        <f t="shared" si="12"/>
        <v>84.171073845847104</v>
      </c>
      <c r="E90" s="120">
        <f>'Jul 18'!E26</f>
        <v>884486</v>
      </c>
      <c r="F90" s="120">
        <f>'Jul 18'!F26</f>
        <v>5045</v>
      </c>
      <c r="G90" s="128">
        <f>(B90-'2017'!B90)/'2017'!B90*100</f>
        <v>17.282546546131471</v>
      </c>
      <c r="H90" s="138">
        <f>(C90-'2017'!C90)/'2017'!C90*100</f>
        <v>14.799805867726754</v>
      </c>
      <c r="I90" s="138">
        <f>D90-'2017'!D90</f>
        <v>-1.8203423551331923</v>
      </c>
      <c r="J90" s="135">
        <f>(E90-'2017'!E90)/'2017'!E90*100</f>
        <v>10.505635314386948</v>
      </c>
      <c r="K90" s="135">
        <f>(F90-'2017'!F90)/'2017'!F90*100</f>
        <v>11.123348017621145</v>
      </c>
    </row>
    <row r="91" spans="1:12" ht="18" x14ac:dyDescent="0.35">
      <c r="A91" s="1" t="s">
        <v>48</v>
      </c>
      <c r="B91" s="119">
        <f>'Ago 18'!B26</f>
        <v>4647812.6370000001</v>
      </c>
      <c r="C91" s="118">
        <f>'Ago 18'!C26</f>
        <v>3793184.89</v>
      </c>
      <c r="D91" s="53">
        <f t="shared" si="12"/>
        <v>81.612259061466119</v>
      </c>
      <c r="E91" s="120">
        <f>'Ago 18'!E26</f>
        <v>797313</v>
      </c>
      <c r="F91" s="120">
        <f>'Ago 18'!F26</f>
        <v>4659</v>
      </c>
      <c r="G91" s="128">
        <f>(B91-'2017'!B91)/'2017'!B91*100</f>
        <v>19.550115485128437</v>
      </c>
      <c r="H91" s="138">
        <f>(C91-'2017'!C91)/'2017'!C91*100</f>
        <v>15.726549006860216</v>
      </c>
      <c r="I91" s="138">
        <f>D91-'2017'!D91</f>
        <v>-2.6964417468688708</v>
      </c>
      <c r="J91" s="135">
        <f>(E91-'2017'!E91)/'2017'!E91*100</f>
        <v>8.9792637971403142</v>
      </c>
      <c r="K91" s="135">
        <f>(F91-'2017'!F91)/'2017'!F91*100</f>
        <v>11.539382331817094</v>
      </c>
    </row>
    <row r="92" spans="1:12" ht="18" x14ac:dyDescent="0.35">
      <c r="A92" s="1" t="s">
        <v>49</v>
      </c>
      <c r="B92" s="119">
        <f>'Set 18'!B26</f>
        <v>4491326.7869999995</v>
      </c>
      <c r="C92" s="118">
        <f>'Set 18'!C26</f>
        <v>3664613.8440000005</v>
      </c>
      <c r="D92" s="53">
        <f t="shared" si="12"/>
        <v>81.593124210135571</v>
      </c>
      <c r="E92" s="120">
        <f>'Set 18'!E26</f>
        <v>763831</v>
      </c>
      <c r="F92" s="120">
        <f>'Set 18'!F26</f>
        <v>4380</v>
      </c>
      <c r="G92" s="128">
        <f>(B92-'2017'!B92)/'2017'!B92*100</f>
        <v>22.352417431104641</v>
      </c>
      <c r="H92" s="138">
        <f>(C92-'2017'!C92)/'2017'!C92*100</f>
        <v>16.709258224582342</v>
      </c>
      <c r="I92" s="138">
        <f>D92-'2017'!D92</f>
        <v>-3.9452139194417413</v>
      </c>
      <c r="J92" s="135">
        <f>(E92-'2017'!E92)/'2017'!E92*100</f>
        <v>7.9877737579718691</v>
      </c>
      <c r="K92" s="135">
        <f>(F92-'2017'!F92)/'2017'!F92*100</f>
        <v>7.8817733990147785</v>
      </c>
    </row>
    <row r="93" spans="1:12" ht="18" x14ac:dyDescent="0.35">
      <c r="A93" s="1" t="s">
        <v>50</v>
      </c>
      <c r="B93" s="119">
        <f>'Out 18'!B26</f>
        <v>4416251.392</v>
      </c>
      <c r="C93" s="118">
        <f>'Out 18'!C26</f>
        <v>3598723.2649999997</v>
      </c>
      <c r="D93" s="53">
        <f t="shared" si="12"/>
        <v>81.48818863706569</v>
      </c>
      <c r="E93" s="120">
        <f>'Out 18'!E26</f>
        <v>766487</v>
      </c>
      <c r="F93" s="120">
        <f>'Out 18'!F26</f>
        <v>4480</v>
      </c>
      <c r="G93" s="128">
        <f>(B93-'2017'!B93)/'2017'!B93*100</f>
        <v>20.996054439431781</v>
      </c>
      <c r="H93" s="138">
        <f>(C93-'2017'!C93)/'2017'!C93*100</f>
        <v>15.338435069288836</v>
      </c>
      <c r="I93" s="138">
        <f>D93-'2017'!D93</f>
        <v>-3.997185796685784</v>
      </c>
      <c r="J93" s="135">
        <f>(E93-'2017'!E93)/'2017'!E93*100</f>
        <v>8.3703174816375299</v>
      </c>
      <c r="K93" s="135">
        <f>(F93-'2017'!F93)/'2017'!F93*100</f>
        <v>9.5622401565174862</v>
      </c>
    </row>
    <row r="94" spans="1:12" ht="18" x14ac:dyDescent="0.35">
      <c r="A94" s="1" t="s">
        <v>51</v>
      </c>
      <c r="B94" s="119">
        <f>'Nov 18'!B26</f>
        <v>4302650.3679999998</v>
      </c>
      <c r="C94" s="118">
        <f>'Nov 18'!C26</f>
        <v>3521721.0760000004</v>
      </c>
      <c r="D94" s="53">
        <f t="shared" si="12"/>
        <v>81.85004066777104</v>
      </c>
      <c r="E94" s="120">
        <f>'Nov 18'!E26</f>
        <v>748006</v>
      </c>
      <c r="F94" s="120">
        <f>'Nov 18'!F26</f>
        <v>4388</v>
      </c>
      <c r="G94" s="128">
        <f>(B94-'2017'!B94)/'2017'!B94*100</f>
        <v>20.283342987324232</v>
      </c>
      <c r="H94" s="138">
        <f>(C94-'2017'!C94)/'2017'!C94*100</f>
        <v>19.45535110257995</v>
      </c>
      <c r="I94" s="138">
        <f>D94-'2017'!D94</f>
        <v>-0.5673347306200327</v>
      </c>
      <c r="J94" s="135">
        <f>(E94-'2017'!E94)/'2017'!E94*100</f>
        <v>9.1692693890656471</v>
      </c>
      <c r="K94" s="135">
        <f>(F94-'2017'!F94)/'2017'!F94*100</f>
        <v>8.5332673757111053</v>
      </c>
    </row>
    <row r="95" spans="1:12" ht="18" x14ac:dyDescent="0.35">
      <c r="A95" s="1" t="s">
        <v>52</v>
      </c>
      <c r="B95" s="119">
        <f>'Dez 18'!B26</f>
        <v>4950893.6509999996</v>
      </c>
      <c r="C95" s="118">
        <f>'Dez 18'!C26</f>
        <v>4121810.4539999999</v>
      </c>
      <c r="D95" s="53">
        <f t="shared" si="12"/>
        <v>83.253867777334733</v>
      </c>
      <c r="E95" s="120">
        <f>'Dez 18'!E26</f>
        <v>875433</v>
      </c>
      <c r="F95" s="120">
        <f>'Dez 18'!F26</f>
        <v>5162</v>
      </c>
      <c r="G95" s="128">
        <f>(B95-'2017'!B95)/'2017'!B95*100</f>
        <v>21.16165023639099</v>
      </c>
      <c r="H95" s="138">
        <f>(C95-'2017'!C95)/'2017'!C95*100</f>
        <v>21.643572708601962</v>
      </c>
      <c r="I95" s="138">
        <f>D95-'2017'!D95</f>
        <v>0.32983172794908455</v>
      </c>
      <c r="J95" s="135">
        <f>(E95-'2017'!E95)/'2017'!E95*100</f>
        <v>12.788676722010999</v>
      </c>
      <c r="K95" s="135">
        <f>(F95-'2017'!F95)/'2017'!F95*100</f>
        <v>14.052143172779497</v>
      </c>
    </row>
    <row r="96" spans="1:12" ht="18.600000000000001" thickBot="1" x14ac:dyDescent="0.35">
      <c r="A96" s="2"/>
      <c r="B96" s="64">
        <f>SUM(B84:B95)</f>
        <v>52325021.675000004</v>
      </c>
      <c r="C96" s="88">
        <f>SUM(C84:C95)</f>
        <v>43157049.900000006</v>
      </c>
      <c r="D96" s="74">
        <f>C96/B96*100</f>
        <v>82.478799852307944</v>
      </c>
      <c r="E96" s="107">
        <f>SUM(E84:E95)</f>
        <v>9352388</v>
      </c>
      <c r="F96" s="107">
        <f>SUM(F84:F95)</f>
        <v>54021</v>
      </c>
      <c r="G96" s="172">
        <f>(B96-'2017'!B96)/'2017'!B96*100</f>
        <v>19.813718967497639</v>
      </c>
      <c r="H96" s="173">
        <f>(C96-'2017'!C96)/'2017'!C96*100</f>
        <v>16.565810934572013</v>
      </c>
      <c r="I96" s="173">
        <f>D96-'2017'!D96</f>
        <v>-2.2981314541425775</v>
      </c>
      <c r="J96" s="174">
        <f>(E96-'2017'!E96)/'2017'!E96*100</f>
        <v>11.895538506045961</v>
      </c>
      <c r="K96" s="174">
        <f>(F96-'2017'!F96)/'2017'!F96*100</f>
        <v>12.865888055491718</v>
      </c>
    </row>
    <row r="97" spans="7:9" x14ac:dyDescent="0.3">
      <c r="G97" s="62"/>
      <c r="H97" s="62"/>
      <c r="I97" s="62"/>
    </row>
  </sheetData>
  <mergeCells count="60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  <mergeCell ref="A28:K28"/>
    <mergeCell ref="A29:A31"/>
    <mergeCell ref="B29:F29"/>
    <mergeCell ref="G29:K29"/>
    <mergeCell ref="B30:B31"/>
    <mergeCell ref="C30:C31"/>
    <mergeCell ref="D30:D31"/>
    <mergeCell ref="F30:F31"/>
    <mergeCell ref="E30:E31"/>
    <mergeCell ref="A45:K45"/>
    <mergeCell ref="A46:A48"/>
    <mergeCell ref="B46:F46"/>
    <mergeCell ref="G46:K46"/>
    <mergeCell ref="B47:B48"/>
    <mergeCell ref="C47:C48"/>
    <mergeCell ref="D47:D48"/>
    <mergeCell ref="F47:F48"/>
    <mergeCell ref="E47:E48"/>
    <mergeCell ref="A63:K63"/>
    <mergeCell ref="A64:A66"/>
    <mergeCell ref="B64:F64"/>
    <mergeCell ref="G64:K64"/>
    <mergeCell ref="B65:B66"/>
    <mergeCell ref="C65:C66"/>
    <mergeCell ref="D65:D66"/>
    <mergeCell ref="F65:F66"/>
    <mergeCell ref="E65:E66"/>
    <mergeCell ref="A80:K80"/>
    <mergeCell ref="A81:A83"/>
    <mergeCell ref="B81:F81"/>
    <mergeCell ref="G81:K81"/>
    <mergeCell ref="B82:B83"/>
    <mergeCell ref="C82:C83"/>
    <mergeCell ref="D82:D83"/>
    <mergeCell ref="F82:F83"/>
    <mergeCell ref="E82:E83"/>
  </mergeCells>
  <conditionalFormatting sqref="G32:G43">
    <cfRule type="cellIs" dxfId="159" priority="79" operator="lessThan">
      <formula>0</formula>
    </cfRule>
    <cfRule type="cellIs" dxfId="158" priority="80" operator="greaterThan">
      <formula>0</formula>
    </cfRule>
  </conditionalFormatting>
  <conditionalFormatting sqref="H32:H43">
    <cfRule type="cellIs" dxfId="157" priority="77" operator="lessThan">
      <formula>0</formula>
    </cfRule>
    <cfRule type="cellIs" dxfId="156" priority="78" operator="greaterThan">
      <formula>0</formula>
    </cfRule>
  </conditionalFormatting>
  <conditionalFormatting sqref="K32:K43">
    <cfRule type="cellIs" dxfId="155" priority="75" operator="lessThan">
      <formula>0</formula>
    </cfRule>
    <cfRule type="cellIs" dxfId="154" priority="76" operator="greaterThan">
      <formula>0</formula>
    </cfRule>
  </conditionalFormatting>
  <conditionalFormatting sqref="I32:I43">
    <cfRule type="cellIs" dxfId="153" priority="73" operator="lessThan">
      <formula>0</formula>
    </cfRule>
    <cfRule type="cellIs" dxfId="152" priority="74" operator="greaterThan">
      <formula>0</formula>
    </cfRule>
  </conditionalFormatting>
  <conditionalFormatting sqref="G44">
    <cfRule type="cellIs" dxfId="151" priority="71" operator="lessThan">
      <formula>0</formula>
    </cfRule>
    <cfRule type="cellIs" dxfId="150" priority="72" operator="greaterThan">
      <formula>0</formula>
    </cfRule>
  </conditionalFormatting>
  <conditionalFormatting sqref="H44">
    <cfRule type="cellIs" dxfId="149" priority="69" operator="lessThan">
      <formula>0</formula>
    </cfRule>
    <cfRule type="cellIs" dxfId="148" priority="70" operator="greaterThan">
      <formula>0</formula>
    </cfRule>
  </conditionalFormatting>
  <conditionalFormatting sqref="K44">
    <cfRule type="cellIs" dxfId="147" priority="67" operator="lessThan">
      <formula>0</formula>
    </cfRule>
    <cfRule type="cellIs" dxfId="146" priority="68" operator="greaterThan">
      <formula>0</formula>
    </cfRule>
  </conditionalFormatting>
  <conditionalFormatting sqref="I44">
    <cfRule type="cellIs" dxfId="145" priority="65" operator="lessThan">
      <formula>0</formula>
    </cfRule>
    <cfRule type="cellIs" dxfId="144" priority="66" operator="greaterThan">
      <formula>0</formula>
    </cfRule>
  </conditionalFormatting>
  <conditionalFormatting sqref="G49:G60">
    <cfRule type="cellIs" dxfId="143" priority="63" operator="lessThan">
      <formula>0</formula>
    </cfRule>
    <cfRule type="cellIs" dxfId="142" priority="64" operator="greaterThan">
      <formula>0</formula>
    </cfRule>
  </conditionalFormatting>
  <conditionalFormatting sqref="H49:H60">
    <cfRule type="cellIs" dxfId="141" priority="61" operator="lessThan">
      <formula>0</formula>
    </cfRule>
    <cfRule type="cellIs" dxfId="140" priority="62" operator="greaterThan">
      <formula>0</formula>
    </cfRule>
  </conditionalFormatting>
  <conditionalFormatting sqref="K49:K60">
    <cfRule type="cellIs" dxfId="139" priority="59" operator="lessThan">
      <formula>0</formula>
    </cfRule>
    <cfRule type="cellIs" dxfId="138" priority="60" operator="greaterThan">
      <formula>0</formula>
    </cfRule>
  </conditionalFormatting>
  <conditionalFormatting sqref="I49:I60">
    <cfRule type="cellIs" dxfId="137" priority="57" operator="lessThan">
      <formula>0</formula>
    </cfRule>
    <cfRule type="cellIs" dxfId="136" priority="58" operator="greaterThan">
      <formula>0</formula>
    </cfRule>
  </conditionalFormatting>
  <conditionalFormatting sqref="G61">
    <cfRule type="cellIs" dxfId="135" priority="55" operator="lessThan">
      <formula>0</formula>
    </cfRule>
    <cfRule type="cellIs" dxfId="134" priority="56" operator="greaterThan">
      <formula>0</formula>
    </cfRule>
  </conditionalFormatting>
  <conditionalFormatting sqref="H61">
    <cfRule type="cellIs" dxfId="133" priority="53" operator="lessThan">
      <formula>0</formula>
    </cfRule>
    <cfRule type="cellIs" dxfId="132" priority="54" operator="greaterThan">
      <formula>0</formula>
    </cfRule>
  </conditionalFormatting>
  <conditionalFormatting sqref="K61">
    <cfRule type="cellIs" dxfId="131" priority="51" operator="lessThan">
      <formula>0</formula>
    </cfRule>
    <cfRule type="cellIs" dxfId="130" priority="52" operator="greaterThan">
      <formula>0</formula>
    </cfRule>
  </conditionalFormatting>
  <conditionalFormatting sqref="I61">
    <cfRule type="cellIs" dxfId="129" priority="49" operator="lessThan">
      <formula>0</formula>
    </cfRule>
    <cfRule type="cellIs" dxfId="128" priority="50" operator="greaterThan">
      <formula>0</formula>
    </cfRule>
  </conditionalFormatting>
  <conditionalFormatting sqref="G67:G78">
    <cfRule type="cellIs" dxfId="127" priority="47" operator="lessThan">
      <formula>0</formula>
    </cfRule>
    <cfRule type="cellIs" dxfId="126" priority="48" operator="greaterThan">
      <formula>0</formula>
    </cfRule>
  </conditionalFormatting>
  <conditionalFormatting sqref="H67:H78">
    <cfRule type="cellIs" dxfId="125" priority="45" operator="lessThan">
      <formula>0</formula>
    </cfRule>
    <cfRule type="cellIs" dxfId="124" priority="46" operator="greaterThan">
      <formula>0</formula>
    </cfRule>
  </conditionalFormatting>
  <conditionalFormatting sqref="K67:K78">
    <cfRule type="cellIs" dxfId="123" priority="43" operator="lessThan">
      <formula>0</formula>
    </cfRule>
    <cfRule type="cellIs" dxfId="122" priority="44" operator="greaterThan">
      <formula>0</formula>
    </cfRule>
  </conditionalFormatting>
  <conditionalFormatting sqref="I67:I78">
    <cfRule type="cellIs" dxfId="121" priority="41" operator="lessThan">
      <formula>0</formula>
    </cfRule>
    <cfRule type="cellIs" dxfId="120" priority="42" operator="greaterThan">
      <formula>0</formula>
    </cfRule>
  </conditionalFormatting>
  <conditionalFormatting sqref="G79">
    <cfRule type="cellIs" dxfId="119" priority="39" operator="lessThan">
      <formula>0</formula>
    </cfRule>
    <cfRule type="cellIs" dxfId="118" priority="40" operator="greaterThan">
      <formula>0</formula>
    </cfRule>
  </conditionalFormatting>
  <conditionalFormatting sqref="H79">
    <cfRule type="cellIs" dxfId="117" priority="37" operator="lessThan">
      <formula>0</formula>
    </cfRule>
    <cfRule type="cellIs" dxfId="116" priority="38" operator="greaterThan">
      <formula>0</formula>
    </cfRule>
  </conditionalFormatting>
  <conditionalFormatting sqref="K79">
    <cfRule type="cellIs" dxfId="115" priority="35" operator="lessThan">
      <formula>0</formula>
    </cfRule>
    <cfRule type="cellIs" dxfId="114" priority="36" operator="greaterThan">
      <formula>0</formula>
    </cfRule>
  </conditionalFormatting>
  <conditionalFormatting sqref="I79">
    <cfRule type="cellIs" dxfId="113" priority="33" operator="lessThan">
      <formula>0</formula>
    </cfRule>
    <cfRule type="cellIs" dxfId="112" priority="34" operator="greaterThan">
      <formula>0</formula>
    </cfRule>
  </conditionalFormatting>
  <conditionalFormatting sqref="G84:G95">
    <cfRule type="cellIs" dxfId="111" priority="31" operator="lessThan">
      <formula>0</formula>
    </cfRule>
    <cfRule type="cellIs" dxfId="110" priority="32" operator="greaterThan">
      <formula>0</formula>
    </cfRule>
  </conditionalFormatting>
  <conditionalFormatting sqref="H84:H95">
    <cfRule type="cellIs" dxfId="109" priority="29" operator="lessThan">
      <formula>0</formula>
    </cfRule>
    <cfRule type="cellIs" dxfId="108" priority="30" operator="greaterThan">
      <formula>0</formula>
    </cfRule>
  </conditionalFormatting>
  <conditionalFormatting sqref="K84:K95">
    <cfRule type="cellIs" dxfId="107" priority="27" operator="lessThan">
      <formula>0</formula>
    </cfRule>
    <cfRule type="cellIs" dxfId="106" priority="28" operator="greaterThan">
      <formula>0</formula>
    </cfRule>
  </conditionalFormatting>
  <conditionalFormatting sqref="I84:I95">
    <cfRule type="cellIs" dxfId="105" priority="25" operator="lessThan">
      <formula>0</formula>
    </cfRule>
    <cfRule type="cellIs" dxfId="104" priority="26" operator="greaterThan">
      <formula>0</formula>
    </cfRule>
  </conditionalFormatting>
  <conditionalFormatting sqref="G96">
    <cfRule type="cellIs" dxfId="103" priority="23" operator="lessThan">
      <formula>0</formula>
    </cfRule>
    <cfRule type="cellIs" dxfId="102" priority="24" operator="greaterThan">
      <formula>0</formula>
    </cfRule>
  </conditionalFormatting>
  <conditionalFormatting sqref="H96">
    <cfRule type="cellIs" dxfId="101" priority="21" operator="lessThan">
      <formula>0</formula>
    </cfRule>
    <cfRule type="cellIs" dxfId="100" priority="22" operator="greaterThan">
      <formula>0</formula>
    </cfRule>
  </conditionalFormatting>
  <conditionalFormatting sqref="K96">
    <cfRule type="cellIs" dxfId="99" priority="19" operator="lessThan">
      <formula>0</formula>
    </cfRule>
    <cfRule type="cellIs" dxfId="98" priority="20" operator="greaterThan">
      <formula>0</formula>
    </cfRule>
  </conditionalFormatting>
  <conditionalFormatting sqref="I96">
    <cfRule type="cellIs" dxfId="97" priority="17" operator="lessThan">
      <formula>0</formula>
    </cfRule>
    <cfRule type="cellIs" dxfId="96" priority="18" operator="greaterThan">
      <formula>0</formula>
    </cfRule>
  </conditionalFormatting>
  <conditionalFormatting sqref="J32:J43">
    <cfRule type="cellIs" dxfId="95" priority="15" operator="lessThan">
      <formula>0</formula>
    </cfRule>
    <cfRule type="cellIs" dxfId="94" priority="16" operator="greaterThan">
      <formula>0</formula>
    </cfRule>
  </conditionalFormatting>
  <conditionalFormatting sqref="J44">
    <cfRule type="cellIs" dxfId="93" priority="13" operator="lessThan">
      <formula>0</formula>
    </cfRule>
    <cfRule type="cellIs" dxfId="92" priority="14" operator="greaterThan">
      <formula>0</formula>
    </cfRule>
  </conditionalFormatting>
  <conditionalFormatting sqref="J49:J60">
    <cfRule type="cellIs" dxfId="91" priority="11" operator="lessThan">
      <formula>0</formula>
    </cfRule>
    <cfRule type="cellIs" dxfId="90" priority="12" operator="greaterThan">
      <formula>0</formula>
    </cfRule>
  </conditionalFormatting>
  <conditionalFormatting sqref="J61">
    <cfRule type="cellIs" dxfId="89" priority="9" operator="lessThan">
      <formula>0</formula>
    </cfRule>
    <cfRule type="cellIs" dxfId="88" priority="10" operator="greaterThan">
      <formula>0</formula>
    </cfRule>
  </conditionalFormatting>
  <conditionalFormatting sqref="J67:J78">
    <cfRule type="cellIs" dxfId="87" priority="7" operator="lessThan">
      <formula>0</formula>
    </cfRule>
    <cfRule type="cellIs" dxfId="86" priority="8" operator="greaterThan">
      <formula>0</formula>
    </cfRule>
  </conditionalFormatting>
  <conditionalFormatting sqref="J79">
    <cfRule type="cellIs" dxfId="85" priority="5" operator="lessThan">
      <formula>0</formula>
    </cfRule>
    <cfRule type="cellIs" dxfId="84" priority="6" operator="greaterThan">
      <formula>0</formula>
    </cfRule>
  </conditionalFormatting>
  <conditionalFormatting sqref="J84:J95">
    <cfRule type="cellIs" dxfId="83" priority="3" operator="lessThan">
      <formula>0</formula>
    </cfRule>
    <cfRule type="cellIs" dxfId="82" priority="4" operator="greaterThan">
      <formula>0</formula>
    </cfRule>
  </conditionalFormatting>
  <conditionalFormatting sqref="J96">
    <cfRule type="cellIs" dxfId="81" priority="1" operator="lessThan">
      <formula>0</formula>
    </cfRule>
    <cfRule type="cellIs" dxfId="8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5">
    <tabColor rgb="FFFF0505"/>
    <pageSetUpPr fitToPage="1"/>
  </sheetPr>
  <dimension ref="A1:Q55"/>
  <sheetViews>
    <sheetView showGridLines="0" zoomScale="60" zoomScaleNormal="60" workbookViewId="0">
      <selection activeCell="O9" sqref="O9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17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17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17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  <c r="J3" s="58" t="s">
        <v>2</v>
      </c>
    </row>
    <row r="4" spans="1:17" ht="18.600000000000001" thickBot="1" x14ac:dyDescent="0.35">
      <c r="A4" s="336"/>
      <c r="B4" s="339" t="s">
        <v>166</v>
      </c>
      <c r="C4" s="339"/>
      <c r="D4" s="339"/>
      <c r="E4" s="339"/>
      <c r="F4" s="339"/>
      <c r="G4" s="340" t="s">
        <v>4</v>
      </c>
      <c r="H4" s="341"/>
      <c r="K4" s="58" t="s">
        <v>200</v>
      </c>
      <c r="P4" s="58" t="s">
        <v>4</v>
      </c>
    </row>
    <row r="5" spans="1:17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  <c r="K5" s="58" t="s">
        <v>5</v>
      </c>
      <c r="L5" s="58" t="s">
        <v>6</v>
      </c>
      <c r="M5" s="58" t="s">
        <v>7</v>
      </c>
      <c r="N5" s="58" t="s">
        <v>8</v>
      </c>
      <c r="O5" s="58" t="s">
        <v>197</v>
      </c>
      <c r="P5" s="58" t="s">
        <v>9</v>
      </c>
      <c r="Q5" s="58" t="s">
        <v>10</v>
      </c>
    </row>
    <row r="6" spans="1:17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17" ht="18" x14ac:dyDescent="0.35">
      <c r="A7" s="89" t="s">
        <v>11</v>
      </c>
      <c r="B7" s="87">
        <v>4410906.3899999997</v>
      </c>
      <c r="C7" s="46">
        <v>3730083.969</v>
      </c>
      <c r="D7" s="47">
        <f t="shared" ref="D7:D14" si="0">IFERROR(C7/B7*100, 0)</f>
        <v>84.565022224377799</v>
      </c>
      <c r="E7" s="46">
        <v>3265693</v>
      </c>
      <c r="F7" s="201">
        <v>22718</v>
      </c>
      <c r="G7" s="86">
        <f t="shared" ref="G7:G14" si="1">B7/$B$14*100</f>
        <v>38.575230297836022</v>
      </c>
      <c r="H7" s="90">
        <f t="shared" ref="H7:H14" si="2">C7/$C$14*100</f>
        <v>38.795405817793814</v>
      </c>
      <c r="J7" s="58" t="s">
        <v>11</v>
      </c>
      <c r="K7" s="58">
        <v>4410906.3899999997</v>
      </c>
      <c r="L7" s="58">
        <v>3730083.969</v>
      </c>
      <c r="M7" s="58">
        <v>84.565022224377799</v>
      </c>
      <c r="N7" s="58">
        <v>3265693</v>
      </c>
      <c r="O7" s="58">
        <v>22718</v>
      </c>
      <c r="P7" s="58">
        <v>38.575230297836022</v>
      </c>
      <c r="Q7" s="58">
        <v>38.795405817793814</v>
      </c>
    </row>
    <row r="8" spans="1:17" ht="18" x14ac:dyDescent="0.35">
      <c r="A8" s="89" t="s">
        <v>112</v>
      </c>
      <c r="B8" s="87">
        <v>3417397.696</v>
      </c>
      <c r="C8" s="46">
        <v>2868113.24</v>
      </c>
      <c r="D8" s="47">
        <f t="shared" si="0"/>
        <v>83.926820789897334</v>
      </c>
      <c r="E8" s="46">
        <v>2637747</v>
      </c>
      <c r="F8" s="201">
        <v>18000</v>
      </c>
      <c r="G8" s="86">
        <f t="shared" si="1"/>
        <v>29.886579194099426</v>
      </c>
      <c r="H8" s="90">
        <f t="shared" si="2"/>
        <v>29.830325001240602</v>
      </c>
      <c r="J8" s="58" t="s">
        <v>112</v>
      </c>
      <c r="K8" s="58">
        <v>3417397.696</v>
      </c>
      <c r="L8" s="58">
        <v>2868113.24</v>
      </c>
      <c r="M8" s="58">
        <v>83.926820789897334</v>
      </c>
      <c r="N8" s="58">
        <v>2637747</v>
      </c>
      <c r="O8" s="58">
        <v>18000</v>
      </c>
      <c r="P8" s="58">
        <v>29.886579194099426</v>
      </c>
      <c r="Q8" s="58">
        <v>29.830325001240602</v>
      </c>
    </row>
    <row r="9" spans="1:17" ht="18" x14ac:dyDescent="0.35">
      <c r="A9" s="89" t="s">
        <v>115</v>
      </c>
      <c r="B9" s="61">
        <v>9162.9240000000009</v>
      </c>
      <c r="C9" s="61">
        <v>5880.2280000000001</v>
      </c>
      <c r="D9" s="47">
        <f t="shared" si="0"/>
        <v>64.1741435375869</v>
      </c>
      <c r="E9" s="206">
        <v>9575</v>
      </c>
      <c r="F9" s="108">
        <v>352</v>
      </c>
      <c r="G9" s="86">
        <f t="shared" si="1"/>
        <v>8.0133621584648693E-2</v>
      </c>
      <c r="H9" s="90">
        <f t="shared" si="2"/>
        <v>6.1158363580300967E-2</v>
      </c>
      <c r="J9" s="58" t="s">
        <v>115</v>
      </c>
      <c r="K9" s="58">
        <v>9162.9240000000009</v>
      </c>
      <c r="L9" s="58">
        <v>5880.2280000000001</v>
      </c>
      <c r="M9" s="58">
        <v>64.1741435375869</v>
      </c>
      <c r="N9" s="58">
        <v>9575</v>
      </c>
      <c r="O9" s="58">
        <v>18000</v>
      </c>
      <c r="P9" s="58">
        <v>8.0133621584648693E-2</v>
      </c>
      <c r="Q9" s="58">
        <v>6.1158363580300967E-2</v>
      </c>
    </row>
    <row r="10" spans="1:17" ht="18" x14ac:dyDescent="0.35">
      <c r="A10" s="101" t="s">
        <v>116</v>
      </c>
      <c r="B10" s="61">
        <v>30005.952000000001</v>
      </c>
      <c r="C10" s="61">
        <v>20796.674999999999</v>
      </c>
      <c r="D10" s="47">
        <f t="shared" si="0"/>
        <v>69.308499193759957</v>
      </c>
      <c r="E10" s="206">
        <v>28681</v>
      </c>
      <c r="F10" s="108">
        <v>793</v>
      </c>
      <c r="G10" s="86">
        <f t="shared" si="1"/>
        <v>0.26241466183230733</v>
      </c>
      <c r="H10" s="90">
        <f t="shared" si="2"/>
        <v>0.21629953990072423</v>
      </c>
      <c r="J10" s="58" t="s">
        <v>196</v>
      </c>
      <c r="K10" s="58">
        <v>30005.952000000001</v>
      </c>
      <c r="L10" s="58">
        <v>20796.674999999999</v>
      </c>
      <c r="M10" s="58">
        <v>69.308499193759957</v>
      </c>
      <c r="N10" s="58">
        <v>28681</v>
      </c>
      <c r="O10" s="58">
        <v>352</v>
      </c>
      <c r="P10" s="58">
        <v>0.26241466183230733</v>
      </c>
      <c r="Q10" s="58">
        <v>0.21629953990072423</v>
      </c>
    </row>
    <row r="11" spans="1:17" ht="18.600000000000001" thickBot="1" x14ac:dyDescent="0.4">
      <c r="A11" s="101" t="s">
        <v>189</v>
      </c>
      <c r="B11" s="93">
        <v>662.26499999999999</v>
      </c>
      <c r="C11" s="94">
        <v>307.31599999999997</v>
      </c>
      <c r="D11" s="95">
        <f t="shared" si="0"/>
        <v>46.403780963813581</v>
      </c>
      <c r="E11" s="219">
        <v>1405</v>
      </c>
      <c r="F11" s="109">
        <v>342</v>
      </c>
      <c r="G11" s="97">
        <f t="shared" si="1"/>
        <v>5.7917857769809464E-3</v>
      </c>
      <c r="H11" s="98">
        <f t="shared" si="2"/>
        <v>3.1962950521720879E-3</v>
      </c>
      <c r="J11" s="58" t="s">
        <v>189</v>
      </c>
      <c r="K11" s="58">
        <v>662.26499999999999</v>
      </c>
      <c r="L11" s="58">
        <v>307.31599999999997</v>
      </c>
      <c r="M11" s="58">
        <v>46.403780963813581</v>
      </c>
      <c r="N11" s="58">
        <v>1405</v>
      </c>
      <c r="O11" s="58">
        <v>793</v>
      </c>
      <c r="P11" s="58">
        <v>5.7917857769809464E-3</v>
      </c>
      <c r="Q11" s="58">
        <v>3.1962950521720879E-3</v>
      </c>
    </row>
    <row r="12" spans="1:17" ht="57" customHeight="1" x14ac:dyDescent="0.3">
      <c r="A12" s="283" t="s">
        <v>123</v>
      </c>
      <c r="B12" s="268">
        <f>SUM(B7:B11)</f>
        <v>7868135.2269999981</v>
      </c>
      <c r="C12" s="269">
        <f>SUM(C7:C11)</f>
        <v>6625181.4280000003</v>
      </c>
      <c r="D12" s="270">
        <f t="shared" si="0"/>
        <v>84.202688907344609</v>
      </c>
      <c r="E12" s="269">
        <f>SUM(E7:E11)</f>
        <v>5943101</v>
      </c>
      <c r="F12" s="309">
        <f>SUM(F7:F11)</f>
        <v>42205</v>
      </c>
      <c r="G12" s="271">
        <f t="shared" si="1"/>
        <v>68.810149561129379</v>
      </c>
      <c r="H12" s="272">
        <f t="shared" si="2"/>
        <v>68.906385017567615</v>
      </c>
      <c r="J12" s="58" t="s">
        <v>123</v>
      </c>
      <c r="K12" s="58">
        <v>7868135.2269999981</v>
      </c>
      <c r="L12" s="58">
        <v>6625181.4280000003</v>
      </c>
      <c r="M12" s="58">
        <v>84.202688907344609</v>
      </c>
      <c r="N12" s="58">
        <v>5943101</v>
      </c>
      <c r="O12" s="58">
        <v>59863</v>
      </c>
      <c r="P12" s="58">
        <v>68.810149561129379</v>
      </c>
      <c r="Q12" s="58">
        <v>68.906385017567615</v>
      </c>
    </row>
    <row r="13" spans="1:17" ht="36" x14ac:dyDescent="0.3">
      <c r="A13" s="284" t="s">
        <v>124</v>
      </c>
      <c r="B13" s="83">
        <v>3566420.9789999994</v>
      </c>
      <c r="C13" s="61">
        <v>2989575.5009999992</v>
      </c>
      <c r="D13" s="47">
        <f t="shared" si="0"/>
        <v>83.825648138662984</v>
      </c>
      <c r="E13" s="206">
        <v>2988780</v>
      </c>
      <c r="F13" s="108">
        <v>30917</v>
      </c>
      <c r="G13" s="86">
        <f t="shared" si="1"/>
        <v>31.189850438870636</v>
      </c>
      <c r="H13" s="90">
        <f t="shared" si="2"/>
        <v>31.093614982432381</v>
      </c>
      <c r="J13" s="58" t="s">
        <v>124</v>
      </c>
      <c r="K13" s="58">
        <v>3566420.9789999994</v>
      </c>
      <c r="L13" s="58">
        <v>2989575.5009999992</v>
      </c>
      <c r="M13" s="58">
        <v>83.825648138662984</v>
      </c>
      <c r="N13" s="58">
        <v>2988780</v>
      </c>
      <c r="O13" s="58">
        <v>30917</v>
      </c>
      <c r="P13" s="58">
        <v>31.189850438870636</v>
      </c>
      <c r="Q13" s="58">
        <v>31.093614982432381</v>
      </c>
    </row>
    <row r="14" spans="1:17" ht="57" customHeight="1" thickBot="1" x14ac:dyDescent="0.35">
      <c r="A14" s="155" t="s">
        <v>125</v>
      </c>
      <c r="B14" s="273">
        <f>B12+B13</f>
        <v>11434556.205999997</v>
      </c>
      <c r="C14" s="273">
        <f t="shared" ref="C14" si="3">C12+C13</f>
        <v>9614756.9289999995</v>
      </c>
      <c r="D14" s="274">
        <f t="shared" si="0"/>
        <v>84.085090455499241</v>
      </c>
      <c r="E14" s="310">
        <f>E12+E13</f>
        <v>8931881</v>
      </c>
      <c r="F14" s="275">
        <f>F12+F13</f>
        <v>73122</v>
      </c>
      <c r="G14" s="276">
        <f t="shared" si="1"/>
        <v>100</v>
      </c>
      <c r="H14" s="277">
        <f t="shared" si="2"/>
        <v>100</v>
      </c>
      <c r="J14" s="58" t="s">
        <v>125</v>
      </c>
      <c r="K14" s="58">
        <v>11434556.205999997</v>
      </c>
      <c r="L14" s="58">
        <v>9614756.9289999995</v>
      </c>
      <c r="M14" s="58">
        <v>84.085090455499241</v>
      </c>
      <c r="N14" s="58">
        <v>8931881</v>
      </c>
      <c r="O14" s="58">
        <v>90780</v>
      </c>
      <c r="P14" s="58">
        <v>100.00000000000001</v>
      </c>
      <c r="Q14" s="58">
        <v>100</v>
      </c>
    </row>
    <row r="15" spans="1:17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17" ht="18.75" customHeight="1" thickBot="1" x14ac:dyDescent="0.35">
      <c r="A16" s="314"/>
      <c r="B16" s="317" t="s">
        <v>166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757989.07200000004</v>
      </c>
      <c r="C19" s="46">
        <v>586190.05700000003</v>
      </c>
      <c r="D19" s="47">
        <f t="shared" ref="D19:D26" si="4">IFERROR(C19/B19*100, 0)</f>
        <v>77.334895535274953</v>
      </c>
      <c r="E19" s="46">
        <v>212952</v>
      </c>
      <c r="F19" s="87">
        <v>1630</v>
      </c>
      <c r="G19" s="79">
        <f t="shared" ref="G19:H26" si="5">B19/B$26*100</f>
        <v>14.483684332805593</v>
      </c>
      <c r="H19" s="48">
        <f t="shared" si="5"/>
        <v>13.273477188657626</v>
      </c>
    </row>
    <row r="20" spans="1:8" ht="18" x14ac:dyDescent="0.35">
      <c r="A20" s="78" t="s">
        <v>112</v>
      </c>
      <c r="B20" s="45">
        <v>3325866.2489999998</v>
      </c>
      <c r="C20" s="46">
        <v>2852623.6570000001</v>
      </c>
      <c r="D20" s="47">
        <f t="shared" si="4"/>
        <v>85.770847154713721</v>
      </c>
      <c r="E20" s="46">
        <v>553474</v>
      </c>
      <c r="F20" s="87">
        <v>2847</v>
      </c>
      <c r="G20" s="79">
        <f t="shared" si="5"/>
        <v>63.550780166983991</v>
      </c>
      <c r="H20" s="48">
        <f t="shared" si="5"/>
        <v>64.593785900763905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4083855.321</v>
      </c>
      <c r="C24" s="280">
        <f>SUM(C19:C23)</f>
        <v>3438813.7140000002</v>
      </c>
      <c r="D24" s="264">
        <f t="shared" si="4"/>
        <v>84.205081808773514</v>
      </c>
      <c r="E24" s="280">
        <f>SUM(E19:E23)</f>
        <v>766426</v>
      </c>
      <c r="F24" s="311">
        <f>SUM(F19:F23)</f>
        <v>4477</v>
      </c>
      <c r="G24" s="281">
        <f t="shared" si="5"/>
        <v>78.034464499789593</v>
      </c>
      <c r="H24" s="282">
        <f t="shared" si="5"/>
        <v>77.867263089421527</v>
      </c>
    </row>
    <row r="25" spans="1:8" ht="36" x14ac:dyDescent="0.3">
      <c r="A25" s="284" t="s">
        <v>124</v>
      </c>
      <c r="B25" s="83">
        <v>1149544.2380000008</v>
      </c>
      <c r="C25" s="61">
        <v>977437.19499999972</v>
      </c>
      <c r="D25" s="77">
        <f t="shared" si="4"/>
        <v>85.028236642772768</v>
      </c>
      <c r="E25" s="206">
        <v>199174</v>
      </c>
      <c r="F25" s="108">
        <v>1183</v>
      </c>
      <c r="G25" s="86">
        <f t="shared" si="5"/>
        <v>21.965535500210422</v>
      </c>
      <c r="H25" s="90">
        <f t="shared" si="5"/>
        <v>22.132736910578458</v>
      </c>
    </row>
    <row r="26" spans="1:8" ht="57" customHeight="1" thickBot="1" x14ac:dyDescent="0.35">
      <c r="A26" s="162" t="s">
        <v>178</v>
      </c>
      <c r="B26" s="156">
        <f>B24+B25</f>
        <v>5233399.5590000004</v>
      </c>
      <c r="C26" s="157">
        <f t="shared" ref="C26" si="7">C24+C25</f>
        <v>4416250.909</v>
      </c>
      <c r="D26" s="278">
        <f t="shared" si="4"/>
        <v>84.385892176057325</v>
      </c>
      <c r="E26" s="163">
        <f>E24+E25</f>
        <v>965600</v>
      </c>
      <c r="F26" s="159">
        <f>F24+F25</f>
        <v>5660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E17:E18"/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26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27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3685700.65</v>
      </c>
      <c r="C7" s="46">
        <v>2466982.091</v>
      </c>
      <c r="D7" s="47">
        <f t="shared" ref="D7:D14" si="0">IFERROR(C7/B7*100, 0)</f>
        <v>66.933870253407591</v>
      </c>
      <c r="E7" s="46">
        <v>2566225</v>
      </c>
      <c r="F7" s="201">
        <v>25167</v>
      </c>
      <c r="G7" s="86">
        <f t="shared" ref="G7:G14" si="1">B7/$B$14*100</f>
        <v>37.540611385390839</v>
      </c>
      <c r="H7" s="90">
        <f t="shared" ref="H7:H14" si="2">C7/$C$14*100</f>
        <v>33.867299723825781</v>
      </c>
    </row>
    <row r="8" spans="1:8" ht="18" x14ac:dyDescent="0.35">
      <c r="A8" s="89" t="s">
        <v>12</v>
      </c>
      <c r="B8" s="87">
        <v>3705201.372</v>
      </c>
      <c r="C8" s="46">
        <v>2912220.682</v>
      </c>
      <c r="D8" s="47">
        <f t="shared" si="0"/>
        <v>78.59817563513522</v>
      </c>
      <c r="E8" s="46">
        <v>2668063</v>
      </c>
      <c r="F8" s="201">
        <v>21166</v>
      </c>
      <c r="G8" s="86">
        <f t="shared" si="1"/>
        <v>37.739235499461671</v>
      </c>
      <c r="H8" s="90">
        <f t="shared" si="2"/>
        <v>39.979637898075978</v>
      </c>
    </row>
    <row r="9" spans="1:8" ht="18" x14ac:dyDescent="0.35">
      <c r="A9" s="89" t="s">
        <v>115</v>
      </c>
      <c r="B9" s="61">
        <v>1618.02</v>
      </c>
      <c r="C9" s="61">
        <v>943.80200000000002</v>
      </c>
      <c r="D9" s="47">
        <f t="shared" si="0"/>
        <v>58.33067576420563</v>
      </c>
      <c r="E9" s="206">
        <v>2037</v>
      </c>
      <c r="F9" s="108">
        <v>78</v>
      </c>
      <c r="G9" s="86">
        <f t="shared" si="1"/>
        <v>1.6480302065169098E-2</v>
      </c>
      <c r="H9" s="90">
        <f t="shared" si="2"/>
        <v>1.2956731761676261E-2</v>
      </c>
    </row>
    <row r="10" spans="1:8" ht="18" x14ac:dyDescent="0.35">
      <c r="A10" s="101" t="s">
        <v>116</v>
      </c>
      <c r="B10" s="61">
        <v>55277.656000000003</v>
      </c>
      <c r="C10" s="61">
        <v>36670.445</v>
      </c>
      <c r="D10" s="47">
        <f t="shared" ref="D10" si="3">IFERROR(C10/B10*100, 0)</f>
        <v>66.338639612359827</v>
      </c>
      <c r="E10" s="206">
        <v>64925</v>
      </c>
      <c r="F10" s="108">
        <v>1622</v>
      </c>
      <c r="G10" s="86">
        <f t="shared" si="1"/>
        <v>0.56302917660752461</v>
      </c>
      <c r="H10" s="90">
        <f t="shared" si="2"/>
        <v>0.50342033545839315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7447797.6979999999</v>
      </c>
      <c r="C12" s="269">
        <f>SUM(C7:C11)</f>
        <v>5416817.0200000005</v>
      </c>
      <c r="D12" s="270">
        <f t="shared" si="0"/>
        <v>72.730453211082917</v>
      </c>
      <c r="E12" s="269">
        <f>SUM(E7:E11)</f>
        <v>5301250</v>
      </c>
      <c r="F12" s="309">
        <f>SUM(F7:F11)</f>
        <v>48033</v>
      </c>
      <c r="G12" s="271">
        <f t="shared" si="1"/>
        <v>75.859356363525208</v>
      </c>
      <c r="H12" s="272">
        <f t="shared" si="2"/>
        <v>74.363314689121836</v>
      </c>
    </row>
    <row r="13" spans="1:8" ht="36" x14ac:dyDescent="0.3">
      <c r="A13" s="284" t="s">
        <v>124</v>
      </c>
      <c r="B13" s="83">
        <v>2370104.8720000004</v>
      </c>
      <c r="C13" s="61">
        <v>1867442.7559999991</v>
      </c>
      <c r="D13" s="47">
        <f t="shared" si="0"/>
        <v>78.791566485586245</v>
      </c>
      <c r="E13" s="206">
        <v>2146371</v>
      </c>
      <c r="F13" s="108">
        <v>31156</v>
      </c>
      <c r="G13" s="86">
        <f t="shared" si="1"/>
        <v>24.140643636474795</v>
      </c>
      <c r="H13" s="90">
        <f t="shared" si="2"/>
        <v>25.636685310878171</v>
      </c>
    </row>
    <row r="14" spans="1:8" ht="57" customHeight="1" thickBot="1" x14ac:dyDescent="0.35">
      <c r="A14" s="155" t="s">
        <v>125</v>
      </c>
      <c r="B14" s="273">
        <f>B12+B13</f>
        <v>9817902.5700000003</v>
      </c>
      <c r="C14" s="273">
        <f t="shared" ref="C14" si="4">C12+C13</f>
        <v>7284259.7759999996</v>
      </c>
      <c r="D14" s="274">
        <f t="shared" si="0"/>
        <v>74.193644967083841</v>
      </c>
      <c r="E14" s="310">
        <f>E12+E13</f>
        <v>7447621</v>
      </c>
      <c r="F14" s="275">
        <f>F12+F13</f>
        <v>79189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27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434132.18199999997</v>
      </c>
      <c r="C19" s="46">
        <v>261590.71</v>
      </c>
      <c r="D19" s="47">
        <f t="shared" ref="D19:D26" si="5">IFERROR(C19/B19*100, 0)</f>
        <v>60.256005162962097</v>
      </c>
      <c r="E19" s="46">
        <v>127562</v>
      </c>
      <c r="F19" s="87">
        <v>1258</v>
      </c>
      <c r="G19" s="79">
        <f t="shared" ref="G19:H26" si="6">B19/B$26*100</f>
        <v>15.045753800598071</v>
      </c>
      <c r="H19" s="48">
        <f t="shared" si="6"/>
        <v>11.589246516778212</v>
      </c>
    </row>
    <row r="20" spans="1:8" ht="18" x14ac:dyDescent="0.35">
      <c r="A20" s="78" t="s">
        <v>12</v>
      </c>
      <c r="B20" s="45">
        <v>2451281.1230000001</v>
      </c>
      <c r="C20" s="46">
        <v>1995594.0830000001</v>
      </c>
      <c r="D20" s="47">
        <f t="shared" si="5"/>
        <v>81.410249696603245</v>
      </c>
      <c r="E20" s="46">
        <v>377332</v>
      </c>
      <c r="F20" s="87">
        <v>2096</v>
      </c>
      <c r="G20" s="79">
        <f t="shared" si="6"/>
        <v>84.954246199401922</v>
      </c>
      <c r="H20" s="48">
        <f t="shared" si="6"/>
        <v>88.410753483221797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2885413.3050000002</v>
      </c>
      <c r="C24" s="280">
        <f>SUM(C19:C23)</f>
        <v>2257184.7930000001</v>
      </c>
      <c r="D24" s="264">
        <f t="shared" si="5"/>
        <v>78.227434145695113</v>
      </c>
      <c r="E24" s="280">
        <f>SUM(E19:E23)</f>
        <v>504894</v>
      </c>
      <c r="F24" s="311">
        <f>SUM(F19:F23)</f>
        <v>3354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2885413.3050000002</v>
      </c>
      <c r="C26" s="157">
        <f t="shared" ref="C26" si="8">C24+C25</f>
        <v>2257184.7930000001</v>
      </c>
      <c r="D26" s="278">
        <f t="shared" si="5"/>
        <v>78.227434145695113</v>
      </c>
      <c r="E26" s="163">
        <f>E24+E25</f>
        <v>504894</v>
      </c>
      <c r="F26" s="159">
        <f>F24+F25</f>
        <v>3354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120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6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3258214.6979999999</v>
      </c>
      <c r="C7" s="46">
        <v>2685330.1710000001</v>
      </c>
      <c r="D7" s="47">
        <f t="shared" ref="D7:D14" si="0">IFERROR(C7/B7*100, 0)</f>
        <v>82.417225993374359</v>
      </c>
      <c r="E7" s="46">
        <v>2477819</v>
      </c>
      <c r="F7" s="201">
        <v>17806</v>
      </c>
      <c r="G7" s="86">
        <f t="shared" ref="G7:G14" si="1">B7/$B$14*100</f>
        <v>35.313921174035173</v>
      </c>
      <c r="H7" s="90">
        <f t="shared" ref="H7:H14" si="2">C7/$C$14*100</f>
        <v>35.294721508054899</v>
      </c>
    </row>
    <row r="8" spans="1:8" ht="18" x14ac:dyDescent="0.35">
      <c r="A8" s="89" t="s">
        <v>112</v>
      </c>
      <c r="B8" s="87">
        <v>2892110.4350000001</v>
      </c>
      <c r="C8" s="46">
        <v>2365444.3569999998</v>
      </c>
      <c r="D8" s="47">
        <f t="shared" si="0"/>
        <v>81.789558530464618</v>
      </c>
      <c r="E8" s="46">
        <v>2204659</v>
      </c>
      <c r="F8" s="201">
        <v>15465</v>
      </c>
      <c r="G8" s="86">
        <f t="shared" si="1"/>
        <v>31.345926955300534</v>
      </c>
      <c r="H8" s="90">
        <f t="shared" si="2"/>
        <v>31.09029225706897</v>
      </c>
    </row>
    <row r="9" spans="1:8" ht="18" x14ac:dyDescent="0.35">
      <c r="A9" s="89" t="s">
        <v>115</v>
      </c>
      <c r="B9" s="61">
        <v>8803.9040000000005</v>
      </c>
      <c r="C9" s="61">
        <v>5825.7169999999996</v>
      </c>
      <c r="D9" s="47">
        <f t="shared" si="0"/>
        <v>66.171973251866433</v>
      </c>
      <c r="E9" s="206">
        <v>9742</v>
      </c>
      <c r="F9" s="108">
        <v>309</v>
      </c>
      <c r="G9" s="86">
        <f t="shared" si="1"/>
        <v>9.5420468169459149E-2</v>
      </c>
      <c r="H9" s="90">
        <f t="shared" si="2"/>
        <v>7.657049450391068E-2</v>
      </c>
    </row>
    <row r="10" spans="1:8" ht="18" x14ac:dyDescent="0.35">
      <c r="A10" s="101" t="s">
        <v>116</v>
      </c>
      <c r="B10" s="61">
        <v>29767.68</v>
      </c>
      <c r="C10" s="61">
        <v>17249.842000000001</v>
      </c>
      <c r="D10" s="47">
        <f t="shared" si="0"/>
        <v>57.94822438295494</v>
      </c>
      <c r="E10" s="206">
        <v>26908</v>
      </c>
      <c r="F10" s="108">
        <v>851</v>
      </c>
      <c r="G10" s="86">
        <f t="shared" si="1"/>
        <v>0.3226348176807296</v>
      </c>
      <c r="H10" s="90">
        <f t="shared" si="2"/>
        <v>0.22672384052543709</v>
      </c>
    </row>
    <row r="11" spans="1:8" ht="18.600000000000001" thickBot="1" x14ac:dyDescent="0.4">
      <c r="A11" s="101" t="s">
        <v>189</v>
      </c>
      <c r="B11" s="93">
        <v>602.226</v>
      </c>
      <c r="C11" s="94">
        <v>308.988</v>
      </c>
      <c r="D11" s="95">
        <f t="shared" si="0"/>
        <v>51.307648623606418</v>
      </c>
      <c r="E11" s="219">
        <v>1363</v>
      </c>
      <c r="F11" s="109">
        <v>312</v>
      </c>
      <c r="G11" s="97">
        <f t="shared" si="1"/>
        <v>6.5271823572611316E-3</v>
      </c>
      <c r="H11" s="98">
        <f t="shared" si="2"/>
        <v>4.0611934901359538E-3</v>
      </c>
    </row>
    <row r="12" spans="1:8" ht="57" customHeight="1" x14ac:dyDescent="0.3">
      <c r="A12" s="283" t="s">
        <v>123</v>
      </c>
      <c r="B12" s="268">
        <f>SUM(B7:B11)</f>
        <v>6189498.942999999</v>
      </c>
      <c r="C12" s="269">
        <f>SUM(C7:C11)</f>
        <v>5074159.0750000002</v>
      </c>
      <c r="D12" s="270">
        <f t="shared" si="0"/>
        <v>81.980126690846433</v>
      </c>
      <c r="E12" s="269">
        <f>SUM(E7:E11)</f>
        <v>4720491</v>
      </c>
      <c r="F12" s="309">
        <f>SUM(F7:F11)</f>
        <v>34743</v>
      </c>
      <c r="G12" s="271">
        <f t="shared" si="1"/>
        <v>67.084430597543147</v>
      </c>
      <c r="H12" s="272">
        <f t="shared" si="2"/>
        <v>66.692369293643353</v>
      </c>
    </row>
    <row r="13" spans="1:8" ht="36" x14ac:dyDescent="0.3">
      <c r="A13" s="284" t="s">
        <v>124</v>
      </c>
      <c r="B13" s="83">
        <v>3036932.4179999996</v>
      </c>
      <c r="C13" s="61">
        <v>2534146.2359999996</v>
      </c>
      <c r="D13" s="47">
        <f t="shared" si="0"/>
        <v>83.444274919653481</v>
      </c>
      <c r="E13" s="206">
        <v>2690501</v>
      </c>
      <c r="F13" s="108">
        <v>27936</v>
      </c>
      <c r="G13" s="86">
        <f t="shared" si="1"/>
        <v>32.91556940245686</v>
      </c>
      <c r="H13" s="90">
        <f t="shared" si="2"/>
        <v>33.307630706356647</v>
      </c>
    </row>
    <row r="14" spans="1:8" ht="57" customHeight="1" thickBot="1" x14ac:dyDescent="0.35">
      <c r="A14" s="155" t="s">
        <v>125</v>
      </c>
      <c r="B14" s="273">
        <f>B12+B13</f>
        <v>9226431.3609999977</v>
      </c>
      <c r="C14" s="273">
        <f t="shared" ref="C14" si="3">C12+C13</f>
        <v>7608305.3109999998</v>
      </c>
      <c r="D14" s="274">
        <f t="shared" si="0"/>
        <v>82.462059417254267</v>
      </c>
      <c r="E14" s="310">
        <f>E12+E13</f>
        <v>7410992</v>
      </c>
      <c r="F14" s="275">
        <f>F12+F13</f>
        <v>62679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654199.45600000001</v>
      </c>
      <c r="C19" s="46">
        <v>486290.24900000001</v>
      </c>
      <c r="D19" s="47">
        <f t="shared" ref="D19:D26" si="4">IFERROR(C19/B19*100, 0)</f>
        <v>74.333637018493633</v>
      </c>
      <c r="E19" s="46">
        <v>181697</v>
      </c>
      <c r="F19" s="87">
        <v>1338</v>
      </c>
      <c r="G19" s="79">
        <f t="shared" ref="G19:H26" si="5">B19/B$26*100</f>
        <v>14.195264689413156</v>
      </c>
      <c r="H19" s="48">
        <f t="shared" si="5"/>
        <v>13.258691760119989</v>
      </c>
    </row>
    <row r="20" spans="1:8" ht="18" x14ac:dyDescent="0.35">
      <c r="A20" s="78" t="s">
        <v>112</v>
      </c>
      <c r="B20" s="45">
        <v>3059192.1869999999</v>
      </c>
      <c r="C20" s="46">
        <v>2496965.057</v>
      </c>
      <c r="D20" s="47">
        <f t="shared" si="4"/>
        <v>81.621712673392096</v>
      </c>
      <c r="E20" s="46">
        <v>485063</v>
      </c>
      <c r="F20" s="87">
        <v>2536</v>
      </c>
      <c r="G20" s="79">
        <f t="shared" si="5"/>
        <v>66.380432499549045</v>
      </c>
      <c r="H20" s="48">
        <f t="shared" si="5"/>
        <v>68.07969128443996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3713391.6430000002</v>
      </c>
      <c r="C24" s="280">
        <f>SUM(C19:C23)</f>
        <v>2983255.3059999999</v>
      </c>
      <c r="D24" s="264">
        <f t="shared" si="4"/>
        <v>80.337750304997925</v>
      </c>
      <c r="E24" s="280">
        <f>SUM(E19:E23)</f>
        <v>666760</v>
      </c>
      <c r="F24" s="311">
        <f>SUM(F19:F23)</f>
        <v>3874</v>
      </c>
      <c r="G24" s="281">
        <f t="shared" si="5"/>
        <v>80.575697188962209</v>
      </c>
      <c r="H24" s="282">
        <f t="shared" si="5"/>
        <v>81.338383044559933</v>
      </c>
    </row>
    <row r="25" spans="1:8" ht="36" x14ac:dyDescent="0.3">
      <c r="A25" s="284" t="s">
        <v>124</v>
      </c>
      <c r="B25" s="83">
        <v>895183.61300000013</v>
      </c>
      <c r="C25" s="61">
        <v>684453.83000000007</v>
      </c>
      <c r="D25" s="77">
        <f t="shared" si="4"/>
        <v>76.45960226039125</v>
      </c>
      <c r="E25" s="206">
        <v>148726</v>
      </c>
      <c r="F25" s="108">
        <v>971</v>
      </c>
      <c r="G25" s="86">
        <f t="shared" si="5"/>
        <v>19.424302811037791</v>
      </c>
      <c r="H25" s="90">
        <f t="shared" si="5"/>
        <v>18.661616955440056</v>
      </c>
    </row>
    <row r="26" spans="1:8" ht="57" customHeight="1" thickBot="1" x14ac:dyDescent="0.35">
      <c r="A26" s="162" t="s">
        <v>178</v>
      </c>
      <c r="B26" s="156">
        <f>B24+B25</f>
        <v>4608575.2560000001</v>
      </c>
      <c r="C26" s="157">
        <f t="shared" ref="C26" si="7">C24+C25</f>
        <v>3667709.1359999999</v>
      </c>
      <c r="D26" s="278">
        <f t="shared" si="4"/>
        <v>79.584447085353176</v>
      </c>
      <c r="E26" s="163">
        <f>E24+E25</f>
        <v>815486</v>
      </c>
      <c r="F26" s="159">
        <f>F24+F25</f>
        <v>4845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5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168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3351657.5619999999</v>
      </c>
      <c r="C7" s="46">
        <v>2674926.2340000002</v>
      </c>
      <c r="D7" s="47">
        <f t="shared" ref="D7:D14" si="0">IFERROR(C7/B7*100, 0)</f>
        <v>79.809055206815913</v>
      </c>
      <c r="E7" s="46">
        <v>2514655</v>
      </c>
      <c r="F7" s="201">
        <v>18607</v>
      </c>
      <c r="G7" s="86">
        <f t="shared" ref="G7:G14" si="1">B7/$B$14*100</f>
        <v>34.55888434836627</v>
      </c>
      <c r="H7" s="90">
        <f t="shared" ref="H7:H14" si="2">C7/$C$14*100</f>
        <v>34.05396443235194</v>
      </c>
    </row>
    <row r="8" spans="1:8" ht="18" x14ac:dyDescent="0.35">
      <c r="A8" s="89" t="s">
        <v>112</v>
      </c>
      <c r="B8" s="87">
        <v>3091580.0660000001</v>
      </c>
      <c r="C8" s="46">
        <v>2498585.574</v>
      </c>
      <c r="D8" s="47">
        <f t="shared" si="0"/>
        <v>80.819047886822531</v>
      </c>
      <c r="E8" s="46">
        <v>2364985</v>
      </c>
      <c r="F8" s="201">
        <v>16535</v>
      </c>
      <c r="G8" s="86">
        <f t="shared" si="1"/>
        <v>31.877229692538791</v>
      </c>
      <c r="H8" s="90">
        <f t="shared" si="2"/>
        <v>31.809005865910411</v>
      </c>
    </row>
    <row r="9" spans="1:8" ht="18" x14ac:dyDescent="0.35">
      <c r="A9" s="89" t="s">
        <v>115</v>
      </c>
      <c r="B9" s="61">
        <v>9985.0360000000001</v>
      </c>
      <c r="C9" s="61">
        <v>6145.5839999999998</v>
      </c>
      <c r="D9" s="47">
        <f t="shared" si="0"/>
        <v>61.547940337921666</v>
      </c>
      <c r="E9" s="206">
        <v>10501</v>
      </c>
      <c r="F9" s="108">
        <v>340</v>
      </c>
      <c r="G9" s="86">
        <f t="shared" si="1"/>
        <v>0.10295553706040385</v>
      </c>
      <c r="H9" s="90">
        <f t="shared" si="2"/>
        <v>7.8238231877922934E-2</v>
      </c>
    </row>
    <row r="10" spans="1:8" ht="18" x14ac:dyDescent="0.35">
      <c r="A10" s="101" t="s">
        <v>116</v>
      </c>
      <c r="B10" s="61">
        <v>28493.972000000002</v>
      </c>
      <c r="C10" s="61">
        <v>15850.754000000001</v>
      </c>
      <c r="D10" s="47">
        <f t="shared" si="0"/>
        <v>55.628446606180425</v>
      </c>
      <c r="E10" s="206">
        <v>26628</v>
      </c>
      <c r="F10" s="108">
        <v>850</v>
      </c>
      <c r="G10" s="86">
        <f t="shared" si="1"/>
        <v>0.29380086263525834</v>
      </c>
      <c r="H10" s="90">
        <f t="shared" si="2"/>
        <v>0.20179285921271511</v>
      </c>
    </row>
    <row r="11" spans="1:8" ht="18.600000000000001" thickBot="1" x14ac:dyDescent="0.4">
      <c r="A11" s="101" t="s">
        <v>189</v>
      </c>
      <c r="B11" s="93">
        <v>811.60199999999998</v>
      </c>
      <c r="C11" s="94">
        <v>361.399</v>
      </c>
      <c r="D11" s="95">
        <f t="shared" si="0"/>
        <v>44.529091845510486</v>
      </c>
      <c r="E11" s="219">
        <v>1624</v>
      </c>
      <c r="F11" s="109">
        <v>364</v>
      </c>
      <c r="G11" s="97">
        <f t="shared" si="1"/>
        <v>8.3684144743492034E-3</v>
      </c>
      <c r="H11" s="98">
        <f t="shared" si="2"/>
        <v>4.6009002175300944E-3</v>
      </c>
    </row>
    <row r="12" spans="1:8" ht="57" customHeight="1" x14ac:dyDescent="0.3">
      <c r="A12" s="283" t="s">
        <v>123</v>
      </c>
      <c r="B12" s="268">
        <f>SUM(B7:B11)</f>
        <v>6482528.2380000008</v>
      </c>
      <c r="C12" s="269">
        <f>SUM(C7:C11)</f>
        <v>5195869.5449999999</v>
      </c>
      <c r="D12" s="270">
        <f t="shared" si="0"/>
        <v>80.151899910628657</v>
      </c>
      <c r="E12" s="269">
        <f>SUM(E7:E11)</f>
        <v>4918393</v>
      </c>
      <c r="F12" s="309">
        <f>SUM(F7:F11)</f>
        <v>36696</v>
      </c>
      <c r="G12" s="271">
        <f t="shared" si="1"/>
        <v>66.841238855075076</v>
      </c>
      <c r="H12" s="272">
        <f t="shared" si="2"/>
        <v>66.147602289570514</v>
      </c>
    </row>
    <row r="13" spans="1:8" ht="36" x14ac:dyDescent="0.3">
      <c r="A13" s="284" t="s">
        <v>124</v>
      </c>
      <c r="B13" s="83">
        <v>3215868.0649999985</v>
      </c>
      <c r="C13" s="61">
        <v>2659093.2429999998</v>
      </c>
      <c r="D13" s="47">
        <f t="shared" si="0"/>
        <v>82.686639789123333</v>
      </c>
      <c r="E13" s="206">
        <v>2825003</v>
      </c>
      <c r="F13" s="108">
        <v>29091</v>
      </c>
      <c r="G13" s="86">
        <f t="shared" si="1"/>
        <v>33.158761144924917</v>
      </c>
      <c r="H13" s="90">
        <f t="shared" si="2"/>
        <v>33.852397710429486</v>
      </c>
    </row>
    <row r="14" spans="1:8" ht="57" customHeight="1" thickBot="1" x14ac:dyDescent="0.35">
      <c r="A14" s="155" t="s">
        <v>125</v>
      </c>
      <c r="B14" s="273">
        <f>B12+B13</f>
        <v>9698396.3029999994</v>
      </c>
      <c r="C14" s="273">
        <f t="shared" ref="C14" si="3">C12+C13</f>
        <v>7854962.7879999997</v>
      </c>
      <c r="D14" s="274">
        <f t="shared" si="0"/>
        <v>80.992388252583865</v>
      </c>
      <c r="E14" s="310">
        <f>E12+E13</f>
        <v>7743396</v>
      </c>
      <c r="F14" s="275">
        <f>F12+F13</f>
        <v>65787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168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605564.88</v>
      </c>
      <c r="C19" s="46">
        <v>461738.20400000003</v>
      </c>
      <c r="D19" s="47">
        <f t="shared" ref="D19:D26" si="4">IFERROR(C19/B19*100, 0)</f>
        <v>76.249171517344266</v>
      </c>
      <c r="E19" s="46">
        <v>178117</v>
      </c>
      <c r="F19" s="87">
        <v>1213</v>
      </c>
      <c r="G19" s="79">
        <f t="shared" ref="G19:H26" si="5">B19/B$26*100</f>
        <v>13.347803591256557</v>
      </c>
      <c r="H19" s="48">
        <f t="shared" si="5"/>
        <v>12.501978236454631</v>
      </c>
    </row>
    <row r="20" spans="1:8" ht="18" x14ac:dyDescent="0.35">
      <c r="A20" s="78" t="s">
        <v>112</v>
      </c>
      <c r="B20" s="45">
        <v>3150451.176</v>
      </c>
      <c r="C20" s="46">
        <v>2618555.21</v>
      </c>
      <c r="D20" s="47">
        <f t="shared" si="4"/>
        <v>83.116831961975464</v>
      </c>
      <c r="E20" s="46">
        <v>499328</v>
      </c>
      <c r="F20" s="87">
        <v>2563</v>
      </c>
      <c r="G20" s="79">
        <f t="shared" si="5"/>
        <v>69.441945710410494</v>
      </c>
      <c r="H20" s="48">
        <f t="shared" si="5"/>
        <v>70.899743540334995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3756016.0559999999</v>
      </c>
      <c r="C24" s="280">
        <f>SUM(C19:C23)</f>
        <v>3080293.4139999999</v>
      </c>
      <c r="D24" s="264">
        <f t="shared" si="4"/>
        <v>82.009591228435369</v>
      </c>
      <c r="E24" s="280">
        <f>SUM(E19:E23)</f>
        <v>677445</v>
      </c>
      <c r="F24" s="311">
        <f>SUM(F19:F23)</f>
        <v>3776</v>
      </c>
      <c r="G24" s="281">
        <f t="shared" si="5"/>
        <v>82.789749301667044</v>
      </c>
      <c r="H24" s="282">
        <f t="shared" si="5"/>
        <v>83.401721776789628</v>
      </c>
    </row>
    <row r="25" spans="1:8" ht="36" x14ac:dyDescent="0.3">
      <c r="A25" s="284" t="s">
        <v>124</v>
      </c>
      <c r="B25" s="83">
        <v>780796.87999999966</v>
      </c>
      <c r="C25" s="61">
        <v>613027.71700000006</v>
      </c>
      <c r="D25" s="77">
        <f t="shared" si="4"/>
        <v>78.513084862736676</v>
      </c>
      <c r="E25" s="206">
        <v>123561</v>
      </c>
      <c r="F25" s="108">
        <v>800</v>
      </c>
      <c r="G25" s="86">
        <f t="shared" si="5"/>
        <v>17.210250698332953</v>
      </c>
      <c r="H25" s="90">
        <f t="shared" si="5"/>
        <v>16.598278223210372</v>
      </c>
    </row>
    <row r="26" spans="1:8" ht="57" customHeight="1" thickBot="1" x14ac:dyDescent="0.35">
      <c r="A26" s="162" t="s">
        <v>178</v>
      </c>
      <c r="B26" s="156">
        <f>B24+B25</f>
        <v>4536812.9359999998</v>
      </c>
      <c r="C26" s="157">
        <f t="shared" ref="C26" si="7">C24+C25</f>
        <v>3693321.1310000001</v>
      </c>
      <c r="D26" s="278">
        <f t="shared" si="4"/>
        <v>81.407833717215453</v>
      </c>
      <c r="E26" s="163">
        <f>E24+E25</f>
        <v>801006</v>
      </c>
      <c r="F26" s="159">
        <f>F24+F25</f>
        <v>4576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6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169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3180867</v>
      </c>
      <c r="C7" s="46">
        <v>2580341</v>
      </c>
      <c r="D7" s="47">
        <f t="shared" ref="D7:D14" si="0">IFERROR(C7/B7*100, 0)</f>
        <v>81.120681876985117</v>
      </c>
      <c r="E7" s="46">
        <v>2446593</v>
      </c>
      <c r="F7" s="201">
        <v>17891</v>
      </c>
      <c r="G7" s="86">
        <f t="shared" ref="G7:G14" si="1">B7/$B$14*100</f>
        <v>35.59959317711683</v>
      </c>
      <c r="H7" s="90">
        <f t="shared" ref="H7:H14" si="2">C7/$C$14*100</f>
        <v>35.248001942210941</v>
      </c>
    </row>
    <row r="8" spans="1:8" ht="18" x14ac:dyDescent="0.35">
      <c r="A8" s="89" t="s">
        <v>112</v>
      </c>
      <c r="B8" s="87">
        <v>2991620.693</v>
      </c>
      <c r="C8" s="46">
        <v>2445496.4920000001</v>
      </c>
      <c r="D8" s="47">
        <f t="shared" si="0"/>
        <v>81.744871524727074</v>
      </c>
      <c r="E8" s="46">
        <v>2341061</v>
      </c>
      <c r="F8" s="201">
        <v>16154</v>
      </c>
      <c r="G8" s="86">
        <f t="shared" si="1"/>
        <v>33.481588388022608</v>
      </c>
      <c r="H8" s="90">
        <f t="shared" si="2"/>
        <v>33.405997540513468</v>
      </c>
    </row>
    <row r="9" spans="1:8" ht="18" x14ac:dyDescent="0.35">
      <c r="A9" s="89" t="s">
        <v>115</v>
      </c>
      <c r="B9" s="61">
        <v>10132</v>
      </c>
      <c r="C9" s="61">
        <v>6727</v>
      </c>
      <c r="D9" s="47">
        <f t="shared" si="0"/>
        <v>66.393604421634421</v>
      </c>
      <c r="E9" s="206">
        <v>11425</v>
      </c>
      <c r="F9" s="108">
        <v>368</v>
      </c>
      <c r="G9" s="86">
        <f t="shared" si="1"/>
        <v>0.11339520893848994</v>
      </c>
      <c r="H9" s="90">
        <f t="shared" si="2"/>
        <v>9.1892237911676417E-2</v>
      </c>
    </row>
    <row r="10" spans="1:8" ht="18" x14ac:dyDescent="0.35">
      <c r="A10" s="101" t="s">
        <v>116</v>
      </c>
      <c r="B10" s="61">
        <v>29160</v>
      </c>
      <c r="C10" s="61">
        <v>19309</v>
      </c>
      <c r="D10" s="47">
        <f t="shared" si="0"/>
        <v>66.217421124828533</v>
      </c>
      <c r="E10" s="206">
        <v>31503</v>
      </c>
      <c r="F10" s="108">
        <v>883</v>
      </c>
      <c r="G10" s="86">
        <f t="shared" si="1"/>
        <v>0.32635257527105865</v>
      </c>
      <c r="H10" s="90">
        <f t="shared" si="2"/>
        <v>0.26376500993556706</v>
      </c>
    </row>
    <row r="11" spans="1:8" ht="18.600000000000001" thickBot="1" x14ac:dyDescent="0.4">
      <c r="A11" s="101" t="s">
        <v>189</v>
      </c>
      <c r="B11" s="93">
        <v>898.96500000000003</v>
      </c>
      <c r="C11" s="94">
        <v>353.49200000000002</v>
      </c>
      <c r="D11" s="95">
        <f t="shared" si="0"/>
        <v>39.322109314600681</v>
      </c>
      <c r="E11" s="219">
        <v>1497</v>
      </c>
      <c r="F11" s="109">
        <v>390</v>
      </c>
      <c r="G11" s="97">
        <f t="shared" si="1"/>
        <v>1.006102684597213E-2</v>
      </c>
      <c r="H11" s="98">
        <f t="shared" si="2"/>
        <v>4.8287752287608622E-3</v>
      </c>
    </row>
    <row r="12" spans="1:8" ht="57" customHeight="1" x14ac:dyDescent="0.3">
      <c r="A12" s="283" t="s">
        <v>123</v>
      </c>
      <c r="B12" s="268">
        <f>SUM(B7:B11)</f>
        <v>6212678.6579999998</v>
      </c>
      <c r="C12" s="269">
        <f>SUM(C7:C11)</f>
        <v>5052226.9840000002</v>
      </c>
      <c r="D12" s="270">
        <f t="shared" si="0"/>
        <v>81.321234561106763</v>
      </c>
      <c r="E12" s="269">
        <f>SUM(E7:E11)</f>
        <v>4832079</v>
      </c>
      <c r="F12" s="309">
        <f>SUM(F7:F11)</f>
        <v>35686</v>
      </c>
      <c r="G12" s="271">
        <f t="shared" si="1"/>
        <v>69.53099037619495</v>
      </c>
      <c r="H12" s="272">
        <f t="shared" si="2"/>
        <v>69.014485505800423</v>
      </c>
    </row>
    <row r="13" spans="1:8" ht="36" x14ac:dyDescent="0.3">
      <c r="A13" s="284" t="s">
        <v>124</v>
      </c>
      <c r="B13" s="83">
        <v>2722443.1119999988</v>
      </c>
      <c r="C13" s="61">
        <v>2268304.2740000021</v>
      </c>
      <c r="D13" s="47">
        <f t="shared" si="0"/>
        <v>83.31870238175992</v>
      </c>
      <c r="E13" s="206">
        <v>2505692</v>
      </c>
      <c r="F13" s="108">
        <v>26342</v>
      </c>
      <c r="G13" s="86">
        <f t="shared" si="1"/>
        <v>30.469009623805039</v>
      </c>
      <c r="H13" s="90">
        <f t="shared" si="2"/>
        <v>30.985514494199588</v>
      </c>
    </row>
    <row r="14" spans="1:8" ht="57" customHeight="1" thickBot="1" x14ac:dyDescent="0.35">
      <c r="A14" s="155" t="s">
        <v>125</v>
      </c>
      <c r="B14" s="273">
        <f>B12+B13</f>
        <v>8935121.7699999996</v>
      </c>
      <c r="C14" s="273">
        <f t="shared" ref="C14" si="3">C12+C13</f>
        <v>7320531.2580000022</v>
      </c>
      <c r="D14" s="274">
        <f t="shared" si="0"/>
        <v>81.929843223613986</v>
      </c>
      <c r="E14" s="310">
        <f>E12+E13</f>
        <v>7337771</v>
      </c>
      <c r="F14" s="275">
        <f>F12+F13</f>
        <v>62028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169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509929</v>
      </c>
      <c r="C19" s="46">
        <v>401130</v>
      </c>
      <c r="D19" s="47">
        <f t="shared" ref="D19:D26" si="4">IFERROR(C19/B19*100, 0)</f>
        <v>78.663892424239464</v>
      </c>
      <c r="E19" s="46">
        <v>157889</v>
      </c>
      <c r="F19" s="87">
        <v>1015</v>
      </c>
      <c r="G19" s="79">
        <f t="shared" ref="G19:H26" si="5">B19/B$26*100</f>
        <v>13.092916652213241</v>
      </c>
      <c r="H19" s="48">
        <f t="shared" si="5"/>
        <v>12.123872372270879</v>
      </c>
    </row>
    <row r="20" spans="1:8" ht="18" x14ac:dyDescent="0.35">
      <c r="A20" s="78" t="s">
        <v>112</v>
      </c>
      <c r="B20" s="45">
        <v>2839652</v>
      </c>
      <c r="C20" s="46">
        <v>2434953</v>
      </c>
      <c r="D20" s="47">
        <f t="shared" si="4"/>
        <v>85.74828887483396</v>
      </c>
      <c r="E20" s="46">
        <v>455829</v>
      </c>
      <c r="F20" s="87">
        <v>2309</v>
      </c>
      <c r="G20" s="79">
        <f t="shared" si="5"/>
        <v>72.910791418590875</v>
      </c>
      <c r="H20" s="48">
        <f t="shared" si="5"/>
        <v>73.594743361199846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4"/>
        <v>0</v>
      </c>
      <c r="E21" s="206">
        <v>0</v>
      </c>
      <c r="F21" s="61">
        <v>0</v>
      </c>
      <c r="G21" s="79">
        <f t="shared" si="5"/>
        <v>0</v>
      </c>
      <c r="H21" s="48">
        <f t="shared" si="5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6">IFERROR(C22/B22*100, 0)</f>
        <v>0</v>
      </c>
      <c r="E22" s="206">
        <v>0</v>
      </c>
      <c r="F22" s="61">
        <v>0</v>
      </c>
      <c r="G22" s="79">
        <f t="shared" si="5"/>
        <v>0</v>
      </c>
      <c r="H22" s="48">
        <f t="shared" si="5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4"/>
        <v>0</v>
      </c>
      <c r="E23" s="206">
        <v>0</v>
      </c>
      <c r="F23" s="61">
        <v>0</v>
      </c>
      <c r="G23" s="91">
        <f t="shared" si="5"/>
        <v>0</v>
      </c>
      <c r="H23" s="99">
        <f t="shared" si="5"/>
        <v>0</v>
      </c>
    </row>
    <row r="24" spans="1:8" ht="57" customHeight="1" x14ac:dyDescent="0.3">
      <c r="A24" s="283" t="s">
        <v>123</v>
      </c>
      <c r="B24" s="268">
        <f>SUM(B19:B23)</f>
        <v>3349581</v>
      </c>
      <c r="C24" s="280">
        <f>SUM(C19:C23)</f>
        <v>2836083</v>
      </c>
      <c r="D24" s="264">
        <f t="shared" si="4"/>
        <v>84.669784071500288</v>
      </c>
      <c r="E24" s="280">
        <f>SUM(E19:E23)</f>
        <v>613718</v>
      </c>
      <c r="F24" s="311">
        <f>SUM(F19:F23)</f>
        <v>3324</v>
      </c>
      <c r="G24" s="281">
        <f t="shared" si="5"/>
        <v>86.003708070804123</v>
      </c>
      <c r="H24" s="282">
        <f t="shared" si="5"/>
        <v>85.718615733470727</v>
      </c>
    </row>
    <row r="25" spans="1:8" ht="36" x14ac:dyDescent="0.3">
      <c r="A25" s="284" t="s">
        <v>124</v>
      </c>
      <c r="B25" s="83">
        <v>545112.70000000019</v>
      </c>
      <c r="C25" s="61">
        <v>472513.36000000034</v>
      </c>
      <c r="D25" s="77">
        <f t="shared" si="4"/>
        <v>86.681774245949541</v>
      </c>
      <c r="E25" s="206">
        <v>95570</v>
      </c>
      <c r="F25" s="108">
        <v>551</v>
      </c>
      <c r="G25" s="86">
        <f t="shared" si="5"/>
        <v>13.996291929195873</v>
      </c>
      <c r="H25" s="90">
        <f t="shared" si="5"/>
        <v>14.281384266529276</v>
      </c>
    </row>
    <row r="26" spans="1:8" ht="57" customHeight="1" thickBot="1" x14ac:dyDescent="0.35">
      <c r="A26" s="162" t="s">
        <v>178</v>
      </c>
      <c r="B26" s="156">
        <f>B24+B25</f>
        <v>3894693.7</v>
      </c>
      <c r="C26" s="157">
        <f t="shared" ref="C26" si="7">C24+C25</f>
        <v>3308596.3600000003</v>
      </c>
      <c r="D26" s="278">
        <f t="shared" si="4"/>
        <v>84.951388089902949</v>
      </c>
      <c r="E26" s="163">
        <f>E24+E25</f>
        <v>709288</v>
      </c>
      <c r="F26" s="159">
        <f>F24+F25</f>
        <v>3875</v>
      </c>
      <c r="G26" s="279">
        <f t="shared" si="5"/>
        <v>100</v>
      </c>
      <c r="H26" s="161">
        <f t="shared" si="5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7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170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3264174.15</v>
      </c>
      <c r="C7" s="46">
        <v>2710407.0079999999</v>
      </c>
      <c r="D7" s="47">
        <f t="shared" ref="D7:D14" si="0">IFERROR(C7/B7*100, 0)</f>
        <v>83.035000078044234</v>
      </c>
      <c r="E7" s="46">
        <v>2579897</v>
      </c>
      <c r="F7" s="201">
        <v>18347</v>
      </c>
      <c r="G7" s="86">
        <f t="shared" ref="G7:G13" si="1">B7/$B$14*100</f>
        <v>37.970177079194372</v>
      </c>
      <c r="H7" s="90">
        <f t="shared" ref="H7:H13" si="2">C7/$C$14*100</f>
        <v>38.583158255587819</v>
      </c>
    </row>
    <row r="8" spans="1:8" ht="18" x14ac:dyDescent="0.35">
      <c r="A8" s="89" t="s">
        <v>112</v>
      </c>
      <c r="B8" s="87">
        <v>3139126.5660000001</v>
      </c>
      <c r="C8" s="46">
        <v>2495759.787</v>
      </c>
      <c r="D8" s="47">
        <f t="shared" si="0"/>
        <v>79.504911144127462</v>
      </c>
      <c r="E8" s="46">
        <v>2415277</v>
      </c>
      <c r="F8" s="201">
        <v>17246</v>
      </c>
      <c r="G8" s="86">
        <f t="shared" si="1"/>
        <v>36.515573651308813</v>
      </c>
      <c r="H8" s="90">
        <f t="shared" si="2"/>
        <v>35.527614319743208</v>
      </c>
    </row>
    <row r="9" spans="1:8" ht="18" x14ac:dyDescent="0.35">
      <c r="A9" s="89" t="s">
        <v>115</v>
      </c>
      <c r="B9" s="61">
        <v>10663.404</v>
      </c>
      <c r="C9" s="61">
        <v>6622.9480000000003</v>
      </c>
      <c r="D9" s="47">
        <f t="shared" si="0"/>
        <v>62.109135131708413</v>
      </c>
      <c r="E9" s="206">
        <v>11487</v>
      </c>
      <c r="F9" s="108">
        <v>406</v>
      </c>
      <c r="G9" s="86">
        <f t="shared" si="1"/>
        <v>0.12404097316529193</v>
      </c>
      <c r="H9" s="90">
        <f t="shared" si="2"/>
        <v>9.4278921965703838E-2</v>
      </c>
    </row>
    <row r="10" spans="1:8" ht="18" x14ac:dyDescent="0.35">
      <c r="A10" s="101" t="s">
        <v>116</v>
      </c>
      <c r="B10" s="61">
        <v>29513.903999999999</v>
      </c>
      <c r="C10" s="61">
        <v>20788.678</v>
      </c>
      <c r="D10" s="47">
        <f t="shared" si="0"/>
        <v>70.436896453956081</v>
      </c>
      <c r="E10" s="206">
        <v>33404</v>
      </c>
      <c r="F10" s="108">
        <v>907</v>
      </c>
      <c r="G10" s="86">
        <f t="shared" si="1"/>
        <v>0.34331751606400751</v>
      </c>
      <c r="H10" s="90">
        <f t="shared" si="2"/>
        <v>0.29593077749246172</v>
      </c>
    </row>
    <row r="11" spans="1:8" ht="18.600000000000001" thickBot="1" x14ac:dyDescent="0.4">
      <c r="A11" s="101" t="s">
        <v>189</v>
      </c>
      <c r="B11" s="93">
        <v>895.73400000000004</v>
      </c>
      <c r="C11" s="94">
        <v>387.49200000000002</v>
      </c>
      <c r="D11" s="95">
        <f t="shared" si="0"/>
        <v>43.259717728700707</v>
      </c>
      <c r="E11" s="219">
        <v>1600</v>
      </c>
      <c r="F11" s="109">
        <v>393</v>
      </c>
      <c r="G11" s="97">
        <f t="shared" si="1"/>
        <v>1.0419535549552432E-2</v>
      </c>
      <c r="H11" s="98">
        <f t="shared" si="2"/>
        <v>5.5160221747678701E-3</v>
      </c>
    </row>
    <row r="12" spans="1:8" ht="57" customHeight="1" x14ac:dyDescent="0.3">
      <c r="A12" s="283" t="s">
        <v>123</v>
      </c>
      <c r="B12" s="268">
        <f>SUM(B7:B11)</f>
        <v>6444373.7580000004</v>
      </c>
      <c r="C12" s="269">
        <f>SUM(C7:C11)</f>
        <v>5233965.9129999997</v>
      </c>
      <c r="D12" s="270">
        <f t="shared" si="0"/>
        <v>81.217603285386602</v>
      </c>
      <c r="E12" s="269">
        <f>SUM(E7:E11)</f>
        <v>5041665</v>
      </c>
      <c r="F12" s="309">
        <f>SUM(F7:F11)</f>
        <v>37299</v>
      </c>
      <c r="G12" s="271">
        <f t="shared" si="1"/>
        <v>74.963528755282042</v>
      </c>
      <c r="H12" s="272">
        <f t="shared" si="2"/>
        <v>74.506498296963954</v>
      </c>
    </row>
    <row r="13" spans="1:8" ht="36" x14ac:dyDescent="0.3">
      <c r="A13" s="284" t="s">
        <v>124</v>
      </c>
      <c r="B13" s="83">
        <v>2152305.0070000002</v>
      </c>
      <c r="C13" s="61">
        <v>1790878.943</v>
      </c>
      <c r="D13" s="47">
        <f t="shared" si="0"/>
        <v>83.207488584353783</v>
      </c>
      <c r="E13" s="206">
        <v>2089149</v>
      </c>
      <c r="F13" s="108">
        <v>23064</v>
      </c>
      <c r="G13" s="86">
        <f t="shared" si="1"/>
        <v>25.036471244717962</v>
      </c>
      <c r="H13" s="90">
        <f t="shared" si="2"/>
        <v>25.493501703036049</v>
      </c>
    </row>
    <row r="14" spans="1:8" ht="57" customHeight="1" thickBot="1" x14ac:dyDescent="0.35">
      <c r="A14" s="155" t="s">
        <v>125</v>
      </c>
      <c r="B14" s="273">
        <f>B12+B13</f>
        <v>8596678.7650000006</v>
      </c>
      <c r="C14" s="273">
        <f t="shared" ref="C14" si="3">C12+C13</f>
        <v>7024844.8559999997</v>
      </c>
      <c r="D14" s="274">
        <f t="shared" si="0"/>
        <v>81.715800346065379</v>
      </c>
      <c r="E14" s="310">
        <f>E12+E13</f>
        <v>7130814</v>
      </c>
      <c r="F14" s="275">
        <f>F12+F13</f>
        <v>60363</v>
      </c>
      <c r="G14" s="276">
        <f t="shared" ref="G14:H14" si="4">G12+G13</f>
        <v>100</v>
      </c>
      <c r="H14" s="277">
        <f t="shared" si="4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170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529627.31200000003</v>
      </c>
      <c r="C19" s="46">
        <v>403305.95400000003</v>
      </c>
      <c r="D19" s="47">
        <f t="shared" ref="D19:D26" si="5">IFERROR(C19/B19*100, 0)</f>
        <v>76.14900985317766</v>
      </c>
      <c r="E19" s="46">
        <v>154356</v>
      </c>
      <c r="F19" s="87">
        <v>1048</v>
      </c>
      <c r="G19" s="79">
        <f t="shared" ref="G19:H25" si="6">B19/B$26*100</f>
        <v>13.49332747493594</v>
      </c>
      <c r="H19" s="48">
        <f t="shared" si="6"/>
        <v>11.954531644237788</v>
      </c>
    </row>
    <row r="20" spans="1:8" ht="18" x14ac:dyDescent="0.35">
      <c r="A20" s="78" t="s">
        <v>112</v>
      </c>
      <c r="B20" s="45">
        <v>2773929.929</v>
      </c>
      <c r="C20" s="46">
        <v>2425248.4550000001</v>
      </c>
      <c r="D20" s="47">
        <f t="shared" si="5"/>
        <v>87.430054726519373</v>
      </c>
      <c r="E20" s="46">
        <v>426276</v>
      </c>
      <c r="F20" s="87">
        <v>2059</v>
      </c>
      <c r="G20" s="79">
        <f t="shared" si="6"/>
        <v>70.671477993043524</v>
      </c>
      <c r="H20" s="48">
        <f t="shared" si="6"/>
        <v>71.88763050206866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3303557.2409999999</v>
      </c>
      <c r="C24" s="280">
        <f>SUM(C19:C23)</f>
        <v>2828554.409</v>
      </c>
      <c r="D24" s="264">
        <f t="shared" si="5"/>
        <v>85.621474145965919</v>
      </c>
      <c r="E24" s="280">
        <f>SUM(E19:E23)</f>
        <v>580632</v>
      </c>
      <c r="F24" s="311">
        <f>SUM(F19:F23)</f>
        <v>3107</v>
      </c>
      <c r="G24" s="281">
        <f t="shared" si="6"/>
        <v>84.164805467979463</v>
      </c>
      <c r="H24" s="282">
        <f t="shared" si="6"/>
        <v>83.84216214630645</v>
      </c>
    </row>
    <row r="25" spans="1:8" ht="36" x14ac:dyDescent="0.3">
      <c r="A25" s="284" t="s">
        <v>124</v>
      </c>
      <c r="B25" s="83">
        <v>621548.06000000006</v>
      </c>
      <c r="C25" s="61">
        <v>545111.46099999966</v>
      </c>
      <c r="D25" s="77">
        <f t="shared" si="5"/>
        <v>87.702222254542889</v>
      </c>
      <c r="E25" s="206">
        <v>97713</v>
      </c>
      <c r="F25" s="108">
        <v>527</v>
      </c>
      <c r="G25" s="86">
        <f t="shared" si="6"/>
        <v>15.835194532020532</v>
      </c>
      <c r="H25" s="90">
        <f t="shared" si="6"/>
        <v>16.157837853693547</v>
      </c>
    </row>
    <row r="26" spans="1:8" ht="57" customHeight="1" thickBot="1" x14ac:dyDescent="0.35">
      <c r="A26" s="162" t="s">
        <v>178</v>
      </c>
      <c r="B26" s="156">
        <f>B24+B25</f>
        <v>3925105.301</v>
      </c>
      <c r="C26" s="157">
        <f>C24+C25</f>
        <v>3373665.8699999996</v>
      </c>
      <c r="D26" s="278">
        <f t="shared" si="5"/>
        <v>85.950964656680412</v>
      </c>
      <c r="E26" s="163">
        <f>E24+E25</f>
        <v>678345</v>
      </c>
      <c r="F26" s="159">
        <f>F24+F25</f>
        <v>3634</v>
      </c>
      <c r="G26" s="279">
        <f t="shared" ref="G26:H26" si="8">G24+G25</f>
        <v>100</v>
      </c>
      <c r="H26" s="161">
        <f t="shared" si="8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8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171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3302406.5460000001</v>
      </c>
      <c r="C7" s="46">
        <v>2784371.5720000002</v>
      </c>
      <c r="D7" s="47">
        <f t="shared" ref="D7:D14" si="0">IFERROR(C7/B7*100, 0)</f>
        <v>84.313410030407567</v>
      </c>
      <c r="E7" s="46">
        <v>2627890</v>
      </c>
      <c r="F7" s="201">
        <v>18418</v>
      </c>
      <c r="G7" s="86">
        <f t="shared" ref="G7:G13" si="1">B7/$B$14*100</f>
        <v>38.807281899949771</v>
      </c>
      <c r="H7" s="90">
        <f t="shared" ref="H7:H13" si="2">C7/$C$14*100</f>
        <v>40.018956093946692</v>
      </c>
    </row>
    <row r="8" spans="1:8" ht="18" x14ac:dyDescent="0.35">
      <c r="A8" s="89" t="s">
        <v>112</v>
      </c>
      <c r="B8" s="87">
        <v>3012745.281</v>
      </c>
      <c r="C8" s="46">
        <v>2373897.1830000002</v>
      </c>
      <c r="D8" s="47">
        <f t="shared" si="0"/>
        <v>78.795150654490399</v>
      </c>
      <c r="E8" s="46">
        <v>2266621</v>
      </c>
      <c r="F8" s="201">
        <v>16572</v>
      </c>
      <c r="G8" s="86">
        <f t="shared" si="1"/>
        <v>35.403410750297851</v>
      </c>
      <c r="H8" s="90">
        <f t="shared" si="2"/>
        <v>34.119328071498046</v>
      </c>
    </row>
    <row r="9" spans="1:8" ht="18" x14ac:dyDescent="0.35">
      <c r="A9" s="89" t="s">
        <v>115</v>
      </c>
      <c r="B9" s="61">
        <v>11286.736000000001</v>
      </c>
      <c r="C9" s="61">
        <v>6886.402</v>
      </c>
      <c r="D9" s="47">
        <f t="shared" si="0"/>
        <v>61.013228270777311</v>
      </c>
      <c r="E9" s="206">
        <v>13122</v>
      </c>
      <c r="F9" s="108">
        <v>434</v>
      </c>
      <c r="G9" s="86">
        <f t="shared" si="1"/>
        <v>0.13263283595802061</v>
      </c>
      <c r="H9" s="90">
        <f t="shared" si="2"/>
        <v>9.8976236524823527E-2</v>
      </c>
    </row>
    <row r="10" spans="1:8" ht="18" x14ac:dyDescent="0.35">
      <c r="A10" s="101" t="s">
        <v>116</v>
      </c>
      <c r="B10" s="61">
        <v>31171.608</v>
      </c>
      <c r="C10" s="61">
        <v>21468.550999999999</v>
      </c>
      <c r="D10" s="47">
        <f t="shared" si="0"/>
        <v>68.872131973429148</v>
      </c>
      <c r="E10" s="206">
        <v>33590</v>
      </c>
      <c r="F10" s="108">
        <v>910</v>
      </c>
      <c r="G10" s="86">
        <f t="shared" si="1"/>
        <v>0.36630419728181141</v>
      </c>
      <c r="H10" s="90">
        <f t="shared" si="2"/>
        <v>0.30856118792095438</v>
      </c>
    </row>
    <row r="11" spans="1:8" ht="18.600000000000001" thickBot="1" x14ac:dyDescent="0.4">
      <c r="A11" s="101" t="s">
        <v>189</v>
      </c>
      <c r="B11" s="93">
        <v>282.91500000000002</v>
      </c>
      <c r="C11" s="94">
        <v>121.245</v>
      </c>
      <c r="D11" s="95">
        <f t="shared" si="0"/>
        <v>42.855628015481678</v>
      </c>
      <c r="E11" s="219">
        <v>492</v>
      </c>
      <c r="F11" s="109">
        <v>326</v>
      </c>
      <c r="G11" s="97">
        <f t="shared" si="1"/>
        <v>3.3245943543876106E-3</v>
      </c>
      <c r="H11" s="98">
        <f t="shared" si="2"/>
        <v>1.7426188301891507E-3</v>
      </c>
    </row>
    <row r="12" spans="1:8" ht="57" customHeight="1" x14ac:dyDescent="0.3">
      <c r="A12" s="283" t="s">
        <v>123</v>
      </c>
      <c r="B12" s="268">
        <f>SUM(B7:B11)</f>
        <v>6357893.0859999992</v>
      </c>
      <c r="C12" s="269">
        <f>SUM(C7:C11)</f>
        <v>5186744.9530000007</v>
      </c>
      <c r="D12" s="270">
        <f t="shared" si="0"/>
        <v>81.579618953032536</v>
      </c>
      <c r="E12" s="269">
        <f>SUM(E7:E11)</f>
        <v>4941715</v>
      </c>
      <c r="F12" s="309">
        <f>SUM(F7:F11)</f>
        <v>36660</v>
      </c>
      <c r="G12" s="271">
        <f t="shared" si="1"/>
        <v>74.712954277841831</v>
      </c>
      <c r="H12" s="272">
        <f t="shared" si="2"/>
        <v>74.547564208720701</v>
      </c>
    </row>
    <row r="13" spans="1:8" ht="36" x14ac:dyDescent="0.3">
      <c r="A13" s="284" t="s">
        <v>124</v>
      </c>
      <c r="B13" s="83">
        <v>2151866.898</v>
      </c>
      <c r="C13" s="61">
        <v>1770886.7389999991</v>
      </c>
      <c r="D13" s="47">
        <f t="shared" si="0"/>
        <v>82.295365974814999</v>
      </c>
      <c r="E13" s="206">
        <v>2031733</v>
      </c>
      <c r="F13" s="108">
        <v>22527</v>
      </c>
      <c r="G13" s="86">
        <f t="shared" si="1"/>
        <v>25.287045722158176</v>
      </c>
      <c r="H13" s="90">
        <f t="shared" si="2"/>
        <v>25.452435791279292</v>
      </c>
    </row>
    <row r="14" spans="1:8" ht="57" customHeight="1" thickBot="1" x14ac:dyDescent="0.35">
      <c r="A14" s="155" t="s">
        <v>125</v>
      </c>
      <c r="B14" s="273">
        <f>B12+B13</f>
        <v>8509759.9839999992</v>
      </c>
      <c r="C14" s="273">
        <f t="shared" ref="C14" si="3">C12+C13</f>
        <v>6957631.6919999998</v>
      </c>
      <c r="D14" s="274">
        <f t="shared" si="0"/>
        <v>81.760610229685653</v>
      </c>
      <c r="E14" s="310">
        <f>E12+E13</f>
        <v>6973448</v>
      </c>
      <c r="F14" s="275">
        <f>F12+F13</f>
        <v>59187</v>
      </c>
      <c r="G14" s="276">
        <f t="shared" ref="G14:H14" si="4">G12+G13</f>
        <v>100</v>
      </c>
      <c r="H14" s="277">
        <f t="shared" si="4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171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578276.272</v>
      </c>
      <c r="C19" s="46">
        <v>437650.25</v>
      </c>
      <c r="D19" s="47">
        <f t="shared" ref="D19:D26" si="5">IFERROR(C19/B19*100, 0)</f>
        <v>75.68186197340637</v>
      </c>
      <c r="E19" s="46">
        <v>164767</v>
      </c>
      <c r="F19" s="87">
        <v>1124</v>
      </c>
      <c r="G19" s="79">
        <f t="shared" ref="G19:H25" si="6">B19/B$26*100</f>
        <v>14.593542769845685</v>
      </c>
      <c r="H19" s="48">
        <f t="shared" si="6"/>
        <v>12.841075061372697</v>
      </c>
    </row>
    <row r="20" spans="1:8" ht="18" x14ac:dyDescent="0.35">
      <c r="A20" s="78" t="s">
        <v>112</v>
      </c>
      <c r="B20" s="45">
        <v>2702692.7919999999</v>
      </c>
      <c r="C20" s="46">
        <v>2372526.2179999999</v>
      </c>
      <c r="D20" s="47">
        <f t="shared" si="5"/>
        <v>87.783791965653791</v>
      </c>
      <c r="E20" s="46">
        <v>415142</v>
      </c>
      <c r="F20" s="87">
        <v>2034</v>
      </c>
      <c r="G20" s="79">
        <f t="shared" si="6"/>
        <v>68.205916036281096</v>
      </c>
      <c r="H20" s="48">
        <f t="shared" si="6"/>
        <v>69.612178332841538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3280969.0639999998</v>
      </c>
      <c r="C24" s="280">
        <f>SUM(C19:C23)</f>
        <v>2810176.4679999999</v>
      </c>
      <c r="D24" s="264">
        <f t="shared" si="5"/>
        <v>85.650806611811447</v>
      </c>
      <c r="E24" s="280">
        <f>SUM(E19:E23)</f>
        <v>579909</v>
      </c>
      <c r="F24" s="311">
        <f>SUM(F19:F23)</f>
        <v>3158</v>
      </c>
      <c r="G24" s="281">
        <f t="shared" si="6"/>
        <v>82.799458806126765</v>
      </c>
      <c r="H24" s="282">
        <f t="shared" si="6"/>
        <v>82.453253394214229</v>
      </c>
    </row>
    <row r="25" spans="1:8" ht="36" x14ac:dyDescent="0.3">
      <c r="A25" s="284" t="s">
        <v>124</v>
      </c>
      <c r="B25" s="83">
        <v>681579.86000000034</v>
      </c>
      <c r="C25" s="61">
        <v>598029.21500000032</v>
      </c>
      <c r="D25" s="77">
        <f t="shared" si="5"/>
        <v>87.741620622416875</v>
      </c>
      <c r="E25" s="206">
        <v>106404</v>
      </c>
      <c r="F25" s="108">
        <v>566</v>
      </c>
      <c r="G25" s="86">
        <f t="shared" si="6"/>
        <v>17.200541193873228</v>
      </c>
      <c r="H25" s="90">
        <f t="shared" si="6"/>
        <v>17.546746605785771</v>
      </c>
    </row>
    <row r="26" spans="1:8" ht="57" customHeight="1" thickBot="1" x14ac:dyDescent="0.35">
      <c r="A26" s="162" t="s">
        <v>178</v>
      </c>
      <c r="B26" s="156">
        <f>B24+B25</f>
        <v>3962548.9240000001</v>
      </c>
      <c r="C26" s="157">
        <f t="shared" ref="C26" si="8">C24+C25</f>
        <v>3408205.6830000002</v>
      </c>
      <c r="D26" s="278">
        <f t="shared" si="5"/>
        <v>86.010437936992901</v>
      </c>
      <c r="E26" s="163">
        <f>E24+E25</f>
        <v>686313</v>
      </c>
      <c r="F26" s="159">
        <f>F24+F25</f>
        <v>3724</v>
      </c>
      <c r="G26" s="279">
        <f t="shared" ref="G26:H26" si="9">G24+G25</f>
        <v>100</v>
      </c>
      <c r="H26" s="161">
        <f t="shared" si="9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9">
    <tabColor rgb="FFFF0505"/>
    <pageSetUpPr fitToPage="1"/>
  </sheetPr>
  <dimension ref="A1:N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14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14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14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14" ht="18.600000000000001" thickBot="1" x14ac:dyDescent="0.35">
      <c r="A4" s="336"/>
      <c r="B4" s="339" t="s">
        <v>172</v>
      </c>
      <c r="C4" s="339"/>
      <c r="D4" s="339"/>
      <c r="E4" s="339"/>
      <c r="F4" s="339"/>
      <c r="G4" s="340" t="s">
        <v>4</v>
      </c>
      <c r="H4" s="341"/>
    </row>
    <row r="5" spans="1:14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14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14" ht="18" x14ac:dyDescent="0.35">
      <c r="A7" s="89" t="s">
        <v>11</v>
      </c>
      <c r="B7" s="87">
        <v>4251583.6079999991</v>
      </c>
      <c r="C7" s="46">
        <v>3632725.3410000033</v>
      </c>
      <c r="D7" s="47">
        <f t="shared" ref="D7:D14" si="0">IFERROR(C7/B7*100, 0)</f>
        <v>85.444052756353656</v>
      </c>
      <c r="E7" s="46">
        <v>3369502</v>
      </c>
      <c r="F7" s="201">
        <v>22952</v>
      </c>
      <c r="G7" s="86">
        <f t="shared" ref="G7:G13" si="1">B7/$B$14*100</f>
        <v>40.518495236505871</v>
      </c>
      <c r="H7" s="90">
        <f t="shared" ref="H7:H13" si="2">C7/$C$14*100</f>
        <v>40.985474156325132</v>
      </c>
      <c r="N7" s="58" t="s">
        <v>194</v>
      </c>
    </row>
    <row r="8" spans="1:14" ht="18" x14ac:dyDescent="0.35">
      <c r="A8" s="89" t="s">
        <v>112</v>
      </c>
      <c r="B8" s="87">
        <v>3620172.9920000024</v>
      </c>
      <c r="C8" s="46">
        <v>3004319.1279999996</v>
      </c>
      <c r="D8" s="47">
        <f t="shared" si="0"/>
        <v>82.988275274111473</v>
      </c>
      <c r="E8" s="46">
        <v>2802566</v>
      </c>
      <c r="F8" s="201">
        <v>19327</v>
      </c>
      <c r="G8" s="86">
        <f t="shared" si="1"/>
        <v>34.501017892643851</v>
      </c>
      <c r="H8" s="90">
        <f t="shared" si="2"/>
        <v>33.89561071085587</v>
      </c>
      <c r="N8" s="58" t="s">
        <v>194</v>
      </c>
    </row>
    <row r="9" spans="1:14" ht="18" x14ac:dyDescent="0.35">
      <c r="A9" s="89" t="s">
        <v>115</v>
      </c>
      <c r="B9" s="61">
        <v>11732.254000000003</v>
      </c>
      <c r="C9" s="61">
        <v>7641.9709999999995</v>
      </c>
      <c r="D9" s="47">
        <f t="shared" si="0"/>
        <v>65.136426470139469</v>
      </c>
      <c r="E9" s="206">
        <v>13596</v>
      </c>
      <c r="F9" s="108">
        <v>417</v>
      </c>
      <c r="G9" s="86">
        <f t="shared" si="1"/>
        <v>0.11181087369844735</v>
      </c>
      <c r="H9" s="90">
        <f t="shared" si="2"/>
        <v>8.621896111685308E-2</v>
      </c>
      <c r="N9" s="58" t="s">
        <v>194</v>
      </c>
    </row>
    <row r="10" spans="1:14" ht="18" x14ac:dyDescent="0.35">
      <c r="A10" s="101" t="s">
        <v>116</v>
      </c>
      <c r="B10" s="61">
        <v>40489.239999999991</v>
      </c>
      <c r="C10" s="61">
        <v>28086.979000000003</v>
      </c>
      <c r="D10" s="47">
        <f t="shared" si="0"/>
        <v>69.368995318262364</v>
      </c>
      <c r="E10" s="206">
        <v>42302</v>
      </c>
      <c r="F10" s="108">
        <v>1155</v>
      </c>
      <c r="G10" s="86">
        <f t="shared" si="1"/>
        <v>0.38587106107540126</v>
      </c>
      <c r="H10" s="90">
        <f t="shared" si="2"/>
        <v>0.31688554566496907</v>
      </c>
      <c r="N10" s="58" t="s">
        <v>194</v>
      </c>
    </row>
    <row r="11" spans="1:14" ht="18.600000000000001" thickBot="1" x14ac:dyDescent="0.4">
      <c r="A11" s="101" t="s">
        <v>189</v>
      </c>
      <c r="B11" s="93">
        <v>634.67999999999984</v>
      </c>
      <c r="C11" s="94">
        <v>252.11100000000002</v>
      </c>
      <c r="D11" s="95">
        <f t="shared" si="0"/>
        <v>39.722537341652497</v>
      </c>
      <c r="E11" s="219">
        <v>967</v>
      </c>
      <c r="F11" s="109">
        <v>245</v>
      </c>
      <c r="G11" s="97">
        <f t="shared" si="1"/>
        <v>6.048635268119028E-3</v>
      </c>
      <c r="H11" s="98">
        <f t="shared" si="2"/>
        <v>2.8443903419851958E-3</v>
      </c>
      <c r="N11" s="58" t="s">
        <v>194</v>
      </c>
    </row>
    <row r="12" spans="1:14" ht="57" customHeight="1" x14ac:dyDescent="0.3">
      <c r="A12" s="283" t="s">
        <v>123</v>
      </c>
      <c r="B12" s="268">
        <f>SUM(B7:B11)</f>
        <v>7924612.7740000011</v>
      </c>
      <c r="C12" s="269">
        <f>SUM(C7:C11)</f>
        <v>6673025.5300000021</v>
      </c>
      <c r="D12" s="270">
        <f t="shared" si="0"/>
        <v>84.206329322407356</v>
      </c>
      <c r="E12" s="269">
        <f>SUM(E7:E11)</f>
        <v>6228933</v>
      </c>
      <c r="F12" s="309">
        <f>SUM(F7:F11)</f>
        <v>44096</v>
      </c>
      <c r="G12" s="271">
        <f t="shared" si="1"/>
        <v>75.523243699191696</v>
      </c>
      <c r="H12" s="272">
        <f t="shared" si="2"/>
        <v>75.287033764304795</v>
      </c>
      <c r="N12" s="58" t="s">
        <v>194</v>
      </c>
    </row>
    <row r="13" spans="1:14" ht="36" x14ac:dyDescent="0.3">
      <c r="A13" s="284" t="s">
        <v>124</v>
      </c>
      <c r="B13" s="83">
        <v>2568332.6900000013</v>
      </c>
      <c r="C13" s="61">
        <v>2190420.4000000022</v>
      </c>
      <c r="D13" s="47">
        <f t="shared" si="0"/>
        <v>85.285695600440349</v>
      </c>
      <c r="E13" s="206">
        <v>2351471</v>
      </c>
      <c r="F13" s="108">
        <v>25039</v>
      </c>
      <c r="G13" s="86">
        <f t="shared" si="1"/>
        <v>24.476756300808322</v>
      </c>
      <c r="H13" s="90">
        <f t="shared" si="2"/>
        <v>24.712966235695212</v>
      </c>
      <c r="N13" s="58" t="s">
        <v>194</v>
      </c>
    </row>
    <row r="14" spans="1:14" ht="57" customHeight="1" thickBot="1" x14ac:dyDescent="0.35">
      <c r="A14" s="155" t="s">
        <v>125</v>
      </c>
      <c r="B14" s="273">
        <f>B12+B13</f>
        <v>10492945.464000002</v>
      </c>
      <c r="C14" s="273">
        <f t="shared" ref="C14" si="3">C12+C13</f>
        <v>8863445.9300000034</v>
      </c>
      <c r="D14" s="274">
        <f t="shared" si="0"/>
        <v>84.47052317587459</v>
      </c>
      <c r="E14" s="310">
        <f>E12+E13</f>
        <v>8580404</v>
      </c>
      <c r="F14" s="275">
        <f>F12+F13</f>
        <v>69135</v>
      </c>
      <c r="G14" s="276">
        <f t="shared" ref="G14:H14" si="4">G12+G13</f>
        <v>100.00000000000001</v>
      </c>
      <c r="H14" s="277">
        <f t="shared" si="4"/>
        <v>100</v>
      </c>
      <c r="N14" s="58" t="s">
        <v>194</v>
      </c>
    </row>
    <row r="15" spans="1:14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  <c r="N15" s="58" t="s">
        <v>194</v>
      </c>
    </row>
    <row r="16" spans="1:14" ht="18.600000000000001" thickBot="1" x14ac:dyDescent="0.35">
      <c r="A16" s="314"/>
      <c r="B16" s="317" t="s">
        <v>172</v>
      </c>
      <c r="C16" s="318"/>
      <c r="D16" s="318"/>
      <c r="E16" s="318"/>
      <c r="F16" s="319"/>
      <c r="G16" s="320" t="s">
        <v>4</v>
      </c>
      <c r="H16" s="321"/>
      <c r="N16" s="58" t="s">
        <v>194</v>
      </c>
    </row>
    <row r="17" spans="1:14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  <c r="N17" s="58" t="s">
        <v>194</v>
      </c>
    </row>
    <row r="18" spans="1:14" ht="18" customHeight="1" x14ac:dyDescent="0.3">
      <c r="A18" s="316"/>
      <c r="B18" s="323"/>
      <c r="C18" s="325"/>
      <c r="D18" s="325"/>
      <c r="E18" s="325"/>
      <c r="F18" s="327"/>
      <c r="G18" s="329"/>
      <c r="H18" s="331"/>
      <c r="N18" s="58" t="s">
        <v>194</v>
      </c>
    </row>
    <row r="19" spans="1:14" ht="18" x14ac:dyDescent="0.35">
      <c r="A19" s="78" t="s">
        <v>11</v>
      </c>
      <c r="B19" s="45">
        <v>678324.83200000029</v>
      </c>
      <c r="C19" s="46">
        <v>544697.67099999974</v>
      </c>
      <c r="D19" s="47">
        <f t="shared" ref="D19:D26" si="5">IFERROR(C19/B19*100, 0)</f>
        <v>80.300417337515299</v>
      </c>
      <c r="E19" s="46">
        <v>204360</v>
      </c>
      <c r="F19" s="87">
        <v>1269</v>
      </c>
      <c r="G19" s="79">
        <f t="shared" ref="G19:H25" si="6">B19/B$26*100</f>
        <v>14.41873837354153</v>
      </c>
      <c r="H19" s="48">
        <f t="shared" si="6"/>
        <v>13.289123448572674</v>
      </c>
      <c r="M19" s="58" t="s">
        <v>194</v>
      </c>
    </row>
    <row r="20" spans="1:14" ht="18" x14ac:dyDescent="0.35">
      <c r="A20" s="78" t="s">
        <v>112</v>
      </c>
      <c r="B20" s="45">
        <v>3166608.6329999985</v>
      </c>
      <c r="C20" s="46">
        <v>2778172.2689999999</v>
      </c>
      <c r="D20" s="47">
        <f t="shared" si="5"/>
        <v>87.733363701721487</v>
      </c>
      <c r="E20" s="46">
        <v>552679</v>
      </c>
      <c r="F20" s="87">
        <v>2791</v>
      </c>
      <c r="G20" s="79">
        <f t="shared" si="6"/>
        <v>67.310673672381398</v>
      </c>
      <c r="H20" s="48">
        <f t="shared" si="6"/>
        <v>67.779754182466974</v>
      </c>
      <c r="M20" s="58" t="s">
        <v>194</v>
      </c>
    </row>
    <row r="21" spans="1:14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  <c r="M21" s="58" t="s">
        <v>194</v>
      </c>
    </row>
    <row r="22" spans="1:14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  <c r="M22" s="58" t="s">
        <v>194</v>
      </c>
    </row>
    <row r="23" spans="1:14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  <c r="M23" s="58" t="s">
        <v>194</v>
      </c>
    </row>
    <row r="24" spans="1:14" ht="57" customHeight="1" x14ac:dyDescent="0.3">
      <c r="A24" s="283" t="s">
        <v>123</v>
      </c>
      <c r="B24" s="268">
        <f>SUM(B19:B23)</f>
        <v>3844933.4649999989</v>
      </c>
      <c r="C24" s="280">
        <f>SUM(C19:C23)</f>
        <v>3322869.9399999995</v>
      </c>
      <c r="D24" s="264">
        <f t="shared" si="5"/>
        <v>86.422040075536145</v>
      </c>
      <c r="E24" s="280">
        <f>SUM(E19:E23)</f>
        <v>757039</v>
      </c>
      <c r="F24" s="311">
        <f>SUM(F19:F23)</f>
        <v>4060</v>
      </c>
      <c r="G24" s="281">
        <f t="shared" si="6"/>
        <v>81.729412045922928</v>
      </c>
      <c r="H24" s="282">
        <f t="shared" si="6"/>
        <v>81.068877631039641</v>
      </c>
      <c r="M24" s="58" t="s">
        <v>194</v>
      </c>
    </row>
    <row r="25" spans="1:14" ht="36" x14ac:dyDescent="0.3">
      <c r="A25" s="284" t="s">
        <v>124</v>
      </c>
      <c r="B25" s="83">
        <v>859533.83600000001</v>
      </c>
      <c r="C25" s="61">
        <v>775953.23</v>
      </c>
      <c r="D25" s="77">
        <f t="shared" si="5"/>
        <v>90.276054007488767</v>
      </c>
      <c r="E25" s="206">
        <v>146629</v>
      </c>
      <c r="F25" s="108">
        <v>762</v>
      </c>
      <c r="G25" s="86">
        <f t="shared" si="6"/>
        <v>18.270587954077062</v>
      </c>
      <c r="H25" s="90">
        <f t="shared" si="6"/>
        <v>18.931122368960359</v>
      </c>
      <c r="M25" s="58" t="s">
        <v>194</v>
      </c>
    </row>
    <row r="26" spans="1:14" ht="57" customHeight="1" thickBot="1" x14ac:dyDescent="0.35">
      <c r="A26" s="162" t="s">
        <v>178</v>
      </c>
      <c r="B26" s="156">
        <f>B24+B25</f>
        <v>4704467.300999999</v>
      </c>
      <c r="C26" s="157">
        <f t="shared" ref="C26" si="8">C24+C25</f>
        <v>4098823.1699999995</v>
      </c>
      <c r="D26" s="278">
        <f t="shared" si="5"/>
        <v>87.126191080735921</v>
      </c>
      <c r="E26" s="163">
        <f>E24+E25</f>
        <v>903668</v>
      </c>
      <c r="F26" s="159">
        <f>F24+F25</f>
        <v>4822</v>
      </c>
      <c r="G26" s="279">
        <f t="shared" ref="G26:H26" si="9">G24+G25</f>
        <v>99.999999999999986</v>
      </c>
      <c r="H26" s="161">
        <f t="shared" si="9"/>
        <v>100</v>
      </c>
    </row>
    <row r="27" spans="1:14" x14ac:dyDescent="0.3">
      <c r="A27" s="73"/>
      <c r="D27" s="62"/>
    </row>
    <row r="28" spans="1:14" ht="18" x14ac:dyDescent="0.35">
      <c r="A28" s="68"/>
    </row>
    <row r="29" spans="1:14" x14ac:dyDescent="0.3">
      <c r="A29" s="50"/>
      <c r="B29" s="50"/>
      <c r="C29" s="50"/>
      <c r="D29" s="50"/>
      <c r="E29" s="50"/>
      <c r="F29" s="50"/>
      <c r="G29" s="50"/>
    </row>
    <row r="30" spans="1:14" x14ac:dyDescent="0.3">
      <c r="A30" s="50"/>
      <c r="B30" s="50"/>
      <c r="C30" s="50"/>
      <c r="D30" s="50"/>
      <c r="E30" s="50"/>
      <c r="F30" s="50"/>
      <c r="G30" s="50"/>
    </row>
    <row r="31" spans="1:14" x14ac:dyDescent="0.3">
      <c r="A31" s="50"/>
      <c r="B31" s="50"/>
      <c r="C31" s="50"/>
      <c r="D31" s="50"/>
      <c r="E31" s="50"/>
      <c r="F31" s="50"/>
      <c r="G31" s="50"/>
    </row>
    <row r="32" spans="1:14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0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173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3629975</v>
      </c>
      <c r="C7" s="46">
        <v>3024891</v>
      </c>
      <c r="D7" s="47">
        <f t="shared" ref="D7:D14" si="0">IFERROR(C7/B7*100, 0)</f>
        <v>83.330904482813239</v>
      </c>
      <c r="E7" s="46">
        <v>2932517</v>
      </c>
      <c r="F7" s="201">
        <v>20619</v>
      </c>
      <c r="G7" s="86">
        <f t="shared" ref="G7:G13" si="1">B7/$B$14*100</f>
        <v>37.756497620752192</v>
      </c>
      <c r="H7" s="90">
        <f t="shared" ref="H7:H13" si="2">C7/$C$14*100</f>
        <v>38.179420967076041</v>
      </c>
    </row>
    <row r="8" spans="1:8" ht="18" x14ac:dyDescent="0.35">
      <c r="A8" s="89" t="s">
        <v>112</v>
      </c>
      <c r="B8" s="87">
        <v>3490293</v>
      </c>
      <c r="C8" s="46">
        <v>2846388</v>
      </c>
      <c r="D8" s="47">
        <f t="shared" si="0"/>
        <v>81.551548824124509</v>
      </c>
      <c r="E8" s="46">
        <v>2668043</v>
      </c>
      <c r="F8" s="201">
        <v>19078</v>
      </c>
      <c r="G8" s="86">
        <f t="shared" si="1"/>
        <v>36.303621746769068</v>
      </c>
      <c r="H8" s="90">
        <f t="shared" si="2"/>
        <v>35.926400550510287</v>
      </c>
    </row>
    <row r="9" spans="1:8" ht="18" x14ac:dyDescent="0.35">
      <c r="A9" s="89" t="s">
        <v>115</v>
      </c>
      <c r="B9" s="61">
        <v>10833</v>
      </c>
      <c r="C9" s="61">
        <v>6826</v>
      </c>
      <c r="D9" s="47">
        <f t="shared" si="0"/>
        <v>63.011169574448445</v>
      </c>
      <c r="E9" s="206">
        <v>11572</v>
      </c>
      <c r="F9" s="108">
        <v>358</v>
      </c>
      <c r="G9" s="86">
        <f t="shared" si="1"/>
        <v>0.11267739825359914</v>
      </c>
      <c r="H9" s="90">
        <f t="shared" si="2"/>
        <v>8.6156072242358828E-2</v>
      </c>
    </row>
    <row r="10" spans="1:8" ht="18" x14ac:dyDescent="0.35">
      <c r="A10" s="101" t="s">
        <v>116</v>
      </c>
      <c r="B10" s="61">
        <v>34353</v>
      </c>
      <c r="C10" s="61">
        <v>22939</v>
      </c>
      <c r="D10" s="47">
        <f t="shared" si="0"/>
        <v>66.774371961691841</v>
      </c>
      <c r="E10" s="206">
        <v>41576</v>
      </c>
      <c r="F10" s="108">
        <v>1108</v>
      </c>
      <c r="G10" s="86">
        <f t="shared" si="1"/>
        <v>0.35731622470284236</v>
      </c>
      <c r="H10" s="90">
        <f t="shared" si="2"/>
        <v>0.28953034590792104</v>
      </c>
    </row>
    <row r="11" spans="1:8" ht="18.600000000000001" thickBot="1" x14ac:dyDescent="0.4">
      <c r="A11" s="101" t="s">
        <v>189</v>
      </c>
      <c r="B11" s="93">
        <v>557</v>
      </c>
      <c r="C11" s="94">
        <v>254</v>
      </c>
      <c r="D11" s="95">
        <f t="shared" si="0"/>
        <v>45.601436265709154</v>
      </c>
      <c r="E11" s="219">
        <v>902</v>
      </c>
      <c r="F11" s="109">
        <v>202</v>
      </c>
      <c r="G11" s="97">
        <f t="shared" si="1"/>
        <v>5.7935300311321627E-3</v>
      </c>
      <c r="H11" s="98">
        <f t="shared" si="2"/>
        <v>3.2059247508876561E-3</v>
      </c>
    </row>
    <row r="12" spans="1:8" ht="57" customHeight="1" x14ac:dyDescent="0.3">
      <c r="A12" s="283" t="s">
        <v>123</v>
      </c>
      <c r="B12" s="268">
        <f>SUM(B7:B11)</f>
        <v>7166011</v>
      </c>
      <c r="C12" s="269">
        <f>SUM(C7:C11)</f>
        <v>5901298</v>
      </c>
      <c r="D12" s="270">
        <f t="shared" si="0"/>
        <v>82.351227202972481</v>
      </c>
      <c r="E12" s="269">
        <f>SUM(E7:E11)</f>
        <v>5654610</v>
      </c>
      <c r="F12" s="309">
        <f>SUM(F7:F11)</f>
        <v>41365</v>
      </c>
      <c r="G12" s="271">
        <f t="shared" si="1"/>
        <v>74.535906520508831</v>
      </c>
      <c r="H12" s="272">
        <f t="shared" si="2"/>
        <v>74.484713860487489</v>
      </c>
    </row>
    <row r="13" spans="1:8" ht="36" x14ac:dyDescent="0.3">
      <c r="A13" s="284" t="s">
        <v>124</v>
      </c>
      <c r="B13" s="83">
        <v>2448162</v>
      </c>
      <c r="C13" s="61">
        <v>2021533</v>
      </c>
      <c r="D13" s="47">
        <f t="shared" si="0"/>
        <v>82.573497995639173</v>
      </c>
      <c r="E13" s="206">
        <v>2258765</v>
      </c>
      <c r="F13" s="108">
        <v>24735</v>
      </c>
      <c r="G13" s="86">
        <f t="shared" si="1"/>
        <v>25.464093479491162</v>
      </c>
      <c r="H13" s="90">
        <f t="shared" si="2"/>
        <v>25.515286139512504</v>
      </c>
    </row>
    <row r="14" spans="1:8" ht="57" customHeight="1" thickBot="1" x14ac:dyDescent="0.35">
      <c r="A14" s="155" t="s">
        <v>125</v>
      </c>
      <c r="B14" s="273">
        <f>B12+B13</f>
        <v>9614173</v>
      </c>
      <c r="C14" s="273">
        <f t="shared" ref="C14" si="3">C12+C13</f>
        <v>7922831</v>
      </c>
      <c r="D14" s="274">
        <f t="shared" si="0"/>
        <v>82.407826445394733</v>
      </c>
      <c r="E14" s="310">
        <f>E12+E13</f>
        <v>7913375</v>
      </c>
      <c r="F14" s="275">
        <f>F12+F13</f>
        <v>66100</v>
      </c>
      <c r="G14" s="276">
        <f t="shared" ref="G14:H14" si="4">G12+G13</f>
        <v>100</v>
      </c>
      <c r="H14" s="277">
        <f t="shared" si="4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173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633385</v>
      </c>
      <c r="C19" s="46">
        <v>490214</v>
      </c>
      <c r="D19" s="47">
        <f t="shared" ref="D19:D26" si="5">IFERROR(C19/B19*100, 0)</f>
        <v>77.3958966505364</v>
      </c>
      <c r="E19" s="46">
        <v>186292</v>
      </c>
      <c r="F19" s="87">
        <v>1199</v>
      </c>
      <c r="G19" s="79">
        <f t="shared" ref="G19:H25" si="6">B19/B$26*100</f>
        <v>14.5960548699298</v>
      </c>
      <c r="H19" s="48">
        <f t="shared" si="6"/>
        <v>13.326616750823305</v>
      </c>
    </row>
    <row r="20" spans="1:8" ht="18" x14ac:dyDescent="0.35">
      <c r="A20" s="78" t="s">
        <v>112</v>
      </c>
      <c r="B20" s="45">
        <v>2920534</v>
      </c>
      <c r="C20" s="46">
        <v>2527234</v>
      </c>
      <c r="D20" s="47">
        <f t="shared" si="5"/>
        <v>86.533284666434284</v>
      </c>
      <c r="E20" s="46">
        <v>478572</v>
      </c>
      <c r="F20" s="87">
        <v>2392</v>
      </c>
      <c r="G20" s="79">
        <f t="shared" si="6"/>
        <v>67.302311411693623</v>
      </c>
      <c r="H20" s="48">
        <f t="shared" si="6"/>
        <v>68.703625269066549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3553919</v>
      </c>
      <c r="C24" s="280">
        <f>SUM(C19:C23)</f>
        <v>3017448</v>
      </c>
      <c r="D24" s="264">
        <f t="shared" si="5"/>
        <v>84.904805089817742</v>
      </c>
      <c r="E24" s="280">
        <f>SUM(E19:E23)</f>
        <v>664864</v>
      </c>
      <c r="F24" s="311">
        <f>SUM(F19:F23)</f>
        <v>3591</v>
      </c>
      <c r="G24" s="281">
        <f t="shared" si="6"/>
        <v>81.898366281623424</v>
      </c>
      <c r="H24" s="282">
        <f t="shared" si="6"/>
        <v>82.030242019889855</v>
      </c>
    </row>
    <row r="25" spans="1:8" ht="36" x14ac:dyDescent="0.3">
      <c r="A25" s="284" t="s">
        <v>124</v>
      </c>
      <c r="B25" s="83">
        <v>785507</v>
      </c>
      <c r="C25" s="61">
        <v>661010</v>
      </c>
      <c r="D25" s="77">
        <f t="shared" si="5"/>
        <v>84.15074595134098</v>
      </c>
      <c r="E25" s="206">
        <v>119630</v>
      </c>
      <c r="F25" s="108">
        <v>650</v>
      </c>
      <c r="G25" s="86">
        <f t="shared" si="6"/>
        <v>18.101633718376579</v>
      </c>
      <c r="H25" s="90">
        <f t="shared" si="6"/>
        <v>17.969757980110142</v>
      </c>
    </row>
    <row r="26" spans="1:8" ht="57" customHeight="1" thickBot="1" x14ac:dyDescent="0.35">
      <c r="A26" s="162" t="s">
        <v>178</v>
      </c>
      <c r="B26" s="156">
        <f>B24+B25</f>
        <v>4339426</v>
      </c>
      <c r="C26" s="157">
        <f t="shared" ref="C26" si="8">C24+C25</f>
        <v>3678458</v>
      </c>
      <c r="D26" s="278">
        <f t="shared" si="5"/>
        <v>84.76830806655073</v>
      </c>
      <c r="E26" s="163">
        <f>E24+E25</f>
        <v>784494</v>
      </c>
      <c r="F26" s="159">
        <f>F24+F25</f>
        <v>4241</v>
      </c>
      <c r="G26" s="279">
        <f t="shared" ref="G26:H26" si="9">G24+G25</f>
        <v>100</v>
      </c>
      <c r="H26" s="161">
        <f t="shared" si="9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1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174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3612468</v>
      </c>
      <c r="C7" s="46">
        <v>2960604</v>
      </c>
      <c r="D7" s="47">
        <f t="shared" ref="D7:D14" si="0">IFERROR(C7/B7*100, 0)</f>
        <v>81.955161955759877</v>
      </c>
      <c r="E7" s="46">
        <v>2821777</v>
      </c>
      <c r="F7" s="201">
        <v>20307</v>
      </c>
      <c r="G7" s="86">
        <f t="shared" ref="G7:G13" si="1">B7/$B$14*100</f>
        <v>37.726856600749301</v>
      </c>
      <c r="H7" s="90">
        <f t="shared" ref="H7:H13" si="2">C7/$C$14*100</f>
        <v>37.77712191699176</v>
      </c>
    </row>
    <row r="8" spans="1:8" ht="18" x14ac:dyDescent="0.35">
      <c r="A8" s="89" t="s">
        <v>112</v>
      </c>
      <c r="B8" s="87">
        <v>3491079</v>
      </c>
      <c r="C8" s="46">
        <v>2853425</v>
      </c>
      <c r="D8" s="47">
        <f t="shared" si="0"/>
        <v>81.734758795203433</v>
      </c>
      <c r="E8" s="46">
        <v>2659660</v>
      </c>
      <c r="F8" s="201">
        <v>18943</v>
      </c>
      <c r="G8" s="86">
        <f t="shared" si="1"/>
        <v>36.459128998481724</v>
      </c>
      <c r="H8" s="90">
        <f t="shared" si="2"/>
        <v>36.409524578765755</v>
      </c>
    </row>
    <row r="9" spans="1:8" ht="18" x14ac:dyDescent="0.35">
      <c r="A9" s="89" t="s">
        <v>115</v>
      </c>
      <c r="B9" s="61">
        <v>9610</v>
      </c>
      <c r="C9" s="61">
        <v>5893</v>
      </c>
      <c r="D9" s="47">
        <f t="shared" si="0"/>
        <v>61.321540062434963</v>
      </c>
      <c r="E9" s="206">
        <v>10276</v>
      </c>
      <c r="F9" s="108">
        <v>358</v>
      </c>
      <c r="G9" s="86">
        <f t="shared" si="1"/>
        <v>0.10036216014458835</v>
      </c>
      <c r="H9" s="90">
        <f t="shared" si="2"/>
        <v>7.5194311517795834E-2</v>
      </c>
    </row>
    <row r="10" spans="1:8" ht="18" x14ac:dyDescent="0.35">
      <c r="A10" s="101" t="s">
        <v>116</v>
      </c>
      <c r="B10" s="61">
        <v>34192</v>
      </c>
      <c r="C10" s="61">
        <v>23849</v>
      </c>
      <c r="D10" s="47">
        <f t="shared" si="0"/>
        <v>69.750233972859149</v>
      </c>
      <c r="E10" s="206">
        <v>44341</v>
      </c>
      <c r="F10" s="108">
        <v>1073</v>
      </c>
      <c r="G10" s="86">
        <f t="shared" si="1"/>
        <v>0.35708459725949687</v>
      </c>
      <c r="H10" s="90">
        <f t="shared" si="2"/>
        <v>0.30431174875070643</v>
      </c>
    </row>
    <row r="11" spans="1:8" ht="18.600000000000001" thickBot="1" x14ac:dyDescent="0.4">
      <c r="A11" s="101" t="s">
        <v>189</v>
      </c>
      <c r="B11" s="93">
        <v>535</v>
      </c>
      <c r="C11" s="94">
        <v>184</v>
      </c>
      <c r="D11" s="95">
        <f t="shared" si="0"/>
        <v>34.392523364485982</v>
      </c>
      <c r="E11" s="219">
        <v>712</v>
      </c>
      <c r="F11" s="109">
        <v>210</v>
      </c>
      <c r="G11" s="97">
        <f t="shared" si="1"/>
        <v>5.5872794669463858E-3</v>
      </c>
      <c r="H11" s="98">
        <f t="shared" si="2"/>
        <v>2.3478284947012445E-3</v>
      </c>
    </row>
    <row r="12" spans="1:8" ht="57" customHeight="1" x14ac:dyDescent="0.3">
      <c r="A12" s="283" t="s">
        <v>123</v>
      </c>
      <c r="B12" s="268">
        <f>SUM(B7:B11)</f>
        <v>7147884</v>
      </c>
      <c r="C12" s="269">
        <f>SUM(C7:C11)</f>
        <v>5843955</v>
      </c>
      <c r="D12" s="270">
        <f t="shared" si="0"/>
        <v>81.757832108075618</v>
      </c>
      <c r="E12" s="269">
        <f>SUM(E7:E11)</f>
        <v>5536766</v>
      </c>
      <c r="F12" s="309">
        <f>SUM(F7:F11)</f>
        <v>40891</v>
      </c>
      <c r="G12" s="271">
        <f t="shared" si="1"/>
        <v>74.649019636102054</v>
      </c>
      <c r="H12" s="272">
        <f t="shared" si="2"/>
        <v>74.568500384520718</v>
      </c>
    </row>
    <row r="13" spans="1:8" ht="36" x14ac:dyDescent="0.3">
      <c r="A13" s="284" t="s">
        <v>124</v>
      </c>
      <c r="B13" s="83">
        <v>2427438</v>
      </c>
      <c r="C13" s="61">
        <v>1993074</v>
      </c>
      <c r="D13" s="47">
        <f t="shared" si="0"/>
        <v>82.106072328108894</v>
      </c>
      <c r="E13" s="206">
        <v>2290484</v>
      </c>
      <c r="F13" s="108">
        <v>25008</v>
      </c>
      <c r="G13" s="86">
        <f t="shared" si="1"/>
        <v>25.350980363897946</v>
      </c>
      <c r="H13" s="90">
        <f t="shared" si="2"/>
        <v>25.431499615479286</v>
      </c>
    </row>
    <row r="14" spans="1:8" ht="57" customHeight="1" thickBot="1" x14ac:dyDescent="0.35">
      <c r="A14" s="155" t="s">
        <v>125</v>
      </c>
      <c r="B14" s="273">
        <f>B12+B13</f>
        <v>9575322</v>
      </c>
      <c r="C14" s="273">
        <f t="shared" ref="C14" si="3">C12+C13</f>
        <v>7837029</v>
      </c>
      <c r="D14" s="274">
        <f t="shared" si="0"/>
        <v>81.846114417875455</v>
      </c>
      <c r="E14" s="310">
        <f>E12+E13</f>
        <v>7827250</v>
      </c>
      <c r="F14" s="275">
        <f>F12+F13</f>
        <v>65899</v>
      </c>
      <c r="G14" s="276">
        <f t="shared" ref="G14:H14" si="4">G12+G13</f>
        <v>100</v>
      </c>
      <c r="H14" s="277">
        <f t="shared" si="4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174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600296.89599999995</v>
      </c>
      <c r="C19" s="46">
        <v>461641.07900000003</v>
      </c>
      <c r="D19" s="47">
        <f t="shared" ref="D19:D26" si="5">IFERROR(C19/B19*100, 0)</f>
        <v>76.902126610363169</v>
      </c>
      <c r="E19" s="46">
        <v>175104</v>
      </c>
      <c r="F19" s="87">
        <v>1144</v>
      </c>
      <c r="G19" s="79">
        <f t="shared" ref="G19:H25" si="6">B19/B$26*100</f>
        <v>15.221148215780772</v>
      </c>
      <c r="H19" s="48">
        <f t="shared" si="6"/>
        <v>13.626976891991346</v>
      </c>
    </row>
    <row r="20" spans="1:8" ht="18" x14ac:dyDescent="0.35">
      <c r="A20" s="78" t="s">
        <v>112</v>
      </c>
      <c r="B20" s="45">
        <v>2701808.4650000003</v>
      </c>
      <c r="C20" s="46">
        <v>2363398.7330000005</v>
      </c>
      <c r="D20" s="47">
        <f t="shared" si="5"/>
        <v>87.474695694241234</v>
      </c>
      <c r="E20" s="46">
        <v>417862</v>
      </c>
      <c r="F20" s="87">
        <v>2025</v>
      </c>
      <c r="G20" s="79">
        <f t="shared" si="6"/>
        <v>68.507145997996545</v>
      </c>
      <c r="H20" s="48">
        <f t="shared" si="6"/>
        <v>69.764111960999543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3302105.3610000005</v>
      </c>
      <c r="C24" s="280">
        <f>SUM(C19:C23)</f>
        <v>2825039.8120000004</v>
      </c>
      <c r="D24" s="264">
        <f t="shared" si="5"/>
        <v>85.552685428077098</v>
      </c>
      <c r="E24" s="280">
        <f>SUM(E19:E23)</f>
        <v>592966</v>
      </c>
      <c r="F24" s="311">
        <f>SUM(F19:F23)</f>
        <v>3169</v>
      </c>
      <c r="G24" s="281">
        <f t="shared" si="6"/>
        <v>83.728294213777318</v>
      </c>
      <c r="H24" s="282">
        <f t="shared" si="6"/>
        <v>83.391088852990876</v>
      </c>
    </row>
    <row r="25" spans="1:8" ht="18" customHeight="1" x14ac:dyDescent="0.3">
      <c r="A25" s="284" t="s">
        <v>124</v>
      </c>
      <c r="B25" s="83">
        <v>641729.14800000016</v>
      </c>
      <c r="C25" s="61">
        <v>562660.06199999992</v>
      </c>
      <c r="D25" s="77">
        <f t="shared" si="5"/>
        <v>87.678744802783953</v>
      </c>
      <c r="E25" s="206">
        <v>100911</v>
      </c>
      <c r="F25" s="108">
        <v>540</v>
      </c>
      <c r="G25" s="86">
        <f t="shared" si="6"/>
        <v>16.271705786222686</v>
      </c>
      <c r="H25" s="90">
        <f t="shared" si="6"/>
        <v>16.60891114700912</v>
      </c>
    </row>
    <row r="26" spans="1:8" ht="57" customHeight="1" thickBot="1" x14ac:dyDescent="0.35">
      <c r="A26" s="162" t="s">
        <v>178</v>
      </c>
      <c r="B26" s="156">
        <f>B24+B25</f>
        <v>3943834.5090000005</v>
      </c>
      <c r="C26" s="157">
        <f t="shared" ref="C26" si="8">C24+C25</f>
        <v>3387699.8740000003</v>
      </c>
      <c r="D26" s="278">
        <f t="shared" si="5"/>
        <v>85.898631554369814</v>
      </c>
      <c r="E26" s="163">
        <f>E24+E25</f>
        <v>693877</v>
      </c>
      <c r="F26" s="159">
        <f>F24+F25</f>
        <v>3709</v>
      </c>
      <c r="G26" s="279">
        <f t="shared" ref="G26:H26" si="9">G24+G25</f>
        <v>100</v>
      </c>
      <c r="H26" s="161">
        <f t="shared" si="9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2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175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3704680</v>
      </c>
      <c r="C7" s="46">
        <v>3066696</v>
      </c>
      <c r="D7" s="47">
        <f t="shared" ref="D7:D14" si="0">IFERROR(C7/B7*100, 0)</f>
        <v>82.778971463122318</v>
      </c>
      <c r="E7" s="46">
        <v>2935584</v>
      </c>
      <c r="F7" s="201">
        <v>20474</v>
      </c>
      <c r="G7" s="86">
        <f t="shared" ref="G7:G13" si="1">B7/$B$14*100</f>
        <v>37.221342039224538</v>
      </c>
      <c r="H7" s="90">
        <f t="shared" ref="H7:H13" si="2">C7/$C$14*100</f>
        <v>36.678982713360796</v>
      </c>
    </row>
    <row r="8" spans="1:8" ht="18" x14ac:dyDescent="0.35">
      <c r="A8" s="89" t="s">
        <v>112</v>
      </c>
      <c r="B8" s="87">
        <v>3668652</v>
      </c>
      <c r="C8" s="46">
        <v>3138616</v>
      </c>
      <c r="D8" s="47">
        <f t="shared" si="0"/>
        <v>85.552295502544268</v>
      </c>
      <c r="E8" s="46">
        <v>2976424</v>
      </c>
      <c r="F8" s="201">
        <v>19954</v>
      </c>
      <c r="G8" s="86">
        <f t="shared" si="1"/>
        <v>36.859364618505559</v>
      </c>
      <c r="H8" s="90">
        <f t="shared" si="2"/>
        <v>37.539176366968761</v>
      </c>
    </row>
    <row r="9" spans="1:8" ht="18" x14ac:dyDescent="0.35">
      <c r="A9" s="89" t="s">
        <v>115</v>
      </c>
      <c r="B9" s="61">
        <v>10107</v>
      </c>
      <c r="C9" s="61">
        <v>5396</v>
      </c>
      <c r="D9" s="47">
        <f t="shared" si="0"/>
        <v>53.388740476897198</v>
      </c>
      <c r="E9" s="206">
        <v>9735</v>
      </c>
      <c r="F9" s="108">
        <v>379</v>
      </c>
      <c r="G9" s="86">
        <f t="shared" si="1"/>
        <v>0.10154618050423853</v>
      </c>
      <c r="H9" s="90">
        <f t="shared" si="2"/>
        <v>6.4538444867471331E-2</v>
      </c>
    </row>
    <row r="10" spans="1:8" ht="18" x14ac:dyDescent="0.35">
      <c r="A10" s="101" t="s">
        <v>116</v>
      </c>
      <c r="B10" s="61">
        <v>37575</v>
      </c>
      <c r="C10" s="61">
        <v>27269</v>
      </c>
      <c r="D10" s="47">
        <f t="shared" si="0"/>
        <v>72.57218895542249</v>
      </c>
      <c r="E10" s="206">
        <v>51476</v>
      </c>
      <c r="F10" s="108">
        <v>1187</v>
      </c>
      <c r="G10" s="86">
        <f t="shared" si="1"/>
        <v>0.37752030597078884</v>
      </c>
      <c r="H10" s="90">
        <f t="shared" si="2"/>
        <v>0.32614878671072567</v>
      </c>
    </row>
    <row r="11" spans="1:8" ht="18.600000000000001" thickBot="1" x14ac:dyDescent="0.4">
      <c r="A11" s="101" t="s">
        <v>189</v>
      </c>
      <c r="B11" s="93">
        <v>1079</v>
      </c>
      <c r="C11" s="94">
        <v>315</v>
      </c>
      <c r="D11" s="95">
        <f t="shared" si="0"/>
        <v>29.193697868396661</v>
      </c>
      <c r="E11" s="219">
        <v>1123</v>
      </c>
      <c r="F11" s="109">
        <v>400</v>
      </c>
      <c r="G11" s="97">
        <f t="shared" si="1"/>
        <v>1.0840835931935626E-2</v>
      </c>
      <c r="H11" s="98">
        <f t="shared" si="2"/>
        <v>3.7675333827378557E-3</v>
      </c>
    </row>
    <row r="12" spans="1:8" ht="57" customHeight="1" x14ac:dyDescent="0.3">
      <c r="A12" s="283" t="s">
        <v>123</v>
      </c>
      <c r="B12" s="268">
        <f>SUM(B7:B11)</f>
        <v>7422093</v>
      </c>
      <c r="C12" s="269">
        <f>SUM(C7:C11)</f>
        <v>6238292</v>
      </c>
      <c r="D12" s="270">
        <f t="shared" si="0"/>
        <v>84.050307642332157</v>
      </c>
      <c r="E12" s="269">
        <f>SUM(E7:E11)</f>
        <v>5974342</v>
      </c>
      <c r="F12" s="309">
        <f>SUM(F7:F11)</f>
        <v>42394</v>
      </c>
      <c r="G12" s="271">
        <f t="shared" si="1"/>
        <v>74.570613980137054</v>
      </c>
      <c r="H12" s="272">
        <f t="shared" si="2"/>
        <v>74.612613845290483</v>
      </c>
    </row>
    <row r="13" spans="1:8" ht="36" x14ac:dyDescent="0.3">
      <c r="A13" s="284" t="s">
        <v>124</v>
      </c>
      <c r="B13" s="83">
        <v>2531014</v>
      </c>
      <c r="C13" s="61">
        <v>2122616</v>
      </c>
      <c r="D13" s="47">
        <f t="shared" si="0"/>
        <v>83.864253615349426</v>
      </c>
      <c r="E13" s="206">
        <v>2439677</v>
      </c>
      <c r="F13" s="108">
        <v>26195</v>
      </c>
      <c r="G13" s="86">
        <f t="shared" si="1"/>
        <v>25.429386019862942</v>
      </c>
      <c r="H13" s="90">
        <f t="shared" si="2"/>
        <v>25.387386154709514</v>
      </c>
    </row>
    <row r="14" spans="1:8" ht="57" customHeight="1" thickBot="1" x14ac:dyDescent="0.35">
      <c r="A14" s="155" t="s">
        <v>125</v>
      </c>
      <c r="B14" s="273">
        <f>B12+B13</f>
        <v>9953107</v>
      </c>
      <c r="C14" s="273">
        <f t="shared" ref="C14" si="3">C12+C13</f>
        <v>8360908</v>
      </c>
      <c r="D14" s="274">
        <f t="shared" si="0"/>
        <v>84.00299524560522</v>
      </c>
      <c r="E14" s="310">
        <f>E12+E13</f>
        <v>8414019</v>
      </c>
      <c r="F14" s="275">
        <f>F12+F13</f>
        <v>68589</v>
      </c>
      <c r="G14" s="276">
        <f t="shared" ref="G14:H14" si="4">G12+G13</f>
        <v>100</v>
      </c>
      <c r="H14" s="277">
        <f t="shared" si="4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175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507134</v>
      </c>
      <c r="C19" s="46">
        <v>374441</v>
      </c>
      <c r="D19" s="47">
        <f t="shared" ref="D19:D26" si="5">IFERROR(C19/B19*100, 0)</f>
        <v>73.834726127611233</v>
      </c>
      <c r="E19" s="46">
        <v>151268</v>
      </c>
      <c r="F19" s="87">
        <v>1043</v>
      </c>
      <c r="G19" s="79">
        <f t="shared" ref="G19:H25" si="6">B19/B$26*100</f>
        <v>13.321845073992883</v>
      </c>
      <c r="H19" s="48">
        <f t="shared" si="6"/>
        <v>11.569590387415246</v>
      </c>
    </row>
    <row r="20" spans="1:8" ht="18" x14ac:dyDescent="0.35">
      <c r="A20" s="78" t="s">
        <v>112</v>
      </c>
      <c r="B20" s="45">
        <v>2655387</v>
      </c>
      <c r="C20" s="46">
        <v>2312034</v>
      </c>
      <c r="D20" s="47">
        <f t="shared" si="5"/>
        <v>87.069568390596174</v>
      </c>
      <c r="E20" s="46">
        <v>406503</v>
      </c>
      <c r="F20" s="87">
        <v>1962</v>
      </c>
      <c r="G20" s="79">
        <f t="shared" si="6"/>
        <v>69.754057557755431</v>
      </c>
      <c r="H20" s="48">
        <f t="shared" si="6"/>
        <v>71.437920371372854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3162521</v>
      </c>
      <c r="C24" s="280">
        <f>SUM(C19:C23)</f>
        <v>2686475</v>
      </c>
      <c r="D24" s="264">
        <f t="shared" si="5"/>
        <v>84.947262010275978</v>
      </c>
      <c r="E24" s="280">
        <f>SUM(E19:E23)</f>
        <v>557771</v>
      </c>
      <c r="F24" s="311">
        <f>SUM(F19:F23)</f>
        <v>3005</v>
      </c>
      <c r="G24" s="281">
        <f t="shared" si="6"/>
        <v>83.075902631748306</v>
      </c>
      <c r="H24" s="282">
        <f t="shared" si="6"/>
        <v>83.007510758788101</v>
      </c>
    </row>
    <row r="25" spans="1:8" ht="36" x14ac:dyDescent="0.3">
      <c r="A25" s="284" t="s">
        <v>124</v>
      </c>
      <c r="B25" s="83">
        <v>644264</v>
      </c>
      <c r="C25" s="61">
        <v>549949</v>
      </c>
      <c r="D25" s="77">
        <f t="shared" si="5"/>
        <v>85.360814821253399</v>
      </c>
      <c r="E25" s="206">
        <v>98772</v>
      </c>
      <c r="F25" s="108">
        <v>535</v>
      </c>
      <c r="G25" s="86">
        <f t="shared" si="6"/>
        <v>16.924097368251687</v>
      </c>
      <c r="H25" s="90">
        <f t="shared" si="6"/>
        <v>16.992489241211906</v>
      </c>
    </row>
    <row r="26" spans="1:8" ht="57" customHeight="1" thickBot="1" x14ac:dyDescent="0.35">
      <c r="A26" s="162" t="s">
        <v>178</v>
      </c>
      <c r="B26" s="156">
        <f>B24+B25</f>
        <v>3806785</v>
      </c>
      <c r="C26" s="157">
        <f t="shared" ref="C26" si="8">C24+C25</f>
        <v>3236424</v>
      </c>
      <c r="D26" s="278">
        <f t="shared" si="5"/>
        <v>85.017252090674944</v>
      </c>
      <c r="E26" s="163">
        <f>E24+E25</f>
        <v>656543</v>
      </c>
      <c r="F26" s="159">
        <f>F24+F25</f>
        <v>3540</v>
      </c>
      <c r="G26" s="279">
        <f t="shared" ref="G26:H26" si="9">G24+G25</f>
        <v>100</v>
      </c>
      <c r="H26" s="161">
        <f t="shared" si="9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3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176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3724277.7379999999</v>
      </c>
      <c r="C7" s="46">
        <v>3043822.67</v>
      </c>
      <c r="D7" s="47">
        <f t="shared" ref="D7:D14" si="0">IFERROR(C7/B7*100, 0)</f>
        <v>81.729207221655386</v>
      </c>
      <c r="E7" s="46">
        <v>2917827</v>
      </c>
      <c r="F7" s="201">
        <v>20472</v>
      </c>
      <c r="G7" s="86">
        <f t="shared" ref="G7:G13" si="1">B7/$B$14*100</f>
        <v>37.726746756516576</v>
      </c>
      <c r="H7" s="90">
        <f t="shared" ref="H7:H13" si="2">C7/$C$14*100</f>
        <v>37.362842432660138</v>
      </c>
    </row>
    <row r="8" spans="1:8" ht="18" x14ac:dyDescent="0.35">
      <c r="A8" s="89" t="s">
        <v>112</v>
      </c>
      <c r="B8" s="87">
        <v>3769726.58</v>
      </c>
      <c r="C8" s="46">
        <v>3160040.4619999998</v>
      </c>
      <c r="D8" s="47">
        <f t="shared" si="0"/>
        <v>83.826781463816388</v>
      </c>
      <c r="E8" s="46">
        <v>2958093</v>
      </c>
      <c r="F8" s="201">
        <v>19848</v>
      </c>
      <c r="G8" s="86">
        <f t="shared" si="1"/>
        <v>38.187141247243176</v>
      </c>
      <c r="H8" s="90">
        <f t="shared" si="2"/>
        <v>38.789412742804934</v>
      </c>
    </row>
    <row r="9" spans="1:8" ht="18" x14ac:dyDescent="0.35">
      <c r="A9" s="89" t="s">
        <v>115</v>
      </c>
      <c r="B9" s="61">
        <v>8547.5439999999999</v>
      </c>
      <c r="C9" s="61">
        <v>4006.029</v>
      </c>
      <c r="D9" s="47">
        <f t="shared" si="0"/>
        <v>46.867603138398586</v>
      </c>
      <c r="E9" s="206">
        <v>10119</v>
      </c>
      <c r="F9" s="108">
        <v>359</v>
      </c>
      <c r="G9" s="86">
        <f t="shared" si="1"/>
        <v>8.6586192159598466E-2</v>
      </c>
      <c r="H9" s="90">
        <f t="shared" si="2"/>
        <v>4.9173899577949806E-2</v>
      </c>
    </row>
    <row r="10" spans="1:8" ht="18" x14ac:dyDescent="0.35">
      <c r="A10" s="101" t="s">
        <v>116</v>
      </c>
      <c r="B10" s="61">
        <v>43630.6</v>
      </c>
      <c r="C10" s="61">
        <v>29239.041000000001</v>
      </c>
      <c r="D10" s="47">
        <f t="shared" si="0"/>
        <v>67.01498718789108</v>
      </c>
      <c r="E10" s="206">
        <v>55041</v>
      </c>
      <c r="F10" s="108">
        <v>1342</v>
      </c>
      <c r="G10" s="86">
        <f t="shared" si="1"/>
        <v>0.44197579043039459</v>
      </c>
      <c r="H10" s="90">
        <f t="shared" si="2"/>
        <v>0.35890845170855157</v>
      </c>
    </row>
    <row r="11" spans="1:8" ht="18.600000000000001" thickBot="1" x14ac:dyDescent="0.4">
      <c r="A11" s="101" t="s">
        <v>189</v>
      </c>
      <c r="B11" s="93">
        <v>2164.6260000000002</v>
      </c>
      <c r="C11" s="94">
        <v>716.16399999999999</v>
      </c>
      <c r="D11" s="95">
        <f t="shared" si="0"/>
        <v>33.084883947619588</v>
      </c>
      <c r="E11" s="219">
        <v>2240</v>
      </c>
      <c r="F11" s="109">
        <v>811</v>
      </c>
      <c r="G11" s="97">
        <f t="shared" si="1"/>
        <v>2.1927552849059687E-2</v>
      </c>
      <c r="H11" s="98">
        <f t="shared" si="2"/>
        <v>8.7908940792347842E-3</v>
      </c>
    </row>
    <row r="12" spans="1:8" ht="57" customHeight="1" x14ac:dyDescent="0.3">
      <c r="A12" s="283" t="s">
        <v>123</v>
      </c>
      <c r="B12" s="268">
        <f>SUM(B7:B11)</f>
        <v>7548347.0879999995</v>
      </c>
      <c r="C12" s="269">
        <f>SUM(C7:C11)</f>
        <v>6237824.3659999995</v>
      </c>
      <c r="D12" s="270">
        <f t="shared" si="0"/>
        <v>82.638282173279947</v>
      </c>
      <c r="E12" s="269">
        <f>SUM(E7:E11)</f>
        <v>5943320</v>
      </c>
      <c r="F12" s="309">
        <f>SUM(F7:F11)</f>
        <v>42832</v>
      </c>
      <c r="G12" s="271">
        <f t="shared" si="1"/>
        <v>76.464377539198807</v>
      </c>
      <c r="H12" s="272">
        <f t="shared" si="2"/>
        <v>76.569128420830808</v>
      </c>
    </row>
    <row r="13" spans="1:8" ht="36" x14ac:dyDescent="0.3">
      <c r="A13" s="284" t="s">
        <v>124</v>
      </c>
      <c r="B13" s="83">
        <v>2323370.0840000007</v>
      </c>
      <c r="C13" s="61">
        <v>1908832.7720000008</v>
      </c>
      <c r="D13" s="47">
        <f t="shared" si="0"/>
        <v>82.157930204286828</v>
      </c>
      <c r="E13" s="206">
        <v>2169202</v>
      </c>
      <c r="F13" s="108">
        <v>23595</v>
      </c>
      <c r="G13" s="86">
        <f t="shared" si="1"/>
        <v>23.535622460801196</v>
      </c>
      <c r="H13" s="90">
        <f t="shared" si="2"/>
        <v>23.430871579169196</v>
      </c>
    </row>
    <row r="14" spans="1:8" ht="57" customHeight="1" thickBot="1" x14ac:dyDescent="0.35">
      <c r="A14" s="155" t="s">
        <v>125</v>
      </c>
      <c r="B14" s="273">
        <f>B12+B13</f>
        <v>9871717.1720000003</v>
      </c>
      <c r="C14" s="273">
        <f t="shared" ref="C14" si="3">C12+C13</f>
        <v>8146657.1380000003</v>
      </c>
      <c r="D14" s="274">
        <f t="shared" si="0"/>
        <v>82.525228347374707</v>
      </c>
      <c r="E14" s="310">
        <f>E12+E13</f>
        <v>8112522</v>
      </c>
      <c r="F14" s="275">
        <f>F12+F13</f>
        <v>66427</v>
      </c>
      <c r="G14" s="276">
        <f t="shared" ref="G14:H14" si="4">G12+G13</f>
        <v>100</v>
      </c>
      <c r="H14" s="277">
        <f t="shared" si="4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176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485370.44799999997</v>
      </c>
      <c r="C19" s="46">
        <v>355122</v>
      </c>
      <c r="D19" s="47">
        <f t="shared" ref="D19:D26" si="5">IFERROR(C19/B19*100, 0)</f>
        <v>73.165146634555725</v>
      </c>
      <c r="E19" s="46">
        <v>140507</v>
      </c>
      <c r="F19" s="87">
        <v>968</v>
      </c>
      <c r="G19" s="79">
        <f t="shared" ref="G19:H25" si="6">B19/B$26*100</f>
        <v>12.542478993616541</v>
      </c>
      <c r="H19" s="48">
        <f t="shared" si="6"/>
        <v>10.961511111753993</v>
      </c>
    </row>
    <row r="20" spans="1:8" ht="18" x14ac:dyDescent="0.35">
      <c r="A20" s="78" t="s">
        <v>112</v>
      </c>
      <c r="B20" s="45">
        <v>2719101.923</v>
      </c>
      <c r="C20" s="46">
        <v>2330398.577</v>
      </c>
      <c r="D20" s="47">
        <f t="shared" si="5"/>
        <v>85.704715858126363</v>
      </c>
      <c r="E20" s="46">
        <v>422967</v>
      </c>
      <c r="F20" s="87">
        <v>2088</v>
      </c>
      <c r="G20" s="79">
        <f t="shared" si="6"/>
        <v>70.264431819569367</v>
      </c>
      <c r="H20" s="48">
        <f t="shared" si="6"/>
        <v>71.932152602770856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3204472.3709999998</v>
      </c>
      <c r="C24" s="280">
        <f>SUM(C19:C23)</f>
        <v>2685520.577</v>
      </c>
      <c r="D24" s="264">
        <f t="shared" si="5"/>
        <v>83.805390282143279</v>
      </c>
      <c r="E24" s="280">
        <f>SUM(E19:E23)</f>
        <v>563474</v>
      </c>
      <c r="F24" s="311">
        <f>SUM(F19:F23)</f>
        <v>3056</v>
      </c>
      <c r="G24" s="281">
        <f t="shared" si="6"/>
        <v>82.806910813185894</v>
      </c>
      <c r="H24" s="282">
        <f t="shared" si="6"/>
        <v>82.893663714524862</v>
      </c>
    </row>
    <row r="25" spans="1:8" ht="36" x14ac:dyDescent="0.3">
      <c r="A25" s="284" t="s">
        <v>124</v>
      </c>
      <c r="B25" s="83">
        <v>665340.35300000012</v>
      </c>
      <c r="C25" s="61">
        <v>554196.98</v>
      </c>
      <c r="D25" s="77">
        <f t="shared" si="5"/>
        <v>83.295260463481895</v>
      </c>
      <c r="E25" s="206">
        <v>100533</v>
      </c>
      <c r="F25" s="108">
        <v>542</v>
      </c>
      <c r="G25" s="86">
        <f t="shared" si="6"/>
        <v>17.193089186814099</v>
      </c>
      <c r="H25" s="90">
        <f t="shared" si="6"/>
        <v>17.106336285475145</v>
      </c>
    </row>
    <row r="26" spans="1:8" ht="57" customHeight="1" thickBot="1" x14ac:dyDescent="0.35">
      <c r="A26" s="162" t="s">
        <v>178</v>
      </c>
      <c r="B26" s="156">
        <f>B24+B25</f>
        <v>3869812.7239999999</v>
      </c>
      <c r="C26" s="157">
        <f t="shared" ref="C26" si="8">C24+C25</f>
        <v>3239717.557</v>
      </c>
      <c r="D26" s="278">
        <f t="shared" si="5"/>
        <v>83.717683207452282</v>
      </c>
      <c r="E26" s="163">
        <f>E24+E25</f>
        <v>664007</v>
      </c>
      <c r="F26" s="159">
        <f>F24+F25</f>
        <v>3598</v>
      </c>
      <c r="G26" s="279">
        <f t="shared" ref="G26:H26" si="9">G24+G25</f>
        <v>100</v>
      </c>
      <c r="H26" s="161">
        <f t="shared" si="9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3" tint="0.5999938962981048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">
        <v>28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29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3513646.4240000001</v>
      </c>
      <c r="C7" s="46">
        <v>2551830.96</v>
      </c>
      <c r="D7" s="47">
        <f t="shared" ref="D7:D14" si="0">IFERROR(C7/B7*100, 0)</f>
        <v>72.626287681358335</v>
      </c>
      <c r="E7" s="46">
        <v>2735486</v>
      </c>
      <c r="F7" s="201">
        <v>24123</v>
      </c>
      <c r="G7" s="86">
        <f t="shared" ref="G7:G14" si="1">B7/$B$14*100</f>
        <v>37.764704925413405</v>
      </c>
      <c r="H7" s="90">
        <f t="shared" ref="H7:H14" si="2">C7/$C$14*100</f>
        <v>35.43357143796262</v>
      </c>
    </row>
    <row r="8" spans="1:8" ht="18" x14ac:dyDescent="0.35">
      <c r="A8" s="89" t="s">
        <v>12</v>
      </c>
      <c r="B8" s="87">
        <v>3543531.3289999999</v>
      </c>
      <c r="C8" s="46">
        <v>2871746.73</v>
      </c>
      <c r="D8" s="47">
        <f t="shared" si="0"/>
        <v>81.041945544486538</v>
      </c>
      <c r="E8" s="46">
        <v>2647262</v>
      </c>
      <c r="F8" s="201">
        <v>20732</v>
      </c>
      <c r="G8" s="86">
        <f t="shared" si="1"/>
        <v>38.085908166394091</v>
      </c>
      <c r="H8" s="90">
        <f t="shared" si="2"/>
        <v>39.875777237686059</v>
      </c>
    </row>
    <row r="9" spans="1:8" ht="18" x14ac:dyDescent="0.35">
      <c r="A9" s="89" t="s">
        <v>115</v>
      </c>
      <c r="B9" s="61">
        <v>2574.4949999999999</v>
      </c>
      <c r="C9" s="61">
        <v>1363.424</v>
      </c>
      <c r="D9" s="47">
        <f t="shared" si="0"/>
        <v>52.958890966966344</v>
      </c>
      <c r="E9" s="206">
        <v>2957</v>
      </c>
      <c r="F9" s="108">
        <v>110</v>
      </c>
      <c r="G9" s="86">
        <f t="shared" si="1"/>
        <v>2.767069655696016E-2</v>
      </c>
      <c r="H9" s="90">
        <f t="shared" si="2"/>
        <v>1.8931889479165482E-2</v>
      </c>
    </row>
    <row r="10" spans="1:8" ht="18" x14ac:dyDescent="0.35">
      <c r="A10" s="101" t="s">
        <v>116</v>
      </c>
      <c r="B10" s="61">
        <v>46060.078000000001</v>
      </c>
      <c r="C10" s="61">
        <v>29812.71</v>
      </c>
      <c r="D10" s="47">
        <f t="shared" ref="D10" si="3">IFERROR(C10/B10*100, 0)</f>
        <v>64.725704546136456</v>
      </c>
      <c r="E10" s="206">
        <v>54449</v>
      </c>
      <c r="F10" s="108">
        <v>1399</v>
      </c>
      <c r="G10" s="86">
        <f t="shared" si="1"/>
        <v>0.49505415303891304</v>
      </c>
      <c r="H10" s="90">
        <f t="shared" si="2"/>
        <v>0.41396581752588446</v>
      </c>
    </row>
    <row r="11" spans="1:8" ht="18.600000000000001" thickBot="1" x14ac:dyDescent="0.4">
      <c r="A11" s="101" t="s">
        <v>189</v>
      </c>
      <c r="B11" s="93">
        <v>0</v>
      </c>
      <c r="C11" s="94">
        <v>0</v>
      </c>
      <c r="D11" s="95">
        <f t="shared" si="0"/>
        <v>0</v>
      </c>
      <c r="E11" s="219">
        <v>0</v>
      </c>
      <c r="F11" s="109">
        <v>0</v>
      </c>
      <c r="G11" s="97">
        <f t="shared" si="1"/>
        <v>0</v>
      </c>
      <c r="H11" s="98">
        <f t="shared" si="2"/>
        <v>0</v>
      </c>
    </row>
    <row r="12" spans="1:8" ht="57" customHeight="1" x14ac:dyDescent="0.3">
      <c r="A12" s="283" t="s">
        <v>123</v>
      </c>
      <c r="B12" s="268">
        <f>SUM(B7:B11)</f>
        <v>7105812.3260000004</v>
      </c>
      <c r="C12" s="269">
        <f>SUM(C7:C11)</f>
        <v>5454753.8239999991</v>
      </c>
      <c r="D12" s="270">
        <f t="shared" si="0"/>
        <v>76.764676207971078</v>
      </c>
      <c r="E12" s="269">
        <f>SUM(E7:E11)</f>
        <v>5440154</v>
      </c>
      <c r="F12" s="309">
        <f>SUM(F7:F11)</f>
        <v>46364</v>
      </c>
      <c r="G12" s="271">
        <f t="shared" si="1"/>
        <v>76.373337941403378</v>
      </c>
      <c r="H12" s="272">
        <f t="shared" si="2"/>
        <v>75.742246382653704</v>
      </c>
    </row>
    <row r="13" spans="1:8" ht="36" x14ac:dyDescent="0.3">
      <c r="A13" s="284" t="s">
        <v>124</v>
      </c>
      <c r="B13" s="83">
        <v>2198236.0730000008</v>
      </c>
      <c r="C13" s="61">
        <v>1746978.4780000008</v>
      </c>
      <c r="D13" s="47">
        <f t="shared" si="0"/>
        <v>79.471831959151018</v>
      </c>
      <c r="E13" s="206">
        <v>2045058</v>
      </c>
      <c r="F13" s="108">
        <v>28631</v>
      </c>
      <c r="G13" s="86">
        <f t="shared" si="1"/>
        <v>23.626662058596636</v>
      </c>
      <c r="H13" s="90">
        <f t="shared" si="2"/>
        <v>24.257753617346285</v>
      </c>
    </row>
    <row r="14" spans="1:8" ht="57" customHeight="1" thickBot="1" x14ac:dyDescent="0.35">
      <c r="A14" s="155" t="s">
        <v>125</v>
      </c>
      <c r="B14" s="273">
        <f>B12+B13</f>
        <v>9304048.3990000002</v>
      </c>
      <c r="C14" s="273">
        <f t="shared" ref="C14" si="4">C12+C13</f>
        <v>7201732.3020000001</v>
      </c>
      <c r="D14" s="274">
        <f t="shared" si="0"/>
        <v>77.404286748702248</v>
      </c>
      <c r="E14" s="310">
        <f>E12+E13</f>
        <v>7485212</v>
      </c>
      <c r="F14" s="275">
        <f>F12+F13</f>
        <v>74995</v>
      </c>
      <c r="G14" s="276">
        <f t="shared" si="1"/>
        <v>100</v>
      </c>
      <c r="H14" s="277">
        <f t="shared" si="2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600000000000001" thickBot="1" x14ac:dyDescent="0.35">
      <c r="A16" s="314"/>
      <c r="B16" s="317" t="s">
        <v>29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8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425802.29</v>
      </c>
      <c r="C19" s="46">
        <v>269396.42700000003</v>
      </c>
      <c r="D19" s="47">
        <f t="shared" ref="D19:D26" si="5">IFERROR(C19/B19*100, 0)</f>
        <v>63.267961053004207</v>
      </c>
      <c r="E19" s="46">
        <v>127619</v>
      </c>
      <c r="F19" s="87">
        <v>1186</v>
      </c>
      <c r="G19" s="79">
        <f t="shared" ref="G19:H26" si="6">B19/B$26*100</f>
        <v>15.191856983534327</v>
      </c>
      <c r="H19" s="48">
        <f t="shared" si="6"/>
        <v>11.831995733436433</v>
      </c>
    </row>
    <row r="20" spans="1:8" ht="18" x14ac:dyDescent="0.35">
      <c r="A20" s="78" t="s">
        <v>12</v>
      </c>
      <c r="B20" s="45">
        <v>2377030.1120000002</v>
      </c>
      <c r="C20" s="46">
        <v>2007450.4639999999</v>
      </c>
      <c r="D20" s="47">
        <f t="shared" si="5"/>
        <v>84.452041809052176</v>
      </c>
      <c r="E20" s="46">
        <v>373140</v>
      </c>
      <c r="F20" s="87">
        <v>1964</v>
      </c>
      <c r="G20" s="79">
        <f t="shared" si="6"/>
        <v>84.808143016465664</v>
      </c>
      <c r="H20" s="48">
        <f t="shared" si="6"/>
        <v>88.168004266563571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0</v>
      </c>
      <c r="C23" s="61">
        <v>0</v>
      </c>
      <c r="D23" s="77">
        <f t="shared" si="5"/>
        <v>0</v>
      </c>
      <c r="E23" s="206">
        <v>0</v>
      </c>
      <c r="F23" s="61">
        <v>0</v>
      </c>
      <c r="G23" s="91">
        <f t="shared" si="6"/>
        <v>0</v>
      </c>
      <c r="H23" s="99">
        <f t="shared" si="6"/>
        <v>0</v>
      </c>
    </row>
    <row r="24" spans="1:8" ht="57" customHeight="1" x14ac:dyDescent="0.3">
      <c r="A24" s="283" t="s">
        <v>123</v>
      </c>
      <c r="B24" s="268">
        <f>SUM(B19:B23)</f>
        <v>2802832.4020000002</v>
      </c>
      <c r="C24" s="280">
        <f>SUM(C19:C23)</f>
        <v>2276846.8909999998</v>
      </c>
      <c r="D24" s="264">
        <f t="shared" si="5"/>
        <v>81.233786557316947</v>
      </c>
      <c r="E24" s="280">
        <f>SUM(E19:E23)</f>
        <v>500759</v>
      </c>
      <c r="F24" s="311">
        <f>SUM(F19:F23)</f>
        <v>3150</v>
      </c>
      <c r="G24" s="281">
        <f t="shared" si="6"/>
        <v>100</v>
      </c>
      <c r="H24" s="282">
        <f t="shared" si="6"/>
        <v>100</v>
      </c>
    </row>
    <row r="25" spans="1:8" ht="36" x14ac:dyDescent="0.3">
      <c r="A25" s="284" t="s">
        <v>124</v>
      </c>
      <c r="B25" s="83">
        <v>0</v>
      </c>
      <c r="C25" s="61">
        <v>0</v>
      </c>
      <c r="D25" s="77">
        <f t="shared" si="5"/>
        <v>0</v>
      </c>
      <c r="E25" s="206">
        <v>0</v>
      </c>
      <c r="F25" s="108">
        <v>0</v>
      </c>
      <c r="G25" s="86">
        <f t="shared" si="6"/>
        <v>0</v>
      </c>
      <c r="H25" s="90">
        <f t="shared" si="6"/>
        <v>0</v>
      </c>
    </row>
    <row r="26" spans="1:8" ht="57" customHeight="1" thickBot="1" x14ac:dyDescent="0.35">
      <c r="A26" s="162" t="s">
        <v>178</v>
      </c>
      <c r="B26" s="156">
        <f>B24+B25</f>
        <v>2802832.4020000002</v>
      </c>
      <c r="C26" s="157">
        <f t="shared" ref="C26" si="8">C24+C25</f>
        <v>2276846.8909999998</v>
      </c>
      <c r="D26" s="278">
        <f t="shared" si="5"/>
        <v>81.233786557316947</v>
      </c>
      <c r="E26" s="163">
        <f>E24+E25</f>
        <v>500759</v>
      </c>
      <c r="F26" s="159">
        <f>F24+F25</f>
        <v>3150</v>
      </c>
      <c r="G26" s="279">
        <f t="shared" si="6"/>
        <v>100</v>
      </c>
      <c r="H26" s="161">
        <f t="shared" si="6"/>
        <v>100</v>
      </c>
    </row>
    <row r="27" spans="1:8" x14ac:dyDescent="0.3">
      <c r="A27" s="73" t="s">
        <v>121</v>
      </c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E17:E18"/>
  </mergeCells>
  <pageMargins left="0.511811024" right="0.511811024" top="0.78740157499999996" bottom="0.78740157499999996" header="0.31496062000000002" footer="0.31496062000000002"/>
  <pageSetup paperSize="9" orientation="landscape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4">
    <tabColor rgb="FFFF0505"/>
    <pageSetUpPr fitToPage="1"/>
  </sheetPr>
  <dimension ref="A1:H55"/>
  <sheetViews>
    <sheetView showGridLines="0" zoomScale="60" zoomScaleNormal="60" workbookViewId="0">
      <selection activeCell="A4" sqref="A4:A6"/>
    </sheetView>
  </sheetViews>
  <sheetFormatPr defaultColWidth="8.88671875" defaultRowHeight="14.4" x14ac:dyDescent="0.3"/>
  <cols>
    <col min="1" max="1" width="18.77734375" style="58" customWidth="1"/>
    <col min="2" max="4" width="18.6640625" style="58" customWidth="1"/>
    <col min="5" max="6" width="22" style="58" customWidth="1"/>
    <col min="7" max="8" width="18.6640625" style="58" customWidth="1"/>
    <col min="9" max="16384" width="8.88671875" style="58"/>
  </cols>
  <sheetData>
    <row r="1" spans="1:8" x14ac:dyDescent="0.3">
      <c r="A1" s="332" t="str">
        <f>"DADOS COMPARATIVOS - "&amp;UPPER(TEXT($I$1,"mmmmmmmmmm"))&amp;"/"&amp;TEXT($I$1,"aaaa")&amp;" - ASSOCIAÇÃO BRASILEIRA DAS EMPRESAS AÉREAS"</f>
        <v>DADOS COMPARATIVOS - JANEIRO/1900 - ASSOCIAÇÃO BRASILEIRA DAS EMPRESAS AÉREAS</v>
      </c>
      <c r="B1" s="332"/>
      <c r="C1" s="332"/>
      <c r="D1" s="332"/>
      <c r="E1" s="332"/>
      <c r="F1" s="332"/>
      <c r="G1" s="332"/>
      <c r="H1" s="332"/>
    </row>
    <row r="2" spans="1:8" ht="15" thickBot="1" x14ac:dyDescent="0.35">
      <c r="A2" s="332" t="s">
        <v>1</v>
      </c>
      <c r="B2" s="332"/>
      <c r="C2" s="332"/>
      <c r="D2" s="332"/>
      <c r="E2" s="332"/>
      <c r="F2" s="332"/>
      <c r="G2" s="332"/>
      <c r="H2" s="332"/>
    </row>
    <row r="3" spans="1:8" ht="18.600000000000001" thickBot="1" x14ac:dyDescent="0.35">
      <c r="A3" s="333" t="s">
        <v>2</v>
      </c>
      <c r="B3" s="334"/>
      <c r="C3" s="334"/>
      <c r="D3" s="334"/>
      <c r="E3" s="334"/>
      <c r="F3" s="334"/>
      <c r="G3" s="335"/>
      <c r="H3" s="335"/>
    </row>
    <row r="4" spans="1:8" ht="18.600000000000001" thickBot="1" x14ac:dyDescent="0.35">
      <c r="A4" s="336"/>
      <c r="B4" s="339" t="s">
        <v>177</v>
      </c>
      <c r="C4" s="339"/>
      <c r="D4" s="339"/>
      <c r="E4" s="339"/>
      <c r="F4" s="339"/>
      <c r="G4" s="340" t="s">
        <v>4</v>
      </c>
      <c r="H4" s="341"/>
    </row>
    <row r="5" spans="1:8" ht="18.75" customHeight="1" x14ac:dyDescent="0.3">
      <c r="A5" s="337"/>
      <c r="B5" s="342" t="s">
        <v>5</v>
      </c>
      <c r="C5" s="344" t="s">
        <v>6</v>
      </c>
      <c r="D5" s="344" t="s">
        <v>7</v>
      </c>
      <c r="E5" s="349" t="s">
        <v>8</v>
      </c>
      <c r="F5" s="346" t="s">
        <v>197</v>
      </c>
      <c r="G5" s="347" t="s">
        <v>9</v>
      </c>
      <c r="H5" s="330" t="s">
        <v>10</v>
      </c>
    </row>
    <row r="6" spans="1:8" ht="18.75" customHeight="1" x14ac:dyDescent="0.3">
      <c r="A6" s="338"/>
      <c r="B6" s="343"/>
      <c r="C6" s="345"/>
      <c r="D6" s="345"/>
      <c r="E6" s="325"/>
      <c r="F6" s="327"/>
      <c r="G6" s="348"/>
      <c r="H6" s="331"/>
    </row>
    <row r="7" spans="1:8" ht="18" x14ac:dyDescent="0.35">
      <c r="A7" s="89" t="s">
        <v>11</v>
      </c>
      <c r="B7" s="87">
        <v>4259348.7620000001</v>
      </c>
      <c r="C7" s="46">
        <v>3535735.3709999998</v>
      </c>
      <c r="D7" s="47">
        <f t="shared" ref="D7:D14" si="0">IFERROR(C7/B7*100, 0)</f>
        <v>83.011173035282894</v>
      </c>
      <c r="E7" s="46">
        <v>3312475</v>
      </c>
      <c r="F7" s="201">
        <v>23212</v>
      </c>
      <c r="G7" s="86">
        <f t="shared" ref="G7:G13" si="1">B7/$B$14*100</f>
        <v>38.955573721459302</v>
      </c>
      <c r="H7" s="90">
        <f t="shared" ref="H7:H13" si="2">C7/$C$14*100</f>
        <v>38.605662146889422</v>
      </c>
    </row>
    <row r="8" spans="1:8" ht="18" x14ac:dyDescent="0.35">
      <c r="A8" s="89" t="s">
        <v>112</v>
      </c>
      <c r="B8" s="87">
        <v>4018694.7829999998</v>
      </c>
      <c r="C8" s="46">
        <v>3450948.2579999999</v>
      </c>
      <c r="D8" s="47">
        <f t="shared" si="0"/>
        <v>85.872365141993427</v>
      </c>
      <c r="E8" s="46">
        <v>3204237</v>
      </c>
      <c r="F8" s="201">
        <v>21288</v>
      </c>
      <c r="G8" s="86">
        <f t="shared" si="1"/>
        <v>36.754576727755733</v>
      </c>
      <c r="H8" s="90">
        <f t="shared" si="2"/>
        <v>37.679896416304679</v>
      </c>
    </row>
    <row r="9" spans="1:8" ht="18" x14ac:dyDescent="0.35">
      <c r="A9" s="89" t="s">
        <v>115</v>
      </c>
      <c r="B9" s="61">
        <v>8324.9159999999993</v>
      </c>
      <c r="C9" s="61">
        <v>3465.9479999999999</v>
      </c>
      <c r="D9" s="47">
        <f t="shared" si="0"/>
        <v>41.633429094059331</v>
      </c>
      <c r="E9" s="206">
        <v>7825</v>
      </c>
      <c r="F9" s="108">
        <v>325</v>
      </c>
      <c r="G9" s="86">
        <f t="shared" si="1"/>
        <v>7.6138841190050474E-2</v>
      </c>
      <c r="H9" s="90">
        <f t="shared" si="2"/>
        <v>3.784367421955661E-2</v>
      </c>
    </row>
    <row r="10" spans="1:8" ht="18" x14ac:dyDescent="0.35">
      <c r="A10" s="101" t="s">
        <v>116</v>
      </c>
      <c r="B10" s="61">
        <v>43777.707999999999</v>
      </c>
      <c r="C10" s="61">
        <v>28453.074000000001</v>
      </c>
      <c r="D10" s="47">
        <f t="shared" si="0"/>
        <v>64.994435067272136</v>
      </c>
      <c r="E10" s="206">
        <v>52634</v>
      </c>
      <c r="F10" s="108">
        <v>1350</v>
      </c>
      <c r="G10" s="86">
        <f t="shared" si="1"/>
        <v>0.4003864972423028</v>
      </c>
      <c r="H10" s="90">
        <f t="shared" si="2"/>
        <v>0.31067080723684731</v>
      </c>
    </row>
    <row r="11" spans="1:8" ht="18.600000000000001" thickBot="1" x14ac:dyDescent="0.4">
      <c r="A11" s="101" t="s">
        <v>189</v>
      </c>
      <c r="B11" s="93">
        <v>2565.9899999999998</v>
      </c>
      <c r="C11" s="94">
        <v>1115.575</v>
      </c>
      <c r="D11" s="95">
        <f t="shared" si="0"/>
        <v>43.475422741320116</v>
      </c>
      <c r="E11" s="219">
        <v>3168</v>
      </c>
      <c r="F11" s="109">
        <v>908</v>
      </c>
      <c r="G11" s="97">
        <f t="shared" si="1"/>
        <v>2.3468285458406738E-2</v>
      </c>
      <c r="H11" s="98">
        <f t="shared" si="2"/>
        <v>1.2180637697819432E-2</v>
      </c>
    </row>
    <row r="12" spans="1:8" ht="57" customHeight="1" x14ac:dyDescent="0.3">
      <c r="A12" s="283" t="s">
        <v>123</v>
      </c>
      <c r="B12" s="268">
        <f>SUM(B7:B11)</f>
        <v>8332712.159</v>
      </c>
      <c r="C12" s="269">
        <f>SUM(C7:C11)</f>
        <v>7019718.2259999998</v>
      </c>
      <c r="D12" s="270">
        <f t="shared" si="0"/>
        <v>84.242898255139394</v>
      </c>
      <c r="E12" s="269">
        <f>SUM(E7:E11)</f>
        <v>6580339</v>
      </c>
      <c r="F12" s="309">
        <f>SUM(F7:F11)</f>
        <v>47083</v>
      </c>
      <c r="G12" s="271">
        <f t="shared" si="1"/>
        <v>76.210144073105795</v>
      </c>
      <c r="H12" s="272">
        <f t="shared" si="2"/>
        <v>76.64625368234833</v>
      </c>
    </row>
    <row r="13" spans="1:8" ht="36" x14ac:dyDescent="0.3">
      <c r="A13" s="284" t="s">
        <v>124</v>
      </c>
      <c r="B13" s="83">
        <v>2601150.0720000006</v>
      </c>
      <c r="C13" s="61">
        <v>2138874.5150000006</v>
      </c>
      <c r="D13" s="47">
        <f t="shared" si="0"/>
        <v>82.22803205489177</v>
      </c>
      <c r="E13" s="206">
        <v>2325065</v>
      </c>
      <c r="F13" s="108">
        <v>24862</v>
      </c>
      <c r="G13" s="86">
        <f t="shared" si="1"/>
        <v>23.789855926894205</v>
      </c>
      <c r="H13" s="90">
        <f t="shared" si="2"/>
        <v>23.35374631765167</v>
      </c>
    </row>
    <row r="14" spans="1:8" ht="57" customHeight="1" thickBot="1" x14ac:dyDescent="0.35">
      <c r="A14" s="155" t="s">
        <v>125</v>
      </c>
      <c r="B14" s="273">
        <f>B12+B13</f>
        <v>10933862.231000001</v>
      </c>
      <c r="C14" s="273">
        <f t="shared" ref="C14" si="3">C12+C13</f>
        <v>9158592.7410000004</v>
      </c>
      <c r="D14" s="274">
        <f t="shared" si="0"/>
        <v>83.763564488980805</v>
      </c>
      <c r="E14" s="310">
        <f>E12+E13</f>
        <v>8905404</v>
      </c>
      <c r="F14" s="275">
        <f>F12+F13</f>
        <v>71945</v>
      </c>
      <c r="G14" s="276">
        <f t="shared" ref="G14:H14" si="4">G12+G13</f>
        <v>100</v>
      </c>
      <c r="H14" s="277">
        <f t="shared" si="4"/>
        <v>100</v>
      </c>
    </row>
    <row r="15" spans="1:8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13"/>
    </row>
    <row r="16" spans="1:8" ht="18.75" customHeight="1" thickBot="1" x14ac:dyDescent="0.35">
      <c r="A16" s="314"/>
      <c r="B16" s="317" t="s">
        <v>177</v>
      </c>
      <c r="C16" s="318"/>
      <c r="D16" s="318"/>
      <c r="E16" s="318"/>
      <c r="F16" s="319"/>
      <c r="G16" s="320" t="s">
        <v>4</v>
      </c>
      <c r="H16" s="321"/>
    </row>
    <row r="17" spans="1:8" ht="18.75" customHeight="1" x14ac:dyDescent="0.3">
      <c r="A17" s="315"/>
      <c r="B17" s="322" t="s">
        <v>5</v>
      </c>
      <c r="C17" s="324" t="s">
        <v>6</v>
      </c>
      <c r="D17" s="324" t="s">
        <v>7</v>
      </c>
      <c r="E17" s="324" t="s">
        <v>8</v>
      </c>
      <c r="F17" s="326" t="s">
        <v>197</v>
      </c>
      <c r="G17" s="328" t="s">
        <v>9</v>
      </c>
      <c r="H17" s="330" t="s">
        <v>10</v>
      </c>
    </row>
    <row r="18" spans="1:8" ht="14.4" customHeight="1" x14ac:dyDescent="0.3">
      <c r="A18" s="316"/>
      <c r="B18" s="323"/>
      <c r="C18" s="325"/>
      <c r="D18" s="325"/>
      <c r="E18" s="325"/>
      <c r="F18" s="327"/>
      <c r="G18" s="329"/>
      <c r="H18" s="331"/>
    </row>
    <row r="19" spans="1:8" ht="18" x14ac:dyDescent="0.35">
      <c r="A19" s="78" t="s">
        <v>11</v>
      </c>
      <c r="B19" s="45">
        <v>587642.88</v>
      </c>
      <c r="C19" s="46">
        <v>439176.44699999999</v>
      </c>
      <c r="D19" s="47">
        <f t="shared" ref="D19:D26" si="5">IFERROR(C19/B19*100, 0)</f>
        <v>74.735262171473934</v>
      </c>
      <c r="E19" s="46">
        <v>171457</v>
      </c>
      <c r="F19" s="87">
        <v>1226</v>
      </c>
      <c r="G19" s="79">
        <f t="shared" ref="G19:H25" si="6">B19/B$26*100</f>
        <v>13.520766689720828</v>
      </c>
      <c r="H19" s="48">
        <f t="shared" si="6"/>
        <v>12.014526732481619</v>
      </c>
    </row>
    <row r="20" spans="1:8" ht="18" x14ac:dyDescent="0.35">
      <c r="A20" s="78" t="s">
        <v>112</v>
      </c>
      <c r="B20" s="45">
        <v>2812726.39</v>
      </c>
      <c r="C20" s="46">
        <v>2394023.9759999998</v>
      </c>
      <c r="D20" s="47">
        <f t="shared" si="5"/>
        <v>85.114001294665556</v>
      </c>
      <c r="E20" s="46">
        <v>434584</v>
      </c>
      <c r="F20" s="87">
        <v>2164</v>
      </c>
      <c r="G20" s="79">
        <f t="shared" si="6"/>
        <v>64.716545670068726</v>
      </c>
      <c r="H20" s="48">
        <f t="shared" si="6"/>
        <v>65.493186746086877</v>
      </c>
    </row>
    <row r="21" spans="1:8" ht="18" x14ac:dyDescent="0.35">
      <c r="A21" s="78" t="s">
        <v>115</v>
      </c>
      <c r="B21" s="67">
        <v>0</v>
      </c>
      <c r="C21" s="61">
        <v>0</v>
      </c>
      <c r="D21" s="47">
        <f t="shared" si="5"/>
        <v>0</v>
      </c>
      <c r="E21" s="206">
        <v>0</v>
      </c>
      <c r="F21" s="61">
        <v>0</v>
      </c>
      <c r="G21" s="79">
        <f t="shared" si="6"/>
        <v>0</v>
      </c>
      <c r="H21" s="48">
        <f t="shared" si="6"/>
        <v>0</v>
      </c>
    </row>
    <row r="22" spans="1:8" ht="18" x14ac:dyDescent="0.35">
      <c r="A22" s="101" t="s">
        <v>116</v>
      </c>
      <c r="B22" s="67">
        <v>0</v>
      </c>
      <c r="C22" s="61">
        <v>0</v>
      </c>
      <c r="D22" s="47">
        <f t="shared" ref="D22" si="7">IFERROR(C22/B22*100, 0)</f>
        <v>0</v>
      </c>
      <c r="E22" s="206">
        <v>0</v>
      </c>
      <c r="F22" s="61">
        <v>0</v>
      </c>
      <c r="G22" s="79">
        <f t="shared" si="6"/>
        <v>0</v>
      </c>
      <c r="H22" s="48">
        <f t="shared" si="6"/>
        <v>0</v>
      </c>
    </row>
    <row r="23" spans="1:8" ht="18.600000000000001" thickBot="1" x14ac:dyDescent="0.4">
      <c r="A23" s="101" t="s">
        <v>189</v>
      </c>
      <c r="B23" s="67">
        <v>76.680000000000007</v>
      </c>
      <c r="C23" s="61">
        <v>20.448</v>
      </c>
      <c r="D23" s="77">
        <f t="shared" si="5"/>
        <v>26.666666666666668</v>
      </c>
      <c r="E23" s="206">
        <v>48</v>
      </c>
      <c r="F23" s="61">
        <v>20</v>
      </c>
      <c r="G23" s="91">
        <f t="shared" si="6"/>
        <v>1.7642898860066052E-3</v>
      </c>
      <c r="H23" s="99">
        <f t="shared" si="6"/>
        <v>5.5939484984672723E-4</v>
      </c>
    </row>
    <row r="24" spans="1:8" ht="57" customHeight="1" x14ac:dyDescent="0.3">
      <c r="A24" s="283" t="s">
        <v>123</v>
      </c>
      <c r="B24" s="268">
        <f>SUM(B19:B23)</f>
        <v>3400445.95</v>
      </c>
      <c r="C24" s="280">
        <f>SUM(C19:C23)</f>
        <v>2833220.8709999998</v>
      </c>
      <c r="D24" s="264">
        <f t="shared" si="5"/>
        <v>83.319097337806525</v>
      </c>
      <c r="E24" s="280">
        <f>SUM(E19:E23)</f>
        <v>606089</v>
      </c>
      <c r="F24" s="311">
        <f>SUM(F19:F23)</f>
        <v>3410</v>
      </c>
      <c r="G24" s="281">
        <f t="shared" si="6"/>
        <v>78.239076649675567</v>
      </c>
      <c r="H24" s="282">
        <f t="shared" si="6"/>
        <v>77.508272873418349</v>
      </c>
    </row>
    <row r="25" spans="1:8" ht="36" x14ac:dyDescent="0.3">
      <c r="A25" s="284" t="s">
        <v>124</v>
      </c>
      <c r="B25" s="83">
        <v>945778.59100000001</v>
      </c>
      <c r="C25" s="61">
        <v>822157.79500000039</v>
      </c>
      <c r="D25" s="77">
        <f t="shared" si="5"/>
        <v>86.929203391113802</v>
      </c>
      <c r="E25" s="206">
        <v>151788</v>
      </c>
      <c r="F25" s="108">
        <v>807</v>
      </c>
      <c r="G25" s="86">
        <f t="shared" si="6"/>
        <v>21.760923350324436</v>
      </c>
      <c r="H25" s="90">
        <f t="shared" si="6"/>
        <v>22.491727126581647</v>
      </c>
    </row>
    <row r="26" spans="1:8" ht="57" customHeight="1" thickBot="1" x14ac:dyDescent="0.35">
      <c r="A26" s="162" t="s">
        <v>178</v>
      </c>
      <c r="B26" s="156">
        <f>B24+B25</f>
        <v>4346224.5410000002</v>
      </c>
      <c r="C26" s="157">
        <f t="shared" ref="C26" si="8">C24+C25</f>
        <v>3655378.6660000002</v>
      </c>
      <c r="D26" s="278">
        <f t="shared" si="5"/>
        <v>84.104689748932131</v>
      </c>
      <c r="E26" s="163">
        <f>E24+E25</f>
        <v>757877</v>
      </c>
      <c r="F26" s="159">
        <f>F24+F25</f>
        <v>4217</v>
      </c>
      <c r="G26" s="279">
        <f t="shared" ref="G26:H26" si="9">G24+G25</f>
        <v>100</v>
      </c>
      <c r="H26" s="161">
        <f t="shared" si="9"/>
        <v>100</v>
      </c>
    </row>
    <row r="27" spans="1:8" x14ac:dyDescent="0.3">
      <c r="A27" s="73"/>
      <c r="D27" s="62"/>
    </row>
    <row r="28" spans="1:8" ht="18" x14ac:dyDescent="0.35">
      <c r="A28" s="68"/>
    </row>
    <row r="29" spans="1:8" x14ac:dyDescent="0.3">
      <c r="A29" s="50"/>
      <c r="B29" s="50"/>
      <c r="C29" s="50"/>
      <c r="D29" s="50"/>
      <c r="E29" s="50"/>
      <c r="F29" s="50"/>
      <c r="G29" s="50"/>
    </row>
    <row r="30" spans="1:8" x14ac:dyDescent="0.3">
      <c r="A30" s="50"/>
      <c r="B30" s="50"/>
      <c r="C30" s="50"/>
      <c r="D30" s="50"/>
      <c r="E30" s="50"/>
      <c r="F30" s="50"/>
      <c r="G30" s="50"/>
    </row>
    <row r="31" spans="1:8" x14ac:dyDescent="0.3">
      <c r="A31" s="50"/>
      <c r="B31" s="50"/>
      <c r="C31" s="50"/>
      <c r="D31" s="50"/>
      <c r="E31" s="50"/>
      <c r="F31" s="50"/>
      <c r="G31" s="50"/>
    </row>
    <row r="32" spans="1:8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  <row r="37" spans="1:7" x14ac:dyDescent="0.3">
      <c r="A37" s="50"/>
      <c r="B37" s="50"/>
      <c r="C37" s="50"/>
      <c r="D37" s="50"/>
      <c r="E37" s="50"/>
      <c r="F37" s="50"/>
      <c r="G37" s="50"/>
    </row>
    <row r="38" spans="1:7" x14ac:dyDescent="0.3">
      <c r="A38" s="50"/>
      <c r="B38" s="50"/>
      <c r="C38" s="50"/>
      <c r="D38" s="50"/>
      <c r="E38" s="50"/>
      <c r="F38" s="50"/>
      <c r="G38" s="50"/>
    </row>
    <row r="39" spans="1:7" x14ac:dyDescent="0.3">
      <c r="A39" s="50"/>
      <c r="B39" s="50"/>
      <c r="C39" s="50"/>
      <c r="D39" s="50"/>
      <c r="E39" s="50"/>
      <c r="F39" s="50"/>
      <c r="G39" s="50"/>
    </row>
    <row r="40" spans="1:7" x14ac:dyDescent="0.3">
      <c r="A40" s="50"/>
      <c r="B40" s="50"/>
      <c r="C40" s="50"/>
      <c r="D40" s="50"/>
      <c r="E40" s="50"/>
      <c r="F40" s="50"/>
      <c r="G40" s="50"/>
    </row>
    <row r="41" spans="1:7" x14ac:dyDescent="0.3">
      <c r="A41" s="50"/>
      <c r="B41" s="50"/>
      <c r="C41" s="50"/>
      <c r="D41" s="50"/>
      <c r="E41" s="50"/>
      <c r="F41" s="50"/>
      <c r="G41" s="50"/>
    </row>
    <row r="42" spans="1:7" x14ac:dyDescent="0.3">
      <c r="A42" s="50"/>
      <c r="B42" s="50"/>
      <c r="C42" s="50"/>
      <c r="D42" s="50"/>
      <c r="E42" s="50"/>
      <c r="F42" s="50"/>
      <c r="G42" s="50"/>
    </row>
    <row r="43" spans="1:7" x14ac:dyDescent="0.3">
      <c r="A43" s="50"/>
      <c r="B43" s="50"/>
      <c r="C43" s="50"/>
      <c r="D43" s="50"/>
      <c r="E43" s="50"/>
      <c r="F43" s="50"/>
      <c r="G43" s="50"/>
    </row>
    <row r="44" spans="1:7" x14ac:dyDescent="0.3">
      <c r="A44" s="50"/>
      <c r="B44" s="50"/>
      <c r="C44" s="50"/>
      <c r="D44" s="50"/>
      <c r="E44" s="50"/>
      <c r="F44" s="50"/>
      <c r="G44" s="50"/>
    </row>
    <row r="45" spans="1:7" x14ac:dyDescent="0.3">
      <c r="A45" s="50"/>
      <c r="B45" s="50"/>
      <c r="C45" s="50"/>
      <c r="D45" s="50"/>
      <c r="E45" s="50"/>
      <c r="F45" s="50"/>
      <c r="G45" s="50"/>
    </row>
    <row r="46" spans="1:7" x14ac:dyDescent="0.3">
      <c r="A46" s="50"/>
      <c r="B46" s="50"/>
      <c r="C46" s="50"/>
      <c r="D46" s="50"/>
      <c r="E46" s="50"/>
      <c r="F46" s="50"/>
      <c r="G46" s="50"/>
    </row>
    <row r="47" spans="1:7" x14ac:dyDescent="0.3">
      <c r="A47" s="50"/>
      <c r="B47" s="50"/>
      <c r="C47" s="50"/>
      <c r="D47" s="50"/>
      <c r="E47" s="50"/>
      <c r="F47" s="50"/>
      <c r="G47" s="50"/>
    </row>
    <row r="48" spans="1:7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  <c r="B53" s="50"/>
      <c r="C53" s="50"/>
      <c r="D53" s="50"/>
      <c r="E53" s="50"/>
      <c r="F53" s="50"/>
      <c r="G53" s="50"/>
    </row>
    <row r="54" spans="1:7" x14ac:dyDescent="0.3">
      <c r="A54" s="50"/>
      <c r="B54" s="50"/>
      <c r="C54" s="50"/>
      <c r="D54" s="50"/>
      <c r="E54" s="50"/>
      <c r="F54" s="50"/>
      <c r="G54" s="50"/>
    </row>
    <row r="55" spans="1:7" x14ac:dyDescent="0.3">
      <c r="A55" s="50"/>
      <c r="B55" s="50"/>
      <c r="C55" s="50"/>
      <c r="D55" s="50"/>
      <c r="E55" s="50"/>
      <c r="F55" s="50"/>
      <c r="G55" s="50"/>
    </row>
  </sheetData>
  <mergeCells count="24">
    <mergeCell ref="A15:H15"/>
    <mergeCell ref="A16:A18"/>
    <mergeCell ref="B16:F16"/>
    <mergeCell ref="G16:H16"/>
    <mergeCell ref="H17:H18"/>
    <mergeCell ref="B17:B18"/>
    <mergeCell ref="C17:C18"/>
    <mergeCell ref="D17:D18"/>
    <mergeCell ref="F17:F18"/>
    <mergeCell ref="G17:G18"/>
    <mergeCell ref="E17:E18"/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E5:E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97"/>
  <sheetViews>
    <sheetView showGridLines="0" zoomScale="60" zoomScaleNormal="60" zoomScalePageLayoutView="80" workbookViewId="0">
      <selection activeCell="M69" sqref="M69"/>
    </sheetView>
  </sheetViews>
  <sheetFormatPr defaultColWidth="8.88671875" defaultRowHeight="14.4" x14ac:dyDescent="0.3"/>
  <cols>
    <col min="1" max="11" width="18.77734375" style="58" customWidth="1"/>
    <col min="12" max="15" width="18.6640625" style="58" customWidth="1"/>
    <col min="16" max="16" width="21.6640625" style="58" customWidth="1"/>
    <col min="17" max="20" width="18.6640625" style="58" customWidth="1"/>
    <col min="21" max="16384" width="8.88671875" style="58"/>
  </cols>
  <sheetData>
    <row r="1" spans="1:9" x14ac:dyDescent="0.3">
      <c r="A1" s="332" t="str">
        <f>"DADOS COMPARATIVOS - "&amp;UPPER(TEXT($I$2,"mmmmmmmmmm"))&amp;"/"&amp;TEXT($I$2,"aaaa")&amp;" A "&amp;UPPER(TEXT($I$1,"mmmmmmmmmm"))&amp;"/"&amp;TEXT($I$1,"aaaa")&amp;" - ASSOCIAÇÃO BRASILEIRA DAS EMPRESAS AÉREAS"</f>
        <v>DADOS COMPARATIVOS - JANEIRO/2019 A DEZEMBRO/2019 - ASSOCIAÇÃO BRASILEIRA DAS EMPRESAS AÉREAS</v>
      </c>
      <c r="B1" s="332"/>
      <c r="C1" s="332"/>
      <c r="D1" s="332"/>
      <c r="E1" s="332"/>
      <c r="F1" s="332"/>
      <c r="G1" s="332"/>
      <c r="H1" s="332"/>
      <c r="I1" s="4">
        <v>43800</v>
      </c>
    </row>
    <row r="2" spans="1:9" ht="15" thickBot="1" x14ac:dyDescent="0.35">
      <c r="A2" s="397" t="s">
        <v>1</v>
      </c>
      <c r="B2" s="397"/>
      <c r="C2" s="397"/>
      <c r="D2" s="397"/>
      <c r="E2" s="397"/>
      <c r="F2" s="397"/>
      <c r="G2" s="397"/>
      <c r="H2" s="397"/>
      <c r="I2" s="4">
        <v>43466</v>
      </c>
    </row>
    <row r="3" spans="1:9" ht="18.600000000000001" thickBot="1" x14ac:dyDescent="0.35">
      <c r="A3" s="312" t="s">
        <v>2</v>
      </c>
      <c r="B3" s="313"/>
      <c r="C3" s="313"/>
      <c r="D3" s="313"/>
      <c r="E3" s="313"/>
      <c r="F3" s="313"/>
      <c r="G3" s="313"/>
      <c r="H3" s="395"/>
    </row>
    <row r="4" spans="1:9" ht="18.600000000000001" thickBot="1" x14ac:dyDescent="0.35">
      <c r="A4" s="336"/>
      <c r="B4" s="390" t="str">
        <f>""&amp;UPPER(TEXT($I$2,"mmmmmmmmmm"))&amp;"/"&amp;TEXT($I$2,"aaaa")&amp;" A "&amp;UPPER(TEXT($I$1,"mmmmmmmmmm"))&amp;"/"&amp;TEXT($I$1,"aaaa")&amp;""</f>
        <v>JANEIRO/2019 A DEZEMBRO/2019</v>
      </c>
      <c r="C4" s="391"/>
      <c r="D4" s="391"/>
      <c r="E4" s="391"/>
      <c r="F4" s="392"/>
      <c r="G4" s="320" t="s">
        <v>4</v>
      </c>
      <c r="H4" s="321"/>
    </row>
    <row r="5" spans="1:9" ht="18" customHeight="1" x14ac:dyDescent="0.3">
      <c r="A5" s="337"/>
      <c r="B5" s="396" t="s">
        <v>5</v>
      </c>
      <c r="C5" s="349" t="s">
        <v>6</v>
      </c>
      <c r="D5" s="349" t="s">
        <v>7</v>
      </c>
      <c r="E5" s="376" t="s">
        <v>8</v>
      </c>
      <c r="F5" s="376" t="s">
        <v>197</v>
      </c>
      <c r="G5" s="371" t="s">
        <v>9</v>
      </c>
      <c r="H5" s="369" t="s">
        <v>10</v>
      </c>
    </row>
    <row r="6" spans="1:9" ht="18" customHeight="1" x14ac:dyDescent="0.3">
      <c r="A6" s="338"/>
      <c r="B6" s="323"/>
      <c r="C6" s="325"/>
      <c r="D6" s="325"/>
      <c r="E6" s="359"/>
      <c r="F6" s="359"/>
      <c r="G6" s="329"/>
      <c r="H6" s="331"/>
    </row>
    <row r="7" spans="1:9" ht="18" x14ac:dyDescent="0.35">
      <c r="A7" s="1" t="s">
        <v>11</v>
      </c>
      <c r="B7" s="83">
        <f>SUM('Jan 19'!B7+'Fev 19'!B7+'Mar 19'!B7+'Abr 19'!B7+'Mai 19'!B7+'Jun 19'!B7+'Jul 19'!B7+'Ago 19'!B7+'Set 19'!B7+'Out 19'!B7+'Nov 19'!B7+'Dez 19'!B7)</f>
        <v>43950559.453999996</v>
      </c>
      <c r="C7" s="87">
        <f>SUM('Jan 19'!C7+'Fev 19'!C7+'Mar 19'!C7+'Abr 19'!C7+'Mai 19'!C7+'Jun 19'!C7+'Jul 19'!C7+'Ago 19'!C7+'Set 19'!C7+'Out 19'!C7+'Nov 19'!C7+'Dez 19'!C7)</f>
        <v>36429934.336000003</v>
      </c>
      <c r="D7" s="53">
        <f t="shared" ref="D7:D14" si="0">IFERROR(C7/B7*100, 0)</f>
        <v>82.888442806123294</v>
      </c>
      <c r="E7" s="84">
        <f>SUM('Jan 19'!E7+'Fev 19'!E7+'Mar 19'!E7+'Abr 19'!E7+'Mai 19'!E7+'Jun 19'!E7+'Jul 19'!E7+'Ago 19'!E7+'Set 19'!E7+'Out 19'!E7+'Nov 19'!E7+'Dez 19'!E7)</f>
        <v>34202229</v>
      </c>
      <c r="F7" s="84">
        <f>SUM('Jan 19'!F7+'Fev 19'!F7+'Mar 19'!F7+'Abr 19'!F7+'Mai 19'!F7+'Jun 19'!F7+'Jul 19'!F7+'Ago 19'!F7+'Set 19'!F7+'Out 19'!F7+'Nov 19'!F7+'Dez 19'!F7)</f>
        <v>241823</v>
      </c>
      <c r="G7" s="111">
        <f t="shared" ref="G7:H11" si="1">B7/B$14*100</f>
        <v>37.615354624880517</v>
      </c>
      <c r="H7" s="66">
        <f t="shared" si="1"/>
        <v>37.684645885842691</v>
      </c>
    </row>
    <row r="8" spans="1:9" ht="18" x14ac:dyDescent="0.35">
      <c r="A8" s="1" t="s">
        <v>12</v>
      </c>
      <c r="B8" s="83">
        <f>SUM('Jan 19'!B8+'Fev 19'!B8+'Mar 19'!B8+'Abr 19'!B8+'Mai 19'!B8+'Jun 19'!B8+'Jul 19'!B8+'Ago 19'!B8+'Set 19'!B8+'Out 19'!B8+'Nov 19'!B8+'Dez 19'!B8)</f>
        <v>40603199.092</v>
      </c>
      <c r="C8" s="87">
        <f>SUM('Jan 19'!C8+'Fev 19'!C8+'Mar 19'!C8+'Abr 19'!C8+'Mai 19'!C8+'Jun 19'!C8+'Jul 19'!C8+'Ago 19'!C8+'Set 19'!C8+'Out 19'!C8+'Nov 19'!C8+'Dez 19'!C8)</f>
        <v>33501033.481000002</v>
      </c>
      <c r="D8" s="53">
        <f t="shared" si="0"/>
        <v>82.508359513969111</v>
      </c>
      <c r="E8" s="84">
        <f>SUM('Jan 19'!E8+'Fev 19'!E8+'Mar 19'!E8+'Abr 19'!E8+'Mai 19'!E8+'Jun 19'!E8+'Jul 19'!E8+'Ago 19'!E8+'Set 19'!E8+'Out 19'!E8+'Nov 19'!E8+'Dez 19'!E8)</f>
        <v>31499373</v>
      </c>
      <c r="F8" s="84">
        <f>SUM('Jan 19'!F8+'Fev 19'!F8+'Mar 19'!F8+'Abr 19'!F8+'Mai 19'!F8+'Jun 19'!F8+'Jul 19'!F8+'Ago 19'!F8+'Set 19'!F8+'Out 19'!F8+'Nov 19'!F8+'Dez 19'!F8)</f>
        <v>218410</v>
      </c>
      <c r="G8" s="111">
        <f t="shared" si="1"/>
        <v>34.750495823579442</v>
      </c>
      <c r="H8" s="66">
        <f t="shared" si="1"/>
        <v>34.654868490763917</v>
      </c>
    </row>
    <row r="9" spans="1:9" ht="18" x14ac:dyDescent="0.35">
      <c r="A9" s="60" t="s">
        <v>115</v>
      </c>
      <c r="B9" s="83">
        <f>SUM('Jan 19'!B9+'Fev 19'!B9+'Mar 19'!B9+'Abr 19'!B9+'Mai 19'!B9+'Jun 19'!B9+'Jul 19'!B9+'Ago 19'!B9+'Set 19'!B9+'Out 19'!B9+'Nov 19'!B9+'Dez 19'!B9)</f>
        <v>119188.71799999999</v>
      </c>
      <c r="C9" s="87">
        <f>SUM('Jan 19'!C9+'Fev 19'!C9+'Mar 19'!C9+'Abr 19'!C9+'Mai 19'!C9+'Jun 19'!C9+'Jul 19'!C9+'Ago 19'!C9+'Set 19'!C9+'Out 19'!C9+'Nov 19'!C9+'Dez 19'!C9)</f>
        <v>71316.827000000005</v>
      </c>
      <c r="D9" s="53">
        <f t="shared" si="0"/>
        <v>59.835216115001764</v>
      </c>
      <c r="E9" s="84">
        <f>SUM('Jan 19'!E9+'Fev 19'!E9+'Mar 19'!E9+'Abr 19'!E9+'Mai 19'!E9+'Jun 19'!E9+'Jul 19'!E9+'Ago 19'!E9+'Set 19'!E9+'Out 19'!E9+'Nov 19'!E9+'Dez 19'!E9)</f>
        <v>128975</v>
      </c>
      <c r="F9" s="84">
        <f>SUM('Jan 19'!F9+'Fev 19'!F9+'Mar 19'!F9+'Abr 19'!F9+'Mai 19'!F9+'Jun 19'!F9+'Jul 19'!F9+'Ago 19'!F9+'Set 19'!F9+'Out 19'!F9+'Nov 19'!F9+'Dez 19'!F9)</f>
        <v>4405</v>
      </c>
      <c r="G9" s="111">
        <f t="shared" si="1"/>
        <v>0.10200839194202446</v>
      </c>
      <c r="H9" s="66">
        <f t="shared" si="1"/>
        <v>7.3773105007797768E-2</v>
      </c>
    </row>
    <row r="10" spans="1:9" ht="18" x14ac:dyDescent="0.35">
      <c r="A10" s="60" t="s">
        <v>116</v>
      </c>
      <c r="B10" s="83">
        <f>SUM('Jan 19'!B10+'Fev 19'!B10+'Mar 19'!B10+'Abr 19'!B10+'Mai 19'!B10+'Jun 19'!B10+'Jul 19'!B10+'Ago 19'!B10+'Set 19'!B10+'Out 19'!B10+'Nov 19'!B10+'Dez 19'!B10)</f>
        <v>412130.66399999999</v>
      </c>
      <c r="C10" s="87">
        <f>SUM('Jan 19'!C10+'Fev 19'!C10+'Mar 19'!C10+'Abr 19'!C10+'Mai 19'!C10+'Jun 19'!C10+'Jul 19'!C10+'Ago 19'!C10+'Set 19'!C10+'Out 19'!C10+'Nov 19'!C10+'Dez 19'!C10)</f>
        <v>275299.59399999998</v>
      </c>
      <c r="D10" s="53">
        <f t="shared" si="0"/>
        <v>66.799104761590854</v>
      </c>
      <c r="E10" s="84">
        <f>SUM('Jan 19'!E10+'Fev 19'!E10+'Mar 19'!E10+'Abr 19'!E10+'Mai 19'!E10+'Jun 19'!E10+'Jul 19'!E10+'Ago 19'!E10+'Set 19'!E10+'Out 19'!E10+'Nov 19'!E10+'Dez 19'!E10)</f>
        <v>468084</v>
      </c>
      <c r="F10" s="84">
        <f>SUM('Jan 19'!F10+'Fev 19'!F10+'Mar 19'!F10+'Abr 19'!F10+'Mai 19'!F10+'Jun 19'!F10+'Jul 19'!F10+'Ago 19'!F10+'Set 19'!F10+'Out 19'!F10+'Nov 19'!F10+'Dez 19'!F10)</f>
        <v>12409</v>
      </c>
      <c r="G10" s="111">
        <f t="shared" si="1"/>
        <v>0.35272454482343535</v>
      </c>
      <c r="H10" s="66">
        <f t="shared" si="1"/>
        <v>0.28478140028251797</v>
      </c>
    </row>
    <row r="11" spans="1:9" ht="18.600000000000001" thickBot="1" x14ac:dyDescent="0.4">
      <c r="A11" s="60" t="s">
        <v>189</v>
      </c>
      <c r="B11" s="83">
        <f>SUM('Jan 19'!B11+'Fev 19'!B11+'Mar 19'!B11+'Abr 19'!B11+'Mai 19'!B11+'Jun 19'!B11+'Jul 19'!B11+'Ago 19'!B11+'Set 19'!B11+'Out 19'!B11+'Nov 19'!B11+'Dez 19'!B11)</f>
        <v>11690.003000000001</v>
      </c>
      <c r="C11" s="87">
        <f>SUM('Jan 19'!C11+'Fev 19'!C11+'Mar 19'!C11+'Abr 19'!C11+'Mai 19'!C11+'Jun 19'!C11+'Jul 19'!C11+'Ago 19'!C11+'Set 19'!C11+'Out 19'!C11+'Nov 19'!C11+'Dez 19'!C11)</f>
        <v>4676.7819999999992</v>
      </c>
      <c r="D11" s="53">
        <f t="shared" si="0"/>
        <v>40.006679211288478</v>
      </c>
      <c r="E11" s="84">
        <f>SUM('Jan 19'!E11+'Fev 19'!E11+'Mar 19'!E11+'Abr 19'!E11+'Mai 19'!E11+'Jun 19'!E11+'Jul 19'!E11+'Ago 19'!E11+'Set 19'!E11+'Out 19'!E11+'Nov 19'!E11+'Dez 19'!E11)</f>
        <v>17093</v>
      </c>
      <c r="F11" s="84">
        <f>SUM('Jan 19'!F11+'Fev 19'!F11+'Mar 19'!F11+'Abr 19'!F11+'Mai 19'!F11+'Jun 19'!F11+'Jul 19'!F11+'Ago 19'!F11+'Set 19'!F11+'Out 19'!F11+'Nov 19'!F11+'Dez 19'!F11)</f>
        <v>4903</v>
      </c>
      <c r="G11" s="111">
        <f t="shared" si="1"/>
        <v>1.0004960434488791E-2</v>
      </c>
      <c r="H11" s="66">
        <f t="shared" si="1"/>
        <v>4.8378586667151965E-3</v>
      </c>
    </row>
    <row r="12" spans="1:9" ht="57" customHeight="1" x14ac:dyDescent="0.3">
      <c r="A12" s="290" t="s">
        <v>123</v>
      </c>
      <c r="B12" s="286">
        <f>SUM(B7:B11)</f>
        <v>85096767.931000009</v>
      </c>
      <c r="C12" s="287">
        <f>SUM(C7:C11)</f>
        <v>70282261.020000011</v>
      </c>
      <c r="D12" s="288">
        <f t="shared" si="0"/>
        <v>82.590987564871782</v>
      </c>
      <c r="E12" s="289">
        <f>SUM(E7:E11)</f>
        <v>66315754</v>
      </c>
      <c r="F12" s="289">
        <f>SUM(F7:F11)</f>
        <v>481950</v>
      </c>
      <c r="G12" s="294">
        <f t="shared" ref="G12" si="2">B12/$B$14*100</f>
        <v>72.830588345659919</v>
      </c>
      <c r="H12" s="295">
        <f t="shared" ref="H12" si="3">C12/$C$14*100</f>
        <v>72.702906740563662</v>
      </c>
      <c r="I12" s="176"/>
    </row>
    <row r="13" spans="1:9" ht="18" customHeight="1" x14ac:dyDescent="0.3">
      <c r="A13" s="284" t="s">
        <v>124</v>
      </c>
      <c r="B13" s="105">
        <f>SUM('Jan 19'!B13+'Fev 19'!B13+'Mar 19'!B13+'Abr 19'!B13+'Mai 19'!B13+'Jun 19'!B13+'Jul 19'!B13+'Ago 19'!B13+'Set 19'!B13+'Out 19'!B13+'Nov 19'!B13+'Dez 19'!B13)</f>
        <v>31745303.324999999</v>
      </c>
      <c r="C13" s="46">
        <f>SUM('Jan 19'!C13+'Fev 19'!C13+'Mar 19'!C13+'Abr 19'!C13+'Mai 19'!C13+'Jun 19'!C13+'Jul 19'!C13+'Ago 19'!C13+'Set 19'!C13+'Out 19'!C13+'Nov 19'!C13+'Dez 19'!C13)</f>
        <v>26388235.623000003</v>
      </c>
      <c r="D13" s="115">
        <f t="shared" si="0"/>
        <v>83.12484953394285</v>
      </c>
      <c r="E13" s="84">
        <f>SUM('Jan 19'!E13+'Fev 19'!E13+'Mar 19'!E13+'Abr 19'!E13+'Mai 19'!E13+'Jun 19'!E13+'Jul 19'!E13+'Ago 19'!E13+'Set 19'!E13+'Out 19'!E13+'Nov 19'!E13+'Dez 19'!E13)</f>
        <v>28965522</v>
      </c>
      <c r="F13" s="84">
        <f>SUM('Jan 19'!F13+'Fev 19'!F13+'Mar 19'!F13+'Abr 19'!F13+'Mai 19'!F13+'Jun 19'!F13+'Jul 19'!F13+'Ago 19'!F13+'Set 19'!F13+'Out 19'!F13+'Nov 19'!F13+'Dez 19'!F13)</f>
        <v>309311</v>
      </c>
      <c r="G13" s="116">
        <f>B13/B$14*100</f>
        <v>27.16941165434007</v>
      </c>
      <c r="H13" s="48">
        <f>C13/C$14*100</f>
        <v>27.297093259436355</v>
      </c>
    </row>
    <row r="14" spans="1:9" ht="57" customHeight="1" thickBot="1" x14ac:dyDescent="0.35">
      <c r="A14" s="155" t="s">
        <v>125</v>
      </c>
      <c r="B14" s="156">
        <f>B12+B13</f>
        <v>116842071.25600001</v>
      </c>
      <c r="C14" s="157">
        <f t="shared" ref="C14" si="4">C12+C13</f>
        <v>96670496.643000007</v>
      </c>
      <c r="D14" s="158">
        <f t="shared" si="0"/>
        <v>82.73603472091466</v>
      </c>
      <c r="E14" s="159">
        <f>E12+E13</f>
        <v>95281276</v>
      </c>
      <c r="F14" s="159">
        <f>F12+F13</f>
        <v>791261</v>
      </c>
      <c r="G14" s="160">
        <f>SUM(G7+G8+G9+G10+G11+G13)</f>
        <v>99.999999999999957</v>
      </c>
      <c r="H14" s="160">
        <f>SUM(H7+H8+H9+H10+H11+H13)</f>
        <v>100</v>
      </c>
      <c r="I14" s="176"/>
    </row>
    <row r="15" spans="1:9" ht="18.600000000000001" thickBot="1" x14ac:dyDescent="0.35">
      <c r="A15" s="312" t="s">
        <v>13</v>
      </c>
      <c r="B15" s="313"/>
      <c r="C15" s="313"/>
      <c r="D15" s="313"/>
      <c r="E15" s="313"/>
      <c r="F15" s="313"/>
      <c r="G15" s="313"/>
      <c r="H15" s="395"/>
      <c r="I15" s="176"/>
    </row>
    <row r="16" spans="1:9" ht="18.600000000000001" thickBot="1" x14ac:dyDescent="0.35">
      <c r="A16" s="314"/>
      <c r="B16" s="390" t="str">
        <f>""&amp;UPPER(TEXT($I$2,"mmmmmmmmmm"))&amp;"/"&amp;TEXT($I$2,"aaaa")&amp;" A "&amp;UPPER(TEXT($I$1,"mmmmmmmmmm"))&amp;"/"&amp;TEXT($I$1,"aaaa")&amp;""</f>
        <v>JANEIRO/2019 A DEZEMBRO/2019</v>
      </c>
      <c r="C16" s="391"/>
      <c r="D16" s="391"/>
      <c r="E16" s="391"/>
      <c r="F16" s="392"/>
      <c r="G16" s="320" t="s">
        <v>4</v>
      </c>
      <c r="H16" s="321"/>
    </row>
    <row r="17" spans="1:12" ht="18" customHeight="1" x14ac:dyDescent="0.3">
      <c r="A17" s="315"/>
      <c r="B17" s="396" t="s">
        <v>5</v>
      </c>
      <c r="C17" s="349" t="s">
        <v>6</v>
      </c>
      <c r="D17" s="349" t="s">
        <v>7</v>
      </c>
      <c r="E17" s="376" t="s">
        <v>8</v>
      </c>
      <c r="F17" s="376" t="s">
        <v>197</v>
      </c>
      <c r="G17" s="371" t="s">
        <v>9</v>
      </c>
      <c r="H17" s="369" t="s">
        <v>10</v>
      </c>
    </row>
    <row r="18" spans="1:12" ht="18" customHeight="1" x14ac:dyDescent="0.3">
      <c r="A18" s="316"/>
      <c r="B18" s="323"/>
      <c r="C18" s="325"/>
      <c r="D18" s="325"/>
      <c r="E18" s="359"/>
      <c r="F18" s="359"/>
      <c r="G18" s="329"/>
      <c r="H18" s="331"/>
    </row>
    <row r="19" spans="1:12" ht="18" x14ac:dyDescent="0.35">
      <c r="A19" s="78" t="s">
        <v>11</v>
      </c>
      <c r="B19" s="83">
        <f>SUM('Jan 19'!B19+'Fev 19'!B19+'Mar 19'!B19+'Abr 19'!B19+'Mai 19'!B19+'Jun 19'!B19+'Jul 19'!B19+'Ago 19'!B19+'Set 19'!B19+'Out 19'!B19+'Nov 19'!B19+'Dez 19'!B19)</f>
        <v>7127740.0479999995</v>
      </c>
      <c r="C19" s="87">
        <f>SUM('Jan 19'!C19+'Fev 19'!C19+'Mar 19'!C19+'Abr 19'!C19+'Mai 19'!C19+'Jun 19'!C19+'Jul 19'!C19+'Ago 19'!C19+'Set 19'!C19+'Out 19'!C19+'Nov 19'!C19+'Dez 19'!C19)</f>
        <v>5441596.9109999994</v>
      </c>
      <c r="D19" s="53">
        <f t="shared" ref="D19:D26" si="5">IFERROR(C19/B19*100, 0)</f>
        <v>76.343930535554222</v>
      </c>
      <c r="E19" s="84">
        <f>SUM('Jan 19'!E19+'Fev 19'!E19+'Mar 19'!E19+'Abr 19'!E19+'Mai 19'!E19+'Jun 19'!E19+'Jul 19'!E19+'Ago 19'!E19+'Set 19'!E19+'Out 19'!E19+'Nov 19'!E19+'Dez 19'!E19)</f>
        <v>2078766</v>
      </c>
      <c r="F19" s="84">
        <f>SUM('Jan 19'!F19+'Fev 19'!F19+'Mar 19'!F19+'Abr 19'!F19+'Mai 19'!F19+'Jun 19'!F19+'Jul 19'!F19+'Ago 19'!F19+'Set 19'!F19+'Out 19'!F19+'Nov 19'!F19+'Dez 19'!F19)</f>
        <v>14217</v>
      </c>
      <c r="G19" s="111">
        <f t="shared" ref="G19:H25" si="6">B19/B$26*100</f>
        <v>13.929070233651055</v>
      </c>
      <c r="H19" s="66">
        <f t="shared" si="6"/>
        <v>12.606721687785772</v>
      </c>
    </row>
    <row r="20" spans="1:12" ht="18" x14ac:dyDescent="0.35">
      <c r="A20" s="78" t="s">
        <v>12</v>
      </c>
      <c r="B20" s="83">
        <f>SUM('Jan 19'!B20+'Fev 19'!B20+'Mar 19'!B20+'Abr 19'!B20+'Mai 19'!B20+'Jun 19'!B20+'Jul 19'!B20+'Ago 19'!B20+'Set 19'!B20+'Out 19'!B20+'Nov 19'!B20+'Dez 19'!B20)</f>
        <v>34827950.743999995</v>
      </c>
      <c r="C20" s="87">
        <f>SUM('Jan 19'!C20+'Fev 19'!C20+'Mar 19'!C20+'Abr 19'!C20+'Mai 19'!C20+'Jun 19'!C20+'Jul 19'!C20+'Ago 19'!C20+'Set 19'!C20+'Out 19'!C20+'Nov 19'!C20+'Dez 19'!C20)</f>
        <v>29906133.151999999</v>
      </c>
      <c r="D20" s="53">
        <f t="shared" si="5"/>
        <v>85.868196414490725</v>
      </c>
      <c r="E20" s="84">
        <f>SUM('Jan 19'!E20+'Fev 19'!E20+'Mar 19'!E20+'Abr 19'!E20+'Mai 19'!E20+'Jun 19'!E20+'Jul 19'!E20+'Ago 19'!E20+'Set 19'!E20+'Out 19'!E20+'Nov 19'!E20+'Dez 19'!E20)</f>
        <v>5548279</v>
      </c>
      <c r="F20" s="84">
        <f>SUM('Jan 19'!F20+'Fev 19'!F20+'Mar 19'!F20+'Abr 19'!F20+'Mai 19'!F20+'Jun 19'!F20+'Jul 19'!F20+'Ago 19'!F20+'Set 19'!F20+'Out 19'!F20+'Nov 19'!F20+'Dez 19'!F20)</f>
        <v>27770</v>
      </c>
      <c r="G20" s="111">
        <f t="shared" si="6"/>
        <v>68.060979881475532</v>
      </c>
      <c r="H20" s="66">
        <f t="shared" si="6"/>
        <v>69.284495630868591</v>
      </c>
    </row>
    <row r="21" spans="1:12" ht="18" x14ac:dyDescent="0.35">
      <c r="A21" s="78" t="s">
        <v>115</v>
      </c>
      <c r="B21" s="83">
        <f>SUM('Jan 19'!B21+'Fev 19'!B21+'Mar 19'!B21+'Abr 19'!B21+'Mai 19'!B21+'Jun 19'!B21+'Jul 19'!B21+'Ago 19'!B21+'Set 19'!B21+'Out 19'!B21+'Nov 19'!B21+'Dez 19'!B21)</f>
        <v>0</v>
      </c>
      <c r="C21" s="87">
        <f>SUM('Jan 19'!C21+'Fev 19'!C21+'Mar 19'!C21+'Abr 19'!C21+'Mai 19'!C21+'Jun 19'!C21+'Jul 19'!C21+'Ago 19'!C21+'Set 19'!C21+'Out 19'!C21+'Nov 19'!C21+'Dez 19'!C21)</f>
        <v>0</v>
      </c>
      <c r="D21" s="53">
        <f t="shared" si="5"/>
        <v>0</v>
      </c>
      <c r="E21" s="84">
        <f>SUM('Jan 19'!E21+'Fev 19'!E21+'Mar 19'!E21+'Abr 19'!E21+'Mai 19'!E21+'Jun 19'!E21+'Jul 19'!E21+'Ago 19'!E21+'Set 19'!E21+'Out 19'!E21+'Nov 19'!E21+'Dez 19'!E21)</f>
        <v>0</v>
      </c>
      <c r="F21" s="84">
        <f>SUM('Jan 19'!F21+'Fev 19'!F21+'Mar 19'!F21+'Abr 19'!F21+'Mai 19'!F21+'Jun 19'!F21+'Jul 19'!F21+'Ago 19'!F21+'Set 19'!F21+'Out 19'!F21+'Nov 19'!F21+'Dez 19'!F21)</f>
        <v>0</v>
      </c>
      <c r="G21" s="111">
        <f t="shared" si="6"/>
        <v>0</v>
      </c>
      <c r="H21" s="66">
        <f t="shared" si="6"/>
        <v>0</v>
      </c>
    </row>
    <row r="22" spans="1:12" ht="18" x14ac:dyDescent="0.35">
      <c r="A22" s="60" t="s">
        <v>116</v>
      </c>
      <c r="B22" s="83">
        <f>SUM('Jan 19'!B22+'Fev 19'!B22+'Mar 19'!B22+'Abr 19'!B22+'Mai 19'!B22+'Jun 19'!B22+'Jul 19'!B22+'Ago 19'!B22+'Set 19'!B22+'Out 19'!B22+'Nov 19'!B22+'Dez 19'!B22)</f>
        <v>0</v>
      </c>
      <c r="C22" s="87">
        <f>SUM('Jan 19'!C22+'Fev 19'!C22+'Mar 19'!C22+'Abr 19'!C22+'Mai 19'!C22+'Jun 19'!C22+'Jul 19'!C22+'Ago 19'!C22+'Set 19'!C22+'Out 19'!C22+'Nov 19'!C22+'Dez 19'!C22)</f>
        <v>0</v>
      </c>
      <c r="D22" s="53">
        <f t="shared" si="5"/>
        <v>0</v>
      </c>
      <c r="E22" s="84">
        <f>SUM('Jan 19'!E22+'Fev 19'!E22+'Mar 19'!E22+'Abr 19'!E22+'Mai 19'!E22+'Jun 19'!E22+'Jul 19'!E22+'Ago 19'!E22+'Set 19'!E22+'Out 19'!E22+'Nov 19'!E22+'Dez 19'!E22)</f>
        <v>0</v>
      </c>
      <c r="F22" s="84">
        <f>SUM('Jan 19'!F22+'Fev 19'!F22+'Mar 19'!F22+'Abr 19'!F22+'Mai 19'!F22+'Jun 19'!F22+'Jul 19'!F22+'Ago 19'!F22+'Set 19'!F22+'Out 19'!F22+'Nov 19'!F22+'Dez 19'!F22)</f>
        <v>0</v>
      </c>
      <c r="G22" s="111">
        <f t="shared" si="6"/>
        <v>0</v>
      </c>
      <c r="H22" s="66">
        <f t="shared" si="6"/>
        <v>0</v>
      </c>
    </row>
    <row r="23" spans="1:12" ht="18.600000000000001" thickBot="1" x14ac:dyDescent="0.4">
      <c r="A23" s="60" t="s">
        <v>189</v>
      </c>
      <c r="B23" s="83">
        <f>SUM('Jan 19'!B23+'Fev 19'!B23+'Mar 19'!B23+'Abr 19'!B23+'Mai 19'!B23+'Jun 19'!B23+'Jul 19'!B23+'Ago 19'!B23+'Set 19'!B23+'Out 19'!B23+'Nov 19'!B23+'Dez 19'!B23)</f>
        <v>76.680000000000007</v>
      </c>
      <c r="C23" s="87">
        <f>SUM('Jan 19'!C23+'Fev 19'!C23+'Mar 19'!C23+'Abr 19'!C23+'Mai 19'!C23+'Jun 19'!C23+'Jul 19'!C23+'Ago 19'!C23+'Set 19'!C23+'Out 19'!C23+'Nov 19'!C23+'Dez 19'!C23)</f>
        <v>20.448</v>
      </c>
      <c r="D23" s="53">
        <f t="shared" si="5"/>
        <v>26.666666666666668</v>
      </c>
      <c r="E23" s="84">
        <f>SUM('Jan 19'!E23+'Fev 19'!E23+'Mar 19'!E23+'Abr 19'!E23+'Mai 19'!E23+'Jun 19'!E23+'Jul 19'!E23+'Ago 19'!E23+'Set 19'!E23+'Out 19'!E23+'Nov 19'!E23+'Dez 19'!E23)</f>
        <v>48</v>
      </c>
      <c r="F23" s="84">
        <f>SUM('Jan 19'!F23+'Fev 19'!F23+'Mar 19'!F23+'Abr 19'!F23+'Mai 19'!F23+'Jun 19'!F23+'Jul 19'!F23+'Ago 19'!F23+'Set 19'!F23+'Out 19'!F23+'Nov 19'!F23+'Dez 19'!F23)</f>
        <v>20</v>
      </c>
      <c r="G23" s="111">
        <f t="shared" si="6"/>
        <v>1.4984849311613997E-4</v>
      </c>
      <c r="H23" s="66">
        <f t="shared" si="6"/>
        <v>4.7372535909586693E-5</v>
      </c>
    </row>
    <row r="24" spans="1:12" ht="57" customHeight="1" x14ac:dyDescent="0.3">
      <c r="A24" s="285" t="s">
        <v>123</v>
      </c>
      <c r="B24" s="286">
        <f>SUM(B19:B23)</f>
        <v>41955767.471999995</v>
      </c>
      <c r="C24" s="291">
        <f>SUM(C19:C23)</f>
        <v>35347750.511</v>
      </c>
      <c r="D24" s="292">
        <f t="shared" si="5"/>
        <v>84.250039126539662</v>
      </c>
      <c r="E24" s="293">
        <f>SUM(E19:E23)</f>
        <v>7627093</v>
      </c>
      <c r="F24" s="293">
        <f>SUM(F19:F23)</f>
        <v>42007</v>
      </c>
      <c r="G24" s="294">
        <f t="shared" si="6"/>
        <v>81.990199963619716</v>
      </c>
      <c r="H24" s="295">
        <f t="shared" si="6"/>
        <v>81.891264691190287</v>
      </c>
      <c r="I24" s="176"/>
    </row>
    <row r="25" spans="1:12" ht="18" customHeight="1" x14ac:dyDescent="0.3">
      <c r="A25" s="284" t="s">
        <v>124</v>
      </c>
      <c r="B25" s="114">
        <f>SUM('Jan 19'!B25+'Fev 19'!B25+'Mar 19'!B25+'Abr 19'!B25+'Mai 19'!B25+'Jun 19'!B25+'Jul 19'!B25+'Ago 19'!B25+'Set 19'!B25+'Out 19'!B25+'Nov 19'!B25+'Dez 19'!B25)</f>
        <v>9215918.2790000029</v>
      </c>
      <c r="C25" s="46">
        <f>SUM('Jan 19'!C25+'Fev 19'!C25+'Mar 19'!C25+'Abr 19'!C25+'Mai 19'!C25+'Jun 19'!C25+'Jul 19'!C25+'Ago 19'!C25+'Set 19'!C25+'Out 19'!C25+'Nov 19'!C25+'Dez 19'!C25)</f>
        <v>7816499.8450000007</v>
      </c>
      <c r="D25" s="115">
        <f t="shared" si="5"/>
        <v>84.815203524657889</v>
      </c>
      <c r="E25" s="84">
        <f>SUM('Jan 19'!E25+'Fev 19'!E25+'Mar 19'!E25+'Abr 19'!E25+'Mai 19'!E25+'Jun 19'!E25+'Jul 19'!E25+'Ago 19'!E25+'Set 19'!E25+'Out 19'!E25+'Nov 19'!E25+'Dez 19'!E25)</f>
        <v>1489411</v>
      </c>
      <c r="F25" s="84">
        <f>SUM('Jan 19'!F25+'Fev 19'!F25+'Mar 19'!F25+'Abr 19'!F25+'Mai 19'!F25+'Jun 19'!F25+'Jul 19'!F25+'Ago 19'!F25+'Set 19'!F25+'Out 19'!F25+'Nov 19'!F25+'Dez 19'!F25)</f>
        <v>8434</v>
      </c>
      <c r="G25" s="116">
        <f t="shared" si="6"/>
        <v>18.009800036380284</v>
      </c>
      <c r="H25" s="48">
        <f t="shared" si="6"/>
        <v>18.108735308809727</v>
      </c>
    </row>
    <row r="26" spans="1:12" ht="57" customHeight="1" thickBot="1" x14ac:dyDescent="0.35">
      <c r="A26" s="162" t="s">
        <v>178</v>
      </c>
      <c r="B26" s="156">
        <f>B24+B25</f>
        <v>51171685.751000002</v>
      </c>
      <c r="C26" s="163">
        <f t="shared" ref="C26" si="7">C24+C25</f>
        <v>43164250.355999999</v>
      </c>
      <c r="D26" s="164">
        <f t="shared" si="5"/>
        <v>84.351824104517561</v>
      </c>
      <c r="E26" s="165">
        <f>E24+E25</f>
        <v>9116504</v>
      </c>
      <c r="F26" s="165">
        <f>F24+F25</f>
        <v>50441</v>
      </c>
      <c r="G26" s="160">
        <f t="shared" ref="G26:H26" si="8">SUM(G19+G20+G21+G22+G23+G25)</f>
        <v>99.999999999999986</v>
      </c>
      <c r="H26" s="160">
        <f t="shared" si="8"/>
        <v>99.999999999999986</v>
      </c>
      <c r="I26" s="176"/>
    </row>
    <row r="27" spans="1:12" ht="15" thickBot="1" x14ac:dyDescent="0.35">
      <c r="E27" s="43"/>
      <c r="F27" s="43"/>
    </row>
    <row r="28" spans="1:12" ht="18.600000000000001" thickBot="1" x14ac:dyDescent="0.35">
      <c r="A28" s="384" t="s">
        <v>179</v>
      </c>
      <c r="B28" s="385"/>
      <c r="C28" s="385"/>
      <c r="D28" s="385"/>
      <c r="E28" s="385"/>
      <c r="F28" s="385"/>
      <c r="G28" s="385"/>
      <c r="H28" s="385"/>
      <c r="I28" s="385"/>
      <c r="J28" s="385"/>
      <c r="K28" s="386"/>
    </row>
    <row r="29" spans="1:12" ht="18" x14ac:dyDescent="0.3">
      <c r="A29" s="336"/>
      <c r="B29" s="354" t="s">
        <v>92</v>
      </c>
      <c r="C29" s="355"/>
      <c r="D29" s="355"/>
      <c r="E29" s="355"/>
      <c r="F29" s="356"/>
      <c r="G29" s="382" t="s">
        <v>39</v>
      </c>
      <c r="H29" s="380"/>
      <c r="I29" s="380"/>
      <c r="J29" s="380"/>
      <c r="K29" s="383"/>
    </row>
    <row r="30" spans="1:12" ht="18" customHeight="1" x14ac:dyDescent="0.3">
      <c r="A30" s="337"/>
      <c r="B30" s="393" t="s">
        <v>5</v>
      </c>
      <c r="C30" s="394" t="s">
        <v>6</v>
      </c>
      <c r="D30" s="394" t="s">
        <v>7</v>
      </c>
      <c r="E30" s="358" t="s">
        <v>8</v>
      </c>
      <c r="F30" s="358" t="s">
        <v>197</v>
      </c>
      <c r="G30" s="126" t="s">
        <v>83</v>
      </c>
      <c r="H30" s="308" t="s">
        <v>84</v>
      </c>
      <c r="I30" s="308" t="s">
        <v>85</v>
      </c>
      <c r="J30" s="307" t="s">
        <v>90</v>
      </c>
      <c r="K30" s="307" t="s">
        <v>198</v>
      </c>
    </row>
    <row r="31" spans="1:12" ht="22.2" customHeight="1" x14ac:dyDescent="0.3">
      <c r="A31" s="338"/>
      <c r="B31" s="323"/>
      <c r="C31" s="325"/>
      <c r="D31" s="325"/>
      <c r="E31" s="359"/>
      <c r="F31" s="359"/>
      <c r="G31" s="127" t="s">
        <v>195</v>
      </c>
      <c r="H31" s="127" t="s">
        <v>195</v>
      </c>
      <c r="I31" s="127" t="s">
        <v>195</v>
      </c>
      <c r="J31" s="127" t="s">
        <v>195</v>
      </c>
      <c r="K31" s="127" t="s">
        <v>195</v>
      </c>
      <c r="L31" s="176"/>
    </row>
    <row r="32" spans="1:12" ht="18" x14ac:dyDescent="0.35">
      <c r="A32" s="78" t="s">
        <v>41</v>
      </c>
      <c r="B32" s="119">
        <f>'Jan 19'!B12</f>
        <v>7868135.2269999981</v>
      </c>
      <c r="C32" s="118">
        <f>'Jan 19'!C12</f>
        <v>6625181.4280000003</v>
      </c>
      <c r="D32" s="53">
        <f t="shared" ref="D32:D44" si="9">C32/B32*100</f>
        <v>84.202688907344609</v>
      </c>
      <c r="E32" s="120">
        <f>'Jan 19'!E12</f>
        <v>5943101</v>
      </c>
      <c r="F32" s="120">
        <f>'Jan 19'!F12</f>
        <v>42205</v>
      </c>
      <c r="G32" s="128">
        <f>(B32-'2017'!B32)/'2017'!B32*100</f>
        <v>4.1805598438892337</v>
      </c>
      <c r="H32" s="138">
        <f>(C32-'2017'!C32)/'2017'!C32*100</f>
        <v>4.303710032722087</v>
      </c>
      <c r="I32" s="138">
        <f>D32-'2017'!D32</f>
        <v>9.9417144758518816E-2</v>
      </c>
      <c r="J32" s="135">
        <f>(E32-'2017'!E32)/'2017'!E32*100</f>
        <v>5.1594865232525384</v>
      </c>
      <c r="K32" s="135">
        <f>(F32-'2017'!F32)/'2017'!F32*100</f>
        <v>0.73273187264308559</v>
      </c>
    </row>
    <row r="33" spans="1:12" ht="18" x14ac:dyDescent="0.35">
      <c r="A33" s="78" t="s">
        <v>42</v>
      </c>
      <c r="B33" s="119">
        <f>'Fev 19'!B12</f>
        <v>6189498.942999999</v>
      </c>
      <c r="C33" s="118">
        <f>'Fev 19'!C12</f>
        <v>5074159.0750000002</v>
      </c>
      <c r="D33" s="53">
        <f t="shared" si="9"/>
        <v>81.980126690846433</v>
      </c>
      <c r="E33" s="120">
        <f>'Fev 19'!E12</f>
        <v>4720491</v>
      </c>
      <c r="F33" s="120">
        <f>'Fev 19'!F12</f>
        <v>34743</v>
      </c>
      <c r="G33" s="128">
        <f>(B33-'2017'!B33)/'2017'!B33*100</f>
        <v>5.2655787935588183</v>
      </c>
      <c r="H33" s="138">
        <f>(C33-'2017'!C33)/'2017'!C33*100</f>
        <v>9.8440302743560189</v>
      </c>
      <c r="I33" s="138">
        <f>D33-'2017'!D33</f>
        <v>3.4170453460799024</v>
      </c>
      <c r="J33" s="135">
        <f>(E33-'2017'!E33)/'2017'!E33*100</f>
        <v>10.499755731988248</v>
      </c>
      <c r="K33" s="135">
        <f>(F33-'2017'!F33)/'2017'!F33*100</f>
        <v>0.58481225210619259</v>
      </c>
    </row>
    <row r="34" spans="1:12" ht="18" x14ac:dyDescent="0.35">
      <c r="A34" s="78" t="s">
        <v>43</v>
      </c>
      <c r="B34" s="119">
        <f>'Mar 19'!B12</f>
        <v>6482528.2380000008</v>
      </c>
      <c r="C34" s="118">
        <f>'Mar 19'!C12</f>
        <v>5195869.5449999999</v>
      </c>
      <c r="D34" s="53">
        <f t="shared" si="9"/>
        <v>80.151899910628657</v>
      </c>
      <c r="E34" s="120">
        <f>'Mar 19'!E12</f>
        <v>4918393</v>
      </c>
      <c r="F34" s="120">
        <f>'Mar 19'!F12</f>
        <v>36696</v>
      </c>
      <c r="G34" s="128">
        <f>(B34-'2017'!B34)/'2017'!B34*100</f>
        <v>-0.79141170505950598</v>
      </c>
      <c r="H34" s="138">
        <f>(C34-'2017'!C34)/'2017'!C34*100</f>
        <v>1.7295064097277559</v>
      </c>
      <c r="I34" s="138">
        <f>D34-'2017'!D34</f>
        <v>1.9862120986364857</v>
      </c>
      <c r="J34" s="135">
        <f>(E34-'2017'!E34)/'2017'!E34*100</f>
        <v>2.495283572285806</v>
      </c>
      <c r="K34" s="135">
        <f>(F34-'2017'!F34)/'2017'!F34*100</f>
        <v>-5.4933168508073864</v>
      </c>
    </row>
    <row r="35" spans="1:12" ht="18" x14ac:dyDescent="0.35">
      <c r="A35" s="78" t="s">
        <v>44</v>
      </c>
      <c r="B35" s="119">
        <f>'Abr 19'!B12</f>
        <v>6212678.6579999998</v>
      </c>
      <c r="C35" s="118">
        <f>'Abr 19'!C12</f>
        <v>5052226.9840000002</v>
      </c>
      <c r="D35" s="53">
        <f t="shared" si="9"/>
        <v>81.321234561106763</v>
      </c>
      <c r="E35" s="120">
        <f>'Abr 19'!E12</f>
        <v>4832079</v>
      </c>
      <c r="F35" s="120">
        <f>'Abr 19'!F12</f>
        <v>35686</v>
      </c>
      <c r="G35" s="128">
        <f>(B35-'2017'!B35)/'2017'!B35*100</f>
        <v>5.5081358849253599</v>
      </c>
      <c r="H35" s="138">
        <f>(C35-'2017'!C35)/'2017'!C35*100</f>
        <v>8.0234037798162454</v>
      </c>
      <c r="I35" s="138">
        <f>D35-'2017'!D35</f>
        <v>1.8935219897473701</v>
      </c>
      <c r="J35" s="135">
        <f>(E35-'2017'!E35)/'2017'!E35*100</f>
        <v>8.0450669356420139</v>
      </c>
      <c r="K35" s="135">
        <f>(F35-'2017'!F35)/'2017'!F35*100</f>
        <v>1.9163215764672286</v>
      </c>
    </row>
    <row r="36" spans="1:12" ht="18" x14ac:dyDescent="0.35">
      <c r="A36" s="78" t="s">
        <v>45</v>
      </c>
      <c r="B36" s="119">
        <f>'Mai 19'!B12</f>
        <v>6444373.7580000004</v>
      </c>
      <c r="C36" s="118">
        <f>'Mai 19'!C12</f>
        <v>5233965.9129999997</v>
      </c>
      <c r="D36" s="53">
        <f t="shared" si="9"/>
        <v>81.217603285386602</v>
      </c>
      <c r="E36" s="120">
        <f>'Mai 19'!E12</f>
        <v>5041665</v>
      </c>
      <c r="F36" s="120">
        <f>'Mai 19'!F12</f>
        <v>37299</v>
      </c>
      <c r="G36" s="128">
        <f>(B36-'2017'!B36)/'2017'!B36*100</f>
        <v>4.5484269737376692</v>
      </c>
      <c r="H36" s="138">
        <f>(C36-'2017'!C36)/'2017'!C36*100</f>
        <v>9.9760242763152824</v>
      </c>
      <c r="I36" s="138">
        <f>D36-'2017'!D36</f>
        <v>4.0082958755267555</v>
      </c>
      <c r="J36" s="135">
        <f>(E36-'2017'!E36)/'2017'!E36*100</f>
        <v>11.161737184021279</v>
      </c>
      <c r="K36" s="135">
        <f>(F36-'2017'!F36)/'2017'!F36*100</f>
        <v>1.571265181634987</v>
      </c>
    </row>
    <row r="37" spans="1:12" ht="18" x14ac:dyDescent="0.35">
      <c r="A37" s="78" t="s">
        <v>46</v>
      </c>
      <c r="B37" s="119">
        <f>'Jun 19'!B12</f>
        <v>6357893.0859999992</v>
      </c>
      <c r="C37" s="118">
        <f>'Jun 19'!C12</f>
        <v>5186744.9530000007</v>
      </c>
      <c r="D37" s="53">
        <f t="shared" si="9"/>
        <v>81.579618953032536</v>
      </c>
      <c r="E37" s="120">
        <f>'Jun 19'!E12</f>
        <v>4941715</v>
      </c>
      <c r="F37" s="120">
        <f>'Jun 19'!F12</f>
        <v>36660</v>
      </c>
      <c r="G37" s="128">
        <f>(B37-'2017'!B37)/'2017'!B37*100</f>
        <v>6.966678934095885</v>
      </c>
      <c r="H37" s="138">
        <f>(C37-'2017'!C37)/'2017'!C37*100</f>
        <v>9.2167780045845671</v>
      </c>
      <c r="I37" s="138">
        <f>D37-'2017'!D37</f>
        <v>1.6807145214385883</v>
      </c>
      <c r="J37" s="135">
        <f>(E37-'2017'!E37)/'2017'!E37*100</f>
        <v>10.681839001270607</v>
      </c>
      <c r="K37" s="135">
        <f>(F37-'2017'!F37)/'2017'!F37*100</f>
        <v>5.027932960893855</v>
      </c>
    </row>
    <row r="38" spans="1:12" ht="18" x14ac:dyDescent="0.35">
      <c r="A38" s="78" t="s">
        <v>47</v>
      </c>
      <c r="B38" s="119">
        <f>'Jul 19'!B12</f>
        <v>7924612.7740000011</v>
      </c>
      <c r="C38" s="118">
        <f>'Jul 19'!C12</f>
        <v>6673025.5300000021</v>
      </c>
      <c r="D38" s="53">
        <f t="shared" si="9"/>
        <v>84.206329322407356</v>
      </c>
      <c r="E38" s="120">
        <f>'Jul 19'!E12</f>
        <v>6228933</v>
      </c>
      <c r="F38" s="120">
        <f>'Jul 19'!F12</f>
        <v>44096</v>
      </c>
      <c r="G38" s="128">
        <f>(B38-'2017'!B38)/'2017'!B38*100</f>
        <v>9.2376545615069112</v>
      </c>
      <c r="H38" s="138">
        <f>(C38-'2017'!C38)/'2017'!C38*100</f>
        <v>10.331154017987108</v>
      </c>
      <c r="I38" s="138">
        <f>D38-'2017'!D38</f>
        <v>0.8345745693118829</v>
      </c>
      <c r="J38" s="135">
        <f>(E38-'2017'!E38)/'2017'!E38*100</f>
        <v>12.819055957513362</v>
      </c>
      <c r="K38" s="135">
        <f>(F38-'2017'!F38)/'2017'!F38*100</f>
        <v>8.0175391323518603</v>
      </c>
    </row>
    <row r="39" spans="1:12" ht="18" x14ac:dyDescent="0.35">
      <c r="A39" s="78" t="s">
        <v>48</v>
      </c>
      <c r="B39" s="119">
        <f>'Ago 19'!B12</f>
        <v>7166011</v>
      </c>
      <c r="C39" s="118">
        <f>'Ago 19'!C12</f>
        <v>5901298</v>
      </c>
      <c r="D39" s="53">
        <f t="shared" si="9"/>
        <v>82.351227202972481</v>
      </c>
      <c r="E39" s="120">
        <f>'Ago 19'!E12</f>
        <v>5654610</v>
      </c>
      <c r="F39" s="120">
        <f>'Ago 19'!F12</f>
        <v>41365</v>
      </c>
      <c r="G39" s="128">
        <f>(B39-'2017'!B39)/'2017'!B39*100</f>
        <v>8.2985166076019006</v>
      </c>
      <c r="H39" s="138">
        <f>(C39-'2017'!C39)/'2017'!C39*100</f>
        <v>11.674989943262839</v>
      </c>
      <c r="I39" s="138">
        <f>D39-'2017'!D39</f>
        <v>2.4898746169671568</v>
      </c>
      <c r="J39" s="135">
        <f>(E39-'2017'!E39)/'2017'!E39*100</f>
        <v>15.315647118347709</v>
      </c>
      <c r="K39" s="135">
        <f>(F39-'2017'!F39)/'2017'!F39*100</f>
        <v>7.7578346836168492</v>
      </c>
    </row>
    <row r="40" spans="1:12" ht="18" x14ac:dyDescent="0.35">
      <c r="A40" s="78" t="s">
        <v>49</v>
      </c>
      <c r="B40" s="119">
        <f>'Set 19'!B12</f>
        <v>7147884</v>
      </c>
      <c r="C40" s="118">
        <f>'Set 19'!C12</f>
        <v>5843955</v>
      </c>
      <c r="D40" s="53">
        <f t="shared" si="9"/>
        <v>81.757832108075618</v>
      </c>
      <c r="E40" s="120">
        <f>'Set 19'!E12</f>
        <v>5536766</v>
      </c>
      <c r="F40" s="120">
        <f>'Set 19'!F12</f>
        <v>40891</v>
      </c>
      <c r="G40" s="128">
        <f>(B40-'2017'!B40)/'2017'!B40*100</f>
        <v>13.974776300744674</v>
      </c>
      <c r="H40" s="138">
        <f>(C40-'2017'!C40)/'2017'!C40*100</f>
        <v>12.717658701047119</v>
      </c>
      <c r="I40" s="138">
        <f>D40-'2017'!D40</f>
        <v>-0.91182881937579907</v>
      </c>
      <c r="J40" s="135">
        <f>(E40-'2017'!E40)/'2017'!E40*100</f>
        <v>12.951403955322638</v>
      </c>
      <c r="K40" s="135">
        <f>(F40-'2017'!F40)/'2017'!F40*100</f>
        <v>11.153093400021746</v>
      </c>
    </row>
    <row r="41" spans="1:12" ht="18" x14ac:dyDescent="0.35">
      <c r="A41" s="78" t="s">
        <v>50</v>
      </c>
      <c r="B41" s="119">
        <f>'Out 19'!B12</f>
        <v>7422093</v>
      </c>
      <c r="C41" s="118">
        <f>'Out 19'!C12</f>
        <v>6238292</v>
      </c>
      <c r="D41" s="53">
        <f t="shared" si="9"/>
        <v>84.050307642332157</v>
      </c>
      <c r="E41" s="120">
        <f>'Out 19'!E12</f>
        <v>5974342</v>
      </c>
      <c r="F41" s="120">
        <f>'Out 19'!F12</f>
        <v>42394</v>
      </c>
      <c r="G41" s="128">
        <f>(B41-'2017'!B41)/'2017'!B41*100</f>
        <v>13.599114691530229</v>
      </c>
      <c r="H41" s="138">
        <f>(C41-'2017'!C41)/'2017'!C41*100</f>
        <v>14.819254412316596</v>
      </c>
      <c r="I41" s="138">
        <f>D41-'2017'!D41</f>
        <v>0.89317004733766225</v>
      </c>
      <c r="J41" s="135">
        <f>(E41-'2017'!E41)/'2017'!E41*100</f>
        <v>15.644952766173834</v>
      </c>
      <c r="K41" s="135">
        <f>(F41-'2017'!F41)/'2017'!F41*100</f>
        <v>10.880368258617985</v>
      </c>
    </row>
    <row r="42" spans="1:12" ht="18" x14ac:dyDescent="0.35">
      <c r="A42" s="78" t="s">
        <v>51</v>
      </c>
      <c r="B42" s="119">
        <f>'Nov 19'!B12</f>
        <v>7548347.0879999995</v>
      </c>
      <c r="C42" s="118">
        <f>'Nov 19'!C12</f>
        <v>6237824.3659999995</v>
      </c>
      <c r="D42" s="53">
        <f t="shared" si="9"/>
        <v>82.638282173279947</v>
      </c>
      <c r="E42" s="120">
        <f>'Nov 19'!E12</f>
        <v>5943320</v>
      </c>
      <c r="F42" s="120">
        <f>'Nov 19'!F12</f>
        <v>42832</v>
      </c>
      <c r="G42" s="128">
        <f>(B42-'2017'!B42)/'2017'!B42*100</f>
        <v>17.196352507895156</v>
      </c>
      <c r="H42" s="138">
        <f>(C42-'2017'!C42)/'2017'!C42*100</f>
        <v>17.425307126537795</v>
      </c>
      <c r="I42" s="138">
        <f>D42-'2017'!D42</f>
        <v>0.16112724627475927</v>
      </c>
      <c r="J42" s="135">
        <f>(E42-'2017'!E42)/'2017'!E42*100</f>
        <v>18.940785567293787</v>
      </c>
      <c r="K42" s="135">
        <f>(F42-'2017'!F42)/'2017'!F42*100</f>
        <v>14.002821324958079</v>
      </c>
    </row>
    <row r="43" spans="1:12" ht="18" x14ac:dyDescent="0.35">
      <c r="A43" s="78" t="s">
        <v>52</v>
      </c>
      <c r="B43" s="119">
        <f>'Dez 19'!B12</f>
        <v>8332712.159</v>
      </c>
      <c r="C43" s="118">
        <f>'Dez 19'!C12</f>
        <v>7019718.2259999998</v>
      </c>
      <c r="D43" s="53">
        <f t="shared" si="9"/>
        <v>84.242898255139394</v>
      </c>
      <c r="E43" s="120">
        <f>'Dez 19'!E12</f>
        <v>6580339</v>
      </c>
      <c r="F43" s="120">
        <f>'Dez 19'!F12</f>
        <v>47083</v>
      </c>
      <c r="G43" s="128">
        <f>(B43-'2017'!B43)/'2017'!B43*100</f>
        <v>13.533926748602401</v>
      </c>
      <c r="H43" s="138">
        <f>(C43-'2017'!C43)/'2017'!C43*100</f>
        <v>15.338654609550328</v>
      </c>
      <c r="I43" s="138">
        <f>D43-'2017'!D43</f>
        <v>1.3181661090354169</v>
      </c>
      <c r="J43" s="135">
        <f>(E43-'2017'!E43)/'2017'!E43*100</f>
        <v>18.643484419288995</v>
      </c>
      <c r="K43" s="135">
        <f>(F43-'2017'!F43)/'2017'!F43*100</f>
        <v>14.401302361745556</v>
      </c>
    </row>
    <row r="44" spans="1:12" ht="18.600000000000001" thickBot="1" x14ac:dyDescent="0.35">
      <c r="A44" s="80"/>
      <c r="B44" s="64">
        <f>SUM(B32:B43)</f>
        <v>85096767.930999994</v>
      </c>
      <c r="C44" s="88">
        <f>SUM(C32:C43)</f>
        <v>70282261.019999996</v>
      </c>
      <c r="D44" s="129">
        <f t="shared" si="9"/>
        <v>82.590987564871782</v>
      </c>
      <c r="E44" s="85">
        <f>SUM(E32:E43)</f>
        <v>66315754</v>
      </c>
      <c r="F44" s="85">
        <f>SUM(F32:F43)</f>
        <v>481950</v>
      </c>
      <c r="G44" s="169">
        <f>(B44-'2017'!B44)/'2017'!B44*100</f>
        <v>8.5151076912093782</v>
      </c>
      <c r="H44" s="170">
        <f>(C44-'2017'!C44)/'2017'!C44*100</f>
        <v>10.484840588329019</v>
      </c>
      <c r="I44" s="170">
        <f>D44-'2017'!D44</f>
        <v>1.4724389730378249</v>
      </c>
      <c r="J44" s="171">
        <f>(E44-'2017'!E44)/'2017'!E44*100</f>
        <v>11.962027855342821</v>
      </c>
      <c r="K44" s="171">
        <f>(F44-'2017'!F44)/'2017'!F44*100</f>
        <v>5.9535822401614524</v>
      </c>
    </row>
    <row r="45" spans="1:12" ht="18.600000000000001" thickBot="1" x14ac:dyDescent="0.35">
      <c r="A45" s="384" t="s">
        <v>180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6"/>
    </row>
    <row r="46" spans="1:12" ht="18" x14ac:dyDescent="0.3">
      <c r="A46" s="314"/>
      <c r="B46" s="354" t="s">
        <v>92</v>
      </c>
      <c r="C46" s="355"/>
      <c r="D46" s="355"/>
      <c r="E46" s="355"/>
      <c r="F46" s="356"/>
      <c r="G46" s="382" t="s">
        <v>39</v>
      </c>
      <c r="H46" s="380"/>
      <c r="I46" s="380"/>
      <c r="J46" s="380"/>
      <c r="K46" s="383"/>
    </row>
    <row r="47" spans="1:12" ht="18" customHeight="1" x14ac:dyDescent="0.3">
      <c r="A47" s="315"/>
      <c r="B47" s="393" t="s">
        <v>5</v>
      </c>
      <c r="C47" s="394" t="s">
        <v>6</v>
      </c>
      <c r="D47" s="394" t="s">
        <v>7</v>
      </c>
      <c r="E47" s="358" t="s">
        <v>8</v>
      </c>
      <c r="F47" s="358" t="s">
        <v>197</v>
      </c>
      <c r="G47" s="126" t="s">
        <v>83</v>
      </c>
      <c r="H47" s="308" t="s">
        <v>84</v>
      </c>
      <c r="I47" s="308" t="s">
        <v>85</v>
      </c>
      <c r="J47" s="307" t="s">
        <v>90</v>
      </c>
      <c r="K47" s="307" t="s">
        <v>198</v>
      </c>
    </row>
    <row r="48" spans="1:12" ht="20.399999999999999" customHeight="1" x14ac:dyDescent="0.3">
      <c r="A48" s="316"/>
      <c r="B48" s="323"/>
      <c r="C48" s="325"/>
      <c r="D48" s="325"/>
      <c r="E48" s="359"/>
      <c r="F48" s="359"/>
      <c r="G48" s="127" t="s">
        <v>195</v>
      </c>
      <c r="H48" s="127" t="s">
        <v>195</v>
      </c>
      <c r="I48" s="127" t="s">
        <v>195</v>
      </c>
      <c r="J48" s="127" t="s">
        <v>195</v>
      </c>
      <c r="K48" s="127" t="s">
        <v>195</v>
      </c>
      <c r="L48" s="176"/>
    </row>
    <row r="49" spans="1:11" ht="18" x14ac:dyDescent="0.35">
      <c r="A49" s="1" t="s">
        <v>41</v>
      </c>
      <c r="B49" s="123">
        <f>'Jan 19'!B24</f>
        <v>4083855.321</v>
      </c>
      <c r="C49" s="125">
        <f>'Jan 19'!C24</f>
        <v>3438813.7140000002</v>
      </c>
      <c r="D49" s="53">
        <f>C49/B49*100</f>
        <v>84.205081808773514</v>
      </c>
      <c r="E49" s="120">
        <f>'Jan 19'!E24</f>
        <v>766426</v>
      </c>
      <c r="F49" s="120">
        <f>'Jan 19'!F24</f>
        <v>4477</v>
      </c>
      <c r="G49" s="128">
        <f>(B49-'2017'!B49)/'2017'!B49*100</f>
        <v>15.086496035671118</v>
      </c>
      <c r="H49" s="138">
        <f>(C49-'2017'!C49)/'2017'!C49*100</f>
        <v>11.858039369804876</v>
      </c>
      <c r="I49" s="138">
        <f>D49-'2017'!D49</f>
        <v>-2.4303345490134802</v>
      </c>
      <c r="J49" s="135">
        <f>(E49-'2017'!E49)/'2017'!E49*100</f>
        <v>6.6653862801012629</v>
      </c>
      <c r="K49" s="135">
        <f>(F49-'2017'!F49)/'2017'!F49*100</f>
        <v>12.657272269753397</v>
      </c>
    </row>
    <row r="50" spans="1:11" ht="18" x14ac:dyDescent="0.35">
      <c r="A50" s="1" t="s">
        <v>42</v>
      </c>
      <c r="B50" s="123">
        <f>'Fev 19'!B24</f>
        <v>3713391.6430000002</v>
      </c>
      <c r="C50" s="125">
        <f>'Fev 19'!C24</f>
        <v>2983255.3059999999</v>
      </c>
      <c r="D50" s="53">
        <f t="shared" ref="D50:D60" si="10">C50/B50*100</f>
        <v>80.337750304997925</v>
      </c>
      <c r="E50" s="120">
        <f>'Fev 19'!E24</f>
        <v>666760</v>
      </c>
      <c r="F50" s="120">
        <f>'Fev 19'!F24</f>
        <v>3874</v>
      </c>
      <c r="G50" s="128">
        <f>(B50-'2017'!B50)/'2017'!B50*100</f>
        <v>22.612113860762907</v>
      </c>
      <c r="H50" s="138">
        <f>(C50-'2017'!C50)/'2017'!C50*100</f>
        <v>16.770835832922479</v>
      </c>
      <c r="I50" s="138">
        <f>D50-'2017'!D50</f>
        <v>-4.0187700320494457</v>
      </c>
      <c r="J50" s="135">
        <f>(E50-'2017'!E50)/'2017'!E50*100</f>
        <v>8.8825963557741616</v>
      </c>
      <c r="K50" s="135">
        <f>(F50-'2017'!F50)/'2017'!F50*100</f>
        <v>11.900635470826112</v>
      </c>
    </row>
    <row r="51" spans="1:11" ht="18" x14ac:dyDescent="0.35">
      <c r="A51" s="1" t="s">
        <v>43</v>
      </c>
      <c r="B51" s="123">
        <f>'Mar 19'!B24</f>
        <v>3756016.0559999999</v>
      </c>
      <c r="C51" s="125">
        <f>'Mar 19'!C24</f>
        <v>3080293.4139999999</v>
      </c>
      <c r="D51" s="53">
        <f t="shared" si="10"/>
        <v>82.009591228435369</v>
      </c>
      <c r="E51" s="120">
        <f>'Mar 19'!E24</f>
        <v>677445</v>
      </c>
      <c r="F51" s="120">
        <f>'Mar 19'!F24</f>
        <v>3776</v>
      </c>
      <c r="G51" s="128">
        <f>(B51-'2017'!B51)/'2017'!B51*100</f>
        <v>21.59811134258225</v>
      </c>
      <c r="H51" s="138">
        <f>(C51-'2017'!C51)/'2017'!C51*100</f>
        <v>19.507210183408251</v>
      </c>
      <c r="I51" s="138">
        <f>D51-'2017'!D51</f>
        <v>-1.4348418735552428</v>
      </c>
      <c r="J51" s="135">
        <f>(E51-'2017'!E51)/'2017'!E51*100</f>
        <v>10.233241559760216</v>
      </c>
      <c r="K51" s="135">
        <f>(F51-'2017'!F51)/'2017'!F51*100</f>
        <v>9.9272197962154287</v>
      </c>
    </row>
    <row r="52" spans="1:11" ht="18" x14ac:dyDescent="0.35">
      <c r="A52" s="1" t="s">
        <v>44</v>
      </c>
      <c r="B52" s="123">
        <f>'Abr 19'!B24</f>
        <v>3349581</v>
      </c>
      <c r="C52" s="125">
        <f>'Abr 19'!C24</f>
        <v>2836083</v>
      </c>
      <c r="D52" s="53">
        <f t="shared" si="10"/>
        <v>84.669784071500288</v>
      </c>
      <c r="E52" s="120">
        <f>'Abr 19'!E24</f>
        <v>613718</v>
      </c>
      <c r="F52" s="120">
        <f>'Abr 19'!F24</f>
        <v>3324</v>
      </c>
      <c r="G52" s="128">
        <f>(B52-'2017'!B52)/'2017'!B52*100</f>
        <v>13.696113673546762</v>
      </c>
      <c r="H52" s="138">
        <f>(C52-'2017'!C52)/'2017'!C52*100</f>
        <v>14.137511191316252</v>
      </c>
      <c r="I52" s="138">
        <f>D52-'2017'!D52</f>
        <v>0.32743864947777013</v>
      </c>
      <c r="J52" s="135">
        <f>(E52-'2017'!E52)/'2017'!E52*100</f>
        <v>7.0480071026022522</v>
      </c>
      <c r="K52" s="135">
        <f>(F52-'2017'!F52)/'2017'!F52*100</f>
        <v>3.422526446795271</v>
      </c>
    </row>
    <row r="53" spans="1:11" ht="18" x14ac:dyDescent="0.35">
      <c r="A53" s="1" t="s">
        <v>45</v>
      </c>
      <c r="B53" s="123">
        <f>'Mai 19'!B24</f>
        <v>3303557.2409999999</v>
      </c>
      <c r="C53" s="125">
        <f>'Mai 19'!C24</f>
        <v>2828554.409</v>
      </c>
      <c r="D53" s="53">
        <f t="shared" si="10"/>
        <v>85.621474145965919</v>
      </c>
      <c r="E53" s="120">
        <f>'Mai 19'!E24</f>
        <v>580632</v>
      </c>
      <c r="F53" s="120">
        <f>'Mai 19'!F24</f>
        <v>3107</v>
      </c>
      <c r="G53" s="128">
        <f>(B53-'2017'!B53)/'2017'!B53*100</f>
        <v>9.2639241947166617</v>
      </c>
      <c r="H53" s="138">
        <f>(C53-'2017'!C53)/'2017'!C53*100</f>
        <v>11.67697529290213</v>
      </c>
      <c r="I53" s="138">
        <f>D53-'2017'!D53</f>
        <v>1.8500589908913128</v>
      </c>
      <c r="J53" s="135">
        <f>(E53-'2017'!E53)/'2017'!E53*100</f>
        <v>3.4915327345675826</v>
      </c>
      <c r="K53" s="135">
        <f>(F53-'2017'!F53)/'2017'!F53*100</f>
        <v>-3.0879600748596383</v>
      </c>
    </row>
    <row r="54" spans="1:11" ht="18" x14ac:dyDescent="0.35">
      <c r="A54" s="1" t="s">
        <v>46</v>
      </c>
      <c r="B54" s="123">
        <f>'Jun 19'!B24</f>
        <v>3280969.0639999998</v>
      </c>
      <c r="C54" s="125">
        <f>'Jun 19'!C24</f>
        <v>2810176.4679999999</v>
      </c>
      <c r="D54" s="53">
        <f t="shared" si="10"/>
        <v>85.650806611811447</v>
      </c>
      <c r="E54" s="120">
        <f>'Jun 19'!E24</f>
        <v>579909</v>
      </c>
      <c r="F54" s="120">
        <f>'Jun 19'!F24</f>
        <v>3158</v>
      </c>
      <c r="G54" s="128">
        <f>(B54-'2017'!B54)/'2017'!B54*100</f>
        <v>12.057760293309897</v>
      </c>
      <c r="H54" s="138">
        <f>(C54-'2017'!C54)/'2017'!C54*100</f>
        <v>13.569012221421678</v>
      </c>
      <c r="I54" s="138">
        <f>D54-'2017'!D54</f>
        <v>1.1397470498736482</v>
      </c>
      <c r="J54" s="135">
        <f>(E54-'2017'!E54)/'2017'!E54*100</f>
        <v>8.3462092493605624</v>
      </c>
      <c r="K54" s="135">
        <f>(F54-'2017'!F54)/'2017'!F54*100</f>
        <v>3.0006523157208087</v>
      </c>
    </row>
    <row r="55" spans="1:11" ht="18" x14ac:dyDescent="0.35">
      <c r="A55" s="1" t="s">
        <v>47</v>
      </c>
      <c r="B55" s="123">
        <f>'Jul 19'!B24</f>
        <v>3844933.4649999989</v>
      </c>
      <c r="C55" s="125">
        <f>'Jul 19'!C24</f>
        <v>3322869.9399999995</v>
      </c>
      <c r="D55" s="53">
        <f t="shared" si="10"/>
        <v>86.422040075536145</v>
      </c>
      <c r="E55" s="120">
        <f>'Jul 19'!E24</f>
        <v>757039</v>
      </c>
      <c r="F55" s="120">
        <f>'Jul 19'!F24</f>
        <v>4060</v>
      </c>
      <c r="G55" s="128">
        <f>(B55-'2017'!B55)/'2017'!B55*100</f>
        <v>9.3934068350138755</v>
      </c>
      <c r="H55" s="138">
        <f>(C55-'2017'!C55)/'2017'!C55*100</f>
        <v>9.9659808296761057</v>
      </c>
      <c r="I55" s="138">
        <f>D55-'2017'!D55</f>
        <v>0.44998473472948319</v>
      </c>
      <c r="J55" s="135">
        <f>(E55-'2017'!E55)/'2017'!E55*100</f>
        <v>7.0672027765324179</v>
      </c>
      <c r="K55" s="135">
        <f>(F55-'2017'!F55)/'2017'!F55*100</f>
        <v>1.7543859649122806</v>
      </c>
    </row>
    <row r="56" spans="1:11" ht="18" x14ac:dyDescent="0.35">
      <c r="A56" s="1" t="s">
        <v>48</v>
      </c>
      <c r="B56" s="123">
        <f>'Ago 19'!B24</f>
        <v>3553919</v>
      </c>
      <c r="C56" s="125">
        <f>'Ago 19'!C24</f>
        <v>3017448</v>
      </c>
      <c r="D56" s="53">
        <f t="shared" si="10"/>
        <v>84.904805089817742</v>
      </c>
      <c r="E56" s="120">
        <f>'Ago 19'!E24</f>
        <v>664864</v>
      </c>
      <c r="F56" s="120">
        <f>'Ago 19'!F24</f>
        <v>3591</v>
      </c>
      <c r="G56" s="128">
        <f>(B56-'2017'!B56)/'2017'!B56*100</f>
        <v>8.6856979555235032</v>
      </c>
      <c r="H56" s="138">
        <f>(C56-'2017'!C56)/'2017'!C56*100</f>
        <v>9.7304447010963635</v>
      </c>
      <c r="I56" s="138">
        <f>D56-'2017'!D56</f>
        <v>0.80838111102814025</v>
      </c>
      <c r="J56" s="135">
        <f>(E56-'2017'!E56)/'2017'!E56*100</f>
        <v>5.9206627369762632</v>
      </c>
      <c r="K56" s="135">
        <f>(F56-'2017'!F56)/'2017'!F56*100</f>
        <v>1.1264432554210082</v>
      </c>
    </row>
    <row r="57" spans="1:11" ht="18" x14ac:dyDescent="0.35">
      <c r="A57" s="1" t="s">
        <v>49</v>
      </c>
      <c r="B57" s="123">
        <f>'Set 19'!B24</f>
        <v>3302105.3610000005</v>
      </c>
      <c r="C57" s="125">
        <f>'Set 19'!C24</f>
        <v>2825039.8120000004</v>
      </c>
      <c r="D57" s="53">
        <f t="shared" si="10"/>
        <v>85.552685428077098</v>
      </c>
      <c r="E57" s="120">
        <f>'Set 19'!E24</f>
        <v>592966</v>
      </c>
      <c r="F57" s="120">
        <f>'Set 19'!F24</f>
        <v>3169</v>
      </c>
      <c r="G57" s="128">
        <f>(B57-'2017'!B57)/'2017'!B57*100</f>
        <v>7.4412657344181561</v>
      </c>
      <c r="H57" s="138">
        <f>(C57-'2017'!C57)/'2017'!C57*100</f>
        <v>7.451430312083529</v>
      </c>
      <c r="I57" s="138">
        <f>D57-'2017'!D57</f>
        <v>8.0930231732452285E-3</v>
      </c>
      <c r="J57" s="135">
        <f>(E57-'2017'!E57)/'2017'!E57*100</f>
        <v>-1.521276277722603</v>
      </c>
      <c r="K57" s="135">
        <f>(F57-'2017'!F57)/'2017'!F57*100</f>
        <v>-7.1763327475102514</v>
      </c>
    </row>
    <row r="58" spans="1:11" ht="18" x14ac:dyDescent="0.35">
      <c r="A58" s="1" t="s">
        <v>50</v>
      </c>
      <c r="B58" s="123">
        <f>'Out 19'!B24</f>
        <v>3162521</v>
      </c>
      <c r="C58" s="125">
        <f>'Out 19'!C24</f>
        <v>2686475</v>
      </c>
      <c r="D58" s="53">
        <f t="shared" si="10"/>
        <v>84.947262010275978</v>
      </c>
      <c r="E58" s="120">
        <f>'Out 19'!E24</f>
        <v>557771</v>
      </c>
      <c r="F58" s="120">
        <f>'Out 19'!F24</f>
        <v>3005</v>
      </c>
      <c r="G58" s="128">
        <f>(B58-'2017'!B58)/'2017'!B58*100</f>
        <v>6.2950095183381114</v>
      </c>
      <c r="H58" s="138">
        <f>(C58-'2017'!C58)/'2017'!C58*100</f>
        <v>5.8432706360843705</v>
      </c>
      <c r="I58" s="138">
        <f>D58-'2017'!D58</f>
        <v>-0.36255475629600653</v>
      </c>
      <c r="J58" s="135">
        <f>(E58-'2017'!E58)/'2017'!E58*100</f>
        <v>-5.1687261549342711</v>
      </c>
      <c r="K58" s="135">
        <f>(F58-'2017'!F58)/'2017'!F58*100</f>
        <v>-10.751410751410752</v>
      </c>
    </row>
    <row r="59" spans="1:11" ht="18" x14ac:dyDescent="0.35">
      <c r="A59" s="1" t="s">
        <v>51</v>
      </c>
      <c r="B59" s="123">
        <f>'Nov 19'!B24</f>
        <v>3204472.3709999998</v>
      </c>
      <c r="C59" s="125">
        <f>'Nov 19'!C24</f>
        <v>2685520.577</v>
      </c>
      <c r="D59" s="53">
        <f t="shared" si="10"/>
        <v>83.805390282143279</v>
      </c>
      <c r="E59" s="120">
        <f>'Nov 19'!E24</f>
        <v>563474</v>
      </c>
      <c r="F59" s="120">
        <f>'Nov 19'!F24</f>
        <v>3056</v>
      </c>
      <c r="G59" s="128">
        <f>(B59-'2017'!B59)/'2017'!B59*100</f>
        <v>8.8868160606527713</v>
      </c>
      <c r="H59" s="138">
        <f>(C59-'2017'!C59)/'2017'!C59*100</f>
        <v>11.12374735148375</v>
      </c>
      <c r="I59" s="138">
        <f>D59-'2017'!D59</f>
        <v>1.6870102415595483</v>
      </c>
      <c r="J59" s="135">
        <f>(E59-'2017'!E59)/'2017'!E59*100</f>
        <v>-2.0222429334520364</v>
      </c>
      <c r="K59" s="135">
        <f>(F59-'2017'!F59)/'2017'!F59*100</f>
        <v>-8.5029940119760479</v>
      </c>
    </row>
    <row r="60" spans="1:11" ht="18" x14ac:dyDescent="0.35">
      <c r="A60" s="1" t="s">
        <v>52</v>
      </c>
      <c r="B60" s="123">
        <f>'Dez 19'!B24</f>
        <v>3400445.95</v>
      </c>
      <c r="C60" s="125">
        <f>'Dez 19'!C24</f>
        <v>2833220.8709999998</v>
      </c>
      <c r="D60" s="53">
        <f t="shared" si="10"/>
        <v>83.319097337806525</v>
      </c>
      <c r="E60" s="120">
        <f>'Dez 19'!E24</f>
        <v>606089</v>
      </c>
      <c r="F60" s="120">
        <f>'Dez 19'!F24</f>
        <v>3410</v>
      </c>
      <c r="G60" s="128">
        <f>(B60-'2017'!B60)/'2017'!B60*100</f>
        <v>5.9986987392287601</v>
      </c>
      <c r="H60" s="138">
        <f>(C60-'2017'!C60)/'2017'!C60*100</f>
        <v>6.8954901512409839</v>
      </c>
      <c r="I60" s="138">
        <f>D60-'2017'!D60</f>
        <v>0.69899909569092245</v>
      </c>
      <c r="J60" s="135">
        <f>(E60-'2017'!E60)/'2017'!E60*100</f>
        <v>-3.9492305181067144</v>
      </c>
      <c r="K60" s="135">
        <f>(F60-'2017'!F60)/'2017'!F60*100</f>
        <v>-5.9569773855488135</v>
      </c>
    </row>
    <row r="61" spans="1:11" ht="18.600000000000001" thickBot="1" x14ac:dyDescent="0.35">
      <c r="A61" s="2"/>
      <c r="B61" s="124">
        <f>SUM(B49:B60)</f>
        <v>41955767.472000003</v>
      </c>
      <c r="C61" s="54">
        <f>SUM(C49:C60)</f>
        <v>35347750.511</v>
      </c>
      <c r="D61" s="74">
        <f>C61/B61*100</f>
        <v>84.250039126539662</v>
      </c>
      <c r="E61" s="107">
        <f>SUM(E49:E60)</f>
        <v>7627093</v>
      </c>
      <c r="F61" s="107">
        <f>SUM(F49:F60)</f>
        <v>42007</v>
      </c>
      <c r="G61" s="169">
        <f>(B61-'2017'!B61)/'2017'!B61*100</f>
        <v>11.739937848694055</v>
      </c>
      <c r="H61" s="170">
        <f>(C61-'2017'!C61)/'2017'!C61*100</f>
        <v>11.49085230613106</v>
      </c>
      <c r="I61" s="170">
        <f>D61-'2017'!D61</f>
        <v>-0.18822590618613333</v>
      </c>
      <c r="J61" s="171">
        <f>(E61-'2017'!E61)/'2017'!E61*100</f>
        <v>3.8232828666038858</v>
      </c>
      <c r="K61" s="171">
        <f>(F61-'2017'!F61)/'2017'!F61*100</f>
        <v>0.86925201104574368</v>
      </c>
    </row>
    <row r="62" spans="1:11" ht="15" thickBot="1" x14ac:dyDescent="0.35"/>
    <row r="63" spans="1:11" ht="18.600000000000001" thickBot="1" x14ac:dyDescent="0.35">
      <c r="A63" s="350" t="s">
        <v>181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60"/>
    </row>
    <row r="64" spans="1:11" ht="18.600000000000001" customHeight="1" x14ac:dyDescent="0.3">
      <c r="A64" s="336"/>
      <c r="B64" s="354" t="s">
        <v>92</v>
      </c>
      <c r="C64" s="355"/>
      <c r="D64" s="355"/>
      <c r="E64" s="355"/>
      <c r="F64" s="356"/>
      <c r="G64" s="382" t="s">
        <v>39</v>
      </c>
      <c r="H64" s="380"/>
      <c r="I64" s="380"/>
      <c r="J64" s="380"/>
      <c r="K64" s="383"/>
    </row>
    <row r="65" spans="1:12" ht="14.4" customHeight="1" x14ac:dyDescent="0.3">
      <c r="A65" s="337"/>
      <c r="B65" s="393" t="s">
        <v>5</v>
      </c>
      <c r="C65" s="394" t="s">
        <v>6</v>
      </c>
      <c r="D65" s="394" t="s">
        <v>7</v>
      </c>
      <c r="E65" s="358" t="s">
        <v>8</v>
      </c>
      <c r="F65" s="358" t="s">
        <v>197</v>
      </c>
      <c r="G65" s="126" t="s">
        <v>83</v>
      </c>
      <c r="H65" s="308" t="s">
        <v>84</v>
      </c>
      <c r="I65" s="308" t="s">
        <v>85</v>
      </c>
      <c r="J65" s="307" t="s">
        <v>90</v>
      </c>
      <c r="K65" s="307" t="s">
        <v>198</v>
      </c>
    </row>
    <row r="66" spans="1:12" ht="21.6" customHeight="1" x14ac:dyDescent="0.3">
      <c r="A66" s="338"/>
      <c r="B66" s="323"/>
      <c r="C66" s="325"/>
      <c r="D66" s="325"/>
      <c r="E66" s="359"/>
      <c r="F66" s="359"/>
      <c r="G66" s="127" t="s">
        <v>195</v>
      </c>
      <c r="H66" s="127" t="s">
        <v>195</v>
      </c>
      <c r="I66" s="127" t="s">
        <v>195</v>
      </c>
      <c r="J66" s="127" t="s">
        <v>195</v>
      </c>
      <c r="K66" s="127" t="s">
        <v>195</v>
      </c>
      <c r="L66" s="176"/>
    </row>
    <row r="67" spans="1:12" ht="18.600000000000001" customHeight="1" x14ac:dyDescent="0.35">
      <c r="A67" s="1" t="s">
        <v>41</v>
      </c>
      <c r="B67" s="119">
        <f>'Jan 19'!B14</f>
        <v>11434556.205999997</v>
      </c>
      <c r="C67" s="118">
        <f>'Jan 19'!C14</f>
        <v>9614756.9289999995</v>
      </c>
      <c r="D67" s="53">
        <f>C67/B67*100</f>
        <v>84.085090455499241</v>
      </c>
      <c r="E67" s="120">
        <f>'Jan 19'!E14</f>
        <v>8931881</v>
      </c>
      <c r="F67" s="120">
        <f>'Jan 19'!F14</f>
        <v>73122</v>
      </c>
      <c r="G67" s="128">
        <f>(B67-'2017'!B67)/'2017'!B67*100</f>
        <v>6.449115511883531</v>
      </c>
      <c r="H67" s="138">
        <f>(C67-'2017'!C67)/'2017'!C67*100</f>
        <v>6.2519296388012098</v>
      </c>
      <c r="I67" s="138">
        <f>D67-'2017'!D67</f>
        <v>-0.1560479139629507</v>
      </c>
      <c r="J67" s="135">
        <f>(E67-'2017'!E67)/'2017'!E67*100</f>
        <v>4.682384000774463</v>
      </c>
      <c r="K67" s="135">
        <f>(F67-'2017'!F67)/'2017'!F67*100</f>
        <v>0.68988309166769946</v>
      </c>
    </row>
    <row r="68" spans="1:12" ht="18" x14ac:dyDescent="0.35">
      <c r="A68" s="1" t="s">
        <v>42</v>
      </c>
      <c r="B68" s="119">
        <f>'Fev 19'!B14</f>
        <v>9226431.3609999977</v>
      </c>
      <c r="C68" s="118">
        <f>'Fev 19'!C14</f>
        <v>7608305.3109999998</v>
      </c>
      <c r="D68" s="53">
        <f>C68/B68*100</f>
        <v>82.462059417254267</v>
      </c>
      <c r="E68" s="120">
        <f>'Fev 19'!E14</f>
        <v>7410992</v>
      </c>
      <c r="F68" s="120">
        <f>'Fev 19'!F14</f>
        <v>62679</v>
      </c>
      <c r="G68" s="128">
        <f>(B68-'2017'!B68)/'2017'!B68*100</f>
        <v>8.0537467267250271</v>
      </c>
      <c r="H68" s="138">
        <f>(C68-'2017'!C68)/'2017'!C68*100</f>
        <v>12.637357297727844</v>
      </c>
      <c r="I68" s="138">
        <f>D68-'2017'!D68</f>
        <v>3.3556714780915229</v>
      </c>
      <c r="J68" s="135">
        <f>(E68-'2017'!E68)/'2017'!E68*100</f>
        <v>12.009431110573725</v>
      </c>
      <c r="K68" s="135">
        <f>(F68-'2017'!F68)/'2017'!F68*100</f>
        <v>3.0548659180217359</v>
      </c>
    </row>
    <row r="69" spans="1:12" ht="18" x14ac:dyDescent="0.35">
      <c r="A69" s="1" t="s">
        <v>43</v>
      </c>
      <c r="B69" s="119">
        <f>'Mar 19'!B14</f>
        <v>9698396.3029999994</v>
      </c>
      <c r="C69" s="118">
        <f>'Mar 19'!C14</f>
        <v>7854962.7879999997</v>
      </c>
      <c r="D69" s="53">
        <f t="shared" ref="D69:D78" si="11">C69/B69*100</f>
        <v>80.992388252583865</v>
      </c>
      <c r="E69" s="120">
        <f>'Mar 19'!E14</f>
        <v>7743396</v>
      </c>
      <c r="F69" s="120">
        <f>'Mar 19'!F14</f>
        <v>65787</v>
      </c>
      <c r="G69" s="128">
        <f>(B69-'2017'!B69)/'2017'!B69*100</f>
        <v>2.7323790223852757</v>
      </c>
      <c r="H69" s="138">
        <f>(C69-'2017'!C69)/'2017'!C69*100</f>
        <v>5.388081980452589</v>
      </c>
      <c r="I69" s="138">
        <f>D69-'2017'!D69</f>
        <v>2.0409492327910357</v>
      </c>
      <c r="J69" s="135">
        <f>(E69-'2017'!E69)/'2017'!E69*100</f>
        <v>4.0431382739584594</v>
      </c>
      <c r="K69" s="135">
        <f>(F69-'2017'!F69)/'2017'!F69*100</f>
        <v>-3.7667125010971003</v>
      </c>
    </row>
    <row r="70" spans="1:12" ht="18" x14ac:dyDescent="0.35">
      <c r="A70" s="1" t="s">
        <v>44</v>
      </c>
      <c r="B70" s="119">
        <f>'Abr 19'!B14</f>
        <v>8935121.7699999996</v>
      </c>
      <c r="C70" s="118">
        <f>'Abr 19'!C14</f>
        <v>7320531.2580000022</v>
      </c>
      <c r="D70" s="53">
        <f t="shared" si="11"/>
        <v>81.929843223613986</v>
      </c>
      <c r="E70" s="120">
        <f>'Abr 19'!E14</f>
        <v>7337771</v>
      </c>
      <c r="F70" s="120">
        <f>'Abr 19'!F14</f>
        <v>62028</v>
      </c>
      <c r="G70" s="128">
        <f>(B70-'2017'!B70)/'2017'!B70*100</f>
        <v>4.7206608253714784</v>
      </c>
      <c r="H70" s="138">
        <f>(C70-'2017'!C70)/'2017'!C70*100</f>
        <v>7.1240729985197495</v>
      </c>
      <c r="I70" s="138">
        <f>D70-'2017'!D70</f>
        <v>1.8381599675591644</v>
      </c>
      <c r="J70" s="135">
        <f>(E70-'2017'!E70)/'2017'!E70*100</f>
        <v>6.3279416612629191</v>
      </c>
      <c r="K70" s="135">
        <f>(F70-'2017'!F70)/'2017'!F70*100</f>
        <v>0.94717312762425543</v>
      </c>
    </row>
    <row r="71" spans="1:12" ht="18" x14ac:dyDescent="0.35">
      <c r="A71" s="1" t="s">
        <v>45</v>
      </c>
      <c r="B71" s="119">
        <f>'Mai 19'!B14</f>
        <v>8596678.7650000006</v>
      </c>
      <c r="C71" s="118">
        <f>'Mai 19'!C14</f>
        <v>7024844.8559999997</v>
      </c>
      <c r="D71" s="53">
        <f t="shared" si="11"/>
        <v>81.715800346065379</v>
      </c>
      <c r="E71" s="120">
        <f>'Mai 19'!E14</f>
        <v>7130814</v>
      </c>
      <c r="F71" s="120">
        <f>'Mai 19'!F14</f>
        <v>60363</v>
      </c>
      <c r="G71" s="128">
        <f>(B71-'2017'!B71)/'2017'!B71*100</f>
        <v>-4.5543720918703334</v>
      </c>
      <c r="H71" s="138">
        <f>(C71-'2017'!C71)/'2017'!C71*100</f>
        <v>0.26726220236692971</v>
      </c>
      <c r="I71" s="138">
        <f>D71-'2017'!D71</f>
        <v>3.9295348918017368</v>
      </c>
      <c r="J71" s="135">
        <f>(E71-'2017'!E71)/'2017'!E71*100</f>
        <v>0.48000852221207202</v>
      </c>
      <c r="K71" s="135">
        <f>(F71-'2017'!F71)/'2017'!F71*100</f>
        <v>-7.8145998778252901</v>
      </c>
    </row>
    <row r="72" spans="1:12" ht="18" x14ac:dyDescent="0.35">
      <c r="A72" s="1" t="s">
        <v>46</v>
      </c>
      <c r="B72" s="119">
        <f>'Jun 19'!B14</f>
        <v>8509759.9839999992</v>
      </c>
      <c r="C72" s="118">
        <f>'Jun 19'!C14</f>
        <v>6957631.6919999998</v>
      </c>
      <c r="D72" s="53">
        <f t="shared" si="11"/>
        <v>81.760610229685653</v>
      </c>
      <c r="E72" s="120">
        <f>'Jun 19'!E14</f>
        <v>6973448</v>
      </c>
      <c r="F72" s="120">
        <f>'Jun 19'!F14</f>
        <v>59187</v>
      </c>
      <c r="G72" s="128">
        <f>(B72-'2017'!B72)/'2017'!B72*100</f>
        <v>-1.8500443280250194</v>
      </c>
      <c r="H72" s="138">
        <f>(C72-'2017'!C72)/'2017'!C72*100</f>
        <v>0.14175161864582897</v>
      </c>
      <c r="I72" s="138">
        <f>D72-'2017'!D72</f>
        <v>1.6261993566178177</v>
      </c>
      <c r="J72" s="135">
        <f>(E72-'2017'!E72)/'2017'!E72*100</f>
        <v>0.74045909157099365</v>
      </c>
      <c r="K72" s="135">
        <f>(F72-'2017'!F72)/'2017'!F72*100</f>
        <v>-4.251395292404756</v>
      </c>
    </row>
    <row r="73" spans="1:12" ht="18" x14ac:dyDescent="0.35">
      <c r="A73" s="1" t="s">
        <v>47</v>
      </c>
      <c r="B73" s="119">
        <f>'Jul 19'!B14</f>
        <v>10492945.464000002</v>
      </c>
      <c r="C73" s="118">
        <f>'Jul 19'!C14</f>
        <v>8863445.9300000034</v>
      </c>
      <c r="D73" s="53">
        <f t="shared" si="11"/>
        <v>84.47052317587459</v>
      </c>
      <c r="E73" s="120">
        <f>'Jul 19'!E14</f>
        <v>8580404</v>
      </c>
      <c r="F73" s="120">
        <f>'Jul 19'!F14</f>
        <v>69135</v>
      </c>
      <c r="G73" s="128">
        <f>(B73-'2017'!B73)/'2017'!B73*100</f>
        <v>1.7658562607961776</v>
      </c>
      <c r="H73" s="138">
        <f>(C73-'2017'!C73)/'2017'!C73*100</f>
        <v>2.4716229820941296</v>
      </c>
      <c r="I73" s="138">
        <f>D73-'2017'!D73</f>
        <v>0.58178530263521111</v>
      </c>
      <c r="J73" s="135">
        <f>(E73-'2017'!E73)/'2017'!E73*100</f>
        <v>3.2028916617914218</v>
      </c>
      <c r="K73" s="135">
        <f>(F73-'2017'!F73)/'2017'!F73*100</f>
        <v>-0.70091780015224858</v>
      </c>
    </row>
    <row r="74" spans="1:12" ht="18" x14ac:dyDescent="0.35">
      <c r="A74" s="1" t="s">
        <v>48</v>
      </c>
      <c r="B74" s="119">
        <f>'Ago 19'!B14</f>
        <v>9614173</v>
      </c>
      <c r="C74" s="118">
        <f>'Ago 19'!C14</f>
        <v>7922831</v>
      </c>
      <c r="D74" s="53">
        <f t="shared" si="11"/>
        <v>82.407826445394733</v>
      </c>
      <c r="E74" s="120">
        <f>'Ago 19'!E14</f>
        <v>7913375</v>
      </c>
      <c r="F74" s="120">
        <f>'Ago 19'!F14</f>
        <v>66100</v>
      </c>
      <c r="G74" s="128">
        <f>(B74-'2017'!B74)/'2017'!B74*100</f>
        <v>1.1505770097486581</v>
      </c>
      <c r="H74" s="138">
        <f>(C74-'2017'!C74)/'2017'!C74*100</f>
        <v>3.887781245913255</v>
      </c>
      <c r="I74" s="138">
        <f>D74-'2017'!D74</f>
        <v>2.1712568016589984</v>
      </c>
      <c r="J74" s="135">
        <f>(E74-'2017'!E74)/'2017'!E74*100</f>
        <v>4.8124974337850315</v>
      </c>
      <c r="K74" s="135">
        <f>(F74-'2017'!F74)/'2017'!F74*100</f>
        <v>-1.0078924116034924</v>
      </c>
    </row>
    <row r="75" spans="1:12" ht="18" x14ac:dyDescent="0.35">
      <c r="A75" s="1" t="s">
        <v>49</v>
      </c>
      <c r="B75" s="119">
        <f>'Set 19'!B14</f>
        <v>9575322</v>
      </c>
      <c r="C75" s="118">
        <f>'Set 19'!C14</f>
        <v>7837029</v>
      </c>
      <c r="D75" s="53">
        <f t="shared" si="11"/>
        <v>81.846114417875455</v>
      </c>
      <c r="E75" s="120">
        <f>'Set 19'!E14</f>
        <v>7827250</v>
      </c>
      <c r="F75" s="120">
        <f>'Set 19'!F14</f>
        <v>65899</v>
      </c>
      <c r="G75" s="128">
        <f>(B75-'2017'!B75)/'2017'!B75*100</f>
        <v>5.9436377754123386</v>
      </c>
      <c r="H75" s="138">
        <f>(C75-'2017'!C75)/'2017'!C75*100</f>
        <v>4.6188324760780404</v>
      </c>
      <c r="I75" s="138">
        <f>D75-'2017'!D75</f>
        <v>-1.0364306649619408</v>
      </c>
      <c r="J75" s="135">
        <f>(E75-'2017'!E75)/'2017'!E75*100</f>
        <v>4.0421344558412597</v>
      </c>
      <c r="K75" s="135">
        <f>(F75-'2017'!F75)/'2017'!F75*100</f>
        <v>2.6560114652459732</v>
      </c>
    </row>
    <row r="76" spans="1:12" ht="18" x14ac:dyDescent="0.35">
      <c r="A76" s="1" t="s">
        <v>50</v>
      </c>
      <c r="B76" s="119">
        <f>'Out 19'!B14</f>
        <v>9953107</v>
      </c>
      <c r="C76" s="118">
        <f>'Out 19'!C14</f>
        <v>8360908</v>
      </c>
      <c r="D76" s="53">
        <f t="shared" si="11"/>
        <v>84.00299524560522</v>
      </c>
      <c r="E76" s="120">
        <f>'Out 19'!E14</f>
        <v>8414019</v>
      </c>
      <c r="F76" s="120">
        <f>'Out 19'!F14</f>
        <v>68589</v>
      </c>
      <c r="G76" s="128">
        <f>(B76-'2017'!B76)/'2017'!B76*100</f>
        <v>6.2860033732130161</v>
      </c>
      <c r="H76" s="138">
        <f>(C76-'2017'!C76)/'2017'!C76*100</f>
        <v>7.2014685976573523</v>
      </c>
      <c r="I76" s="138">
        <f>D76-'2017'!D76</f>
        <v>0.71735790472365579</v>
      </c>
      <c r="J76" s="135">
        <f>(E76-'2017'!E76)/'2017'!E76*100</f>
        <v>7.4887034277883613</v>
      </c>
      <c r="K76" s="135">
        <f>(F76-'2017'!F76)/'2017'!F76*100</f>
        <v>3.870791876788878</v>
      </c>
    </row>
    <row r="77" spans="1:12" ht="18" x14ac:dyDescent="0.35">
      <c r="A77" s="1" t="s">
        <v>51</v>
      </c>
      <c r="B77" s="119">
        <f>'Nov 19'!B14</f>
        <v>9871717.1720000003</v>
      </c>
      <c r="C77" s="118">
        <f>'Nov 19'!C14</f>
        <v>8146657.1380000003</v>
      </c>
      <c r="D77" s="53">
        <f t="shared" si="11"/>
        <v>82.525228347374707</v>
      </c>
      <c r="E77" s="120">
        <f>'Nov 19'!E14</f>
        <v>8112522</v>
      </c>
      <c r="F77" s="120">
        <f>'Nov 19'!F14</f>
        <v>66427</v>
      </c>
      <c r="G77" s="128">
        <f>(B77-'2017'!B77)/'2017'!B77*100</f>
        <v>7.1145857976151516</v>
      </c>
      <c r="H77" s="138">
        <f>(C77-'2017'!C77)/'2017'!C77*100</f>
        <v>7.0499535183455295</v>
      </c>
      <c r="I77" s="138">
        <f>D77-'2017'!D77</f>
        <v>-4.9825277172331539E-2</v>
      </c>
      <c r="J77" s="135">
        <f>(E77-'2017'!E77)/'2017'!E77*100</f>
        <v>7.1853848285097941</v>
      </c>
      <c r="K77" s="135">
        <f>(F77-'2017'!F77)/'2017'!F77*100</f>
        <v>2.7518252691498577</v>
      </c>
    </row>
    <row r="78" spans="1:12" ht="18" x14ac:dyDescent="0.35">
      <c r="A78" s="1" t="s">
        <v>52</v>
      </c>
      <c r="B78" s="119">
        <f>'Dez 19'!B14</f>
        <v>10933862.231000001</v>
      </c>
      <c r="C78" s="118">
        <f>'Dez 19'!C14</f>
        <v>9158592.7410000004</v>
      </c>
      <c r="D78" s="53">
        <f t="shared" si="11"/>
        <v>83.763564488980805</v>
      </c>
      <c r="E78" s="120">
        <f>'Dez 19'!E14</f>
        <v>8905404</v>
      </c>
      <c r="F78" s="120">
        <f>'Dez 19'!F14</f>
        <v>71945</v>
      </c>
      <c r="G78" s="128">
        <f>(B78-'2017'!B78)/'2017'!B78*100</f>
        <v>4.6492371556552481</v>
      </c>
      <c r="H78" s="138">
        <f>(C78-'2017'!C78)/'2017'!C78*100</f>
        <v>5.353200965213337</v>
      </c>
      <c r="I78" s="138">
        <f>D78-'2017'!D78</f>
        <v>0.5597031454155541</v>
      </c>
      <c r="J78" s="135">
        <f>(E78-'2017'!E78)/'2017'!E78*100</f>
        <v>6.8887354946083352</v>
      </c>
      <c r="K78" s="135">
        <f>(F78-'2017'!F78)/'2017'!F78*100</f>
        <v>2.6217068195757913</v>
      </c>
    </row>
    <row r="79" spans="1:12" ht="18.600000000000001" thickBot="1" x14ac:dyDescent="0.35">
      <c r="A79" s="2"/>
      <c r="B79" s="64">
        <f>SUM(B67:B78)</f>
        <v>116842071.256</v>
      </c>
      <c r="C79" s="100">
        <f>SUM(C67:C78)</f>
        <v>96670496.642999992</v>
      </c>
      <c r="D79" s="74">
        <f>C79/B79*100</f>
        <v>82.73603472091466</v>
      </c>
      <c r="E79" s="122">
        <f>SUM(E67:E78)</f>
        <v>95281276</v>
      </c>
      <c r="F79" s="122">
        <f>SUM(F67:F78)</f>
        <v>791261</v>
      </c>
      <c r="G79" s="169">
        <f>(B79-'2017'!B79)/'2017'!B79*100</f>
        <v>3.5716532437445903</v>
      </c>
      <c r="H79" s="170">
        <f>(C79-'2017'!C79)/'2017'!C79*100</f>
        <v>5.1745748488334051</v>
      </c>
      <c r="I79" s="170">
        <f>D79-'2017'!D79</f>
        <v>1.2609452214486936</v>
      </c>
      <c r="J79" s="171">
        <f>(E79-'2017'!E79)/'2017'!E79*100</f>
        <v>5.1361824151011319</v>
      </c>
      <c r="K79" s="171">
        <f>(F79-'2017'!F79)/'2017'!F79*100</f>
        <v>-8.3593985778920424E-2</v>
      </c>
    </row>
    <row r="80" spans="1:12" ht="18.600000000000001" thickBot="1" x14ac:dyDescent="0.35">
      <c r="A80" s="350" t="s">
        <v>182</v>
      </c>
      <c r="B80" s="351"/>
      <c r="C80" s="351"/>
      <c r="D80" s="351"/>
      <c r="E80" s="351"/>
      <c r="F80" s="351"/>
      <c r="G80" s="351"/>
      <c r="H80" s="351"/>
      <c r="I80" s="351"/>
      <c r="J80" s="351"/>
      <c r="K80" s="360"/>
    </row>
    <row r="81" spans="1:12" ht="18" x14ac:dyDescent="0.3">
      <c r="A81" s="314"/>
      <c r="B81" s="354" t="s">
        <v>92</v>
      </c>
      <c r="C81" s="355"/>
      <c r="D81" s="355"/>
      <c r="E81" s="355"/>
      <c r="F81" s="356"/>
      <c r="G81" s="382" t="s">
        <v>39</v>
      </c>
      <c r="H81" s="380"/>
      <c r="I81" s="380"/>
      <c r="J81" s="380"/>
      <c r="K81" s="383"/>
    </row>
    <row r="82" spans="1:12" ht="14.4" customHeight="1" x14ac:dyDescent="0.3">
      <c r="A82" s="315"/>
      <c r="B82" s="393" t="s">
        <v>5</v>
      </c>
      <c r="C82" s="394" t="s">
        <v>6</v>
      </c>
      <c r="D82" s="394" t="s">
        <v>7</v>
      </c>
      <c r="E82" s="358" t="s">
        <v>8</v>
      </c>
      <c r="F82" s="358" t="s">
        <v>197</v>
      </c>
      <c r="G82" s="126" t="s">
        <v>83</v>
      </c>
      <c r="H82" s="308" t="s">
        <v>84</v>
      </c>
      <c r="I82" s="308" t="s">
        <v>85</v>
      </c>
      <c r="J82" s="307" t="s">
        <v>90</v>
      </c>
      <c r="K82" s="307" t="s">
        <v>198</v>
      </c>
    </row>
    <row r="83" spans="1:12" ht="21.6" customHeight="1" x14ac:dyDescent="0.3">
      <c r="A83" s="316"/>
      <c r="B83" s="323"/>
      <c r="C83" s="325"/>
      <c r="D83" s="325"/>
      <c r="E83" s="359"/>
      <c r="F83" s="359"/>
      <c r="G83" s="127" t="s">
        <v>195</v>
      </c>
      <c r="H83" s="127" t="s">
        <v>195</v>
      </c>
      <c r="I83" s="127" t="s">
        <v>195</v>
      </c>
      <c r="J83" s="127" t="s">
        <v>195</v>
      </c>
      <c r="K83" s="127" t="s">
        <v>195</v>
      </c>
      <c r="L83" s="176"/>
    </row>
    <row r="84" spans="1:12" ht="18" x14ac:dyDescent="0.35">
      <c r="A84" s="1" t="s">
        <v>41</v>
      </c>
      <c r="B84" s="119">
        <f>'Jan 19'!B26</f>
        <v>5233399.5590000004</v>
      </c>
      <c r="C84" s="118">
        <f>'Jan 19'!C26</f>
        <v>4416250.909</v>
      </c>
      <c r="D84" s="53">
        <f>C84/B84*100</f>
        <v>84.385892176057325</v>
      </c>
      <c r="E84" s="120">
        <f>'Jan 19'!E26</f>
        <v>965600</v>
      </c>
      <c r="F84" s="120">
        <f>'Jan 19'!F26</f>
        <v>5660</v>
      </c>
      <c r="G84" s="128">
        <f>(B84-'2017'!B84)/'2017'!B84*100</f>
        <v>32.817845315024201</v>
      </c>
      <c r="H84" s="138">
        <f>(C84-'2017'!C84)/'2017'!C84*100</f>
        <v>28.394900576638051</v>
      </c>
      <c r="I84" s="138">
        <f>D84-'2017'!D84</f>
        <v>-2.9069233756003712</v>
      </c>
      <c r="J84" s="135">
        <f>(E84-'2017'!E84)/'2017'!E84*100</f>
        <v>23.797569947037307</v>
      </c>
      <c r="K84" s="135">
        <f>(F84-'2017'!F84)/'2017'!F84*100</f>
        <v>30.324660373014044</v>
      </c>
    </row>
    <row r="85" spans="1:12" ht="18" x14ac:dyDescent="0.35">
      <c r="A85" s="1" t="s">
        <v>42</v>
      </c>
      <c r="B85" s="119">
        <f>'Fev 19'!B26</f>
        <v>4608575.2560000001</v>
      </c>
      <c r="C85" s="118">
        <f>'Fev 19'!C26</f>
        <v>3667709.1359999999</v>
      </c>
      <c r="D85" s="53">
        <f t="shared" ref="D85:D95" si="12">C85/B85*100</f>
        <v>79.584447085353176</v>
      </c>
      <c r="E85" s="120">
        <f>'Fev 19'!E26</f>
        <v>815486</v>
      </c>
      <c r="F85" s="120">
        <f>'Fev 19'!F26</f>
        <v>4845</v>
      </c>
      <c r="G85" s="128">
        <f>(B85-'2017'!B85)/'2017'!B85*100</f>
        <v>38.378872921118834</v>
      </c>
      <c r="H85" s="138">
        <f>(C85-'2017'!C85)/'2017'!C85*100</f>
        <v>29.721989795541308</v>
      </c>
      <c r="I85" s="138">
        <f>D85-'2017'!D85</f>
        <v>-5.3109982210224445</v>
      </c>
      <c r="J85" s="135">
        <f>(E85-'2017'!E85)/'2017'!E85*100</f>
        <v>23.799706701239081</v>
      </c>
      <c r="K85" s="135">
        <f>(F85-'2017'!F85)/'2017'!F85*100</f>
        <v>29.3379604911906</v>
      </c>
    </row>
    <row r="86" spans="1:12" ht="18" x14ac:dyDescent="0.35">
      <c r="A86" s="1" t="s">
        <v>43</v>
      </c>
      <c r="B86" s="119">
        <f>'Mar 19'!B26</f>
        <v>4536812.9359999998</v>
      </c>
      <c r="C86" s="118">
        <f>'Mar 19'!C26</f>
        <v>3693321.1310000001</v>
      </c>
      <c r="D86" s="53">
        <f t="shared" si="12"/>
        <v>81.407833717215453</v>
      </c>
      <c r="E86" s="120">
        <f>'Mar 19'!E26</f>
        <v>801006</v>
      </c>
      <c r="F86" s="120">
        <f>'Mar 19'!F26</f>
        <v>4576</v>
      </c>
      <c r="G86" s="128">
        <f>(B86-'2017'!B86)/'2017'!B86*100</f>
        <v>32.102950783246186</v>
      </c>
      <c r="H86" s="138">
        <f>(C86-'2017'!C86)/'2017'!C86*100</f>
        <v>27.921899896146019</v>
      </c>
      <c r="I86" s="138">
        <f>D86-'2017'!D86</f>
        <v>-2.6607664180769461</v>
      </c>
      <c r="J86" s="135">
        <f>(E86-'2017'!E86)/'2017'!E86*100</f>
        <v>19.545462007662195</v>
      </c>
      <c r="K86" s="135">
        <f>(F86-'2017'!F86)/'2017'!F86*100</f>
        <v>21.154355308445858</v>
      </c>
    </row>
    <row r="87" spans="1:12" ht="18" x14ac:dyDescent="0.35">
      <c r="A87" s="1" t="s">
        <v>44</v>
      </c>
      <c r="B87" s="119">
        <f>'Abr 19'!B26</f>
        <v>3894693.7</v>
      </c>
      <c r="C87" s="118">
        <f>'Abr 19'!C26</f>
        <v>3308596.3600000003</v>
      </c>
      <c r="D87" s="53">
        <f t="shared" si="12"/>
        <v>84.951388089902949</v>
      </c>
      <c r="E87" s="120">
        <f>'Abr 19'!E26</f>
        <v>709288</v>
      </c>
      <c r="F87" s="120">
        <f>'Abr 19'!F26</f>
        <v>3875</v>
      </c>
      <c r="G87" s="128">
        <f>(B87-'2017'!B87)/'2017'!B87*100</f>
        <v>18.194963797643727</v>
      </c>
      <c r="H87" s="138">
        <f>(C87-'2017'!C87)/'2017'!C87*100</f>
        <v>18.135524810405254</v>
      </c>
      <c r="I87" s="138">
        <f>D87-'2017'!D87</f>
        <v>-4.2742642237968198E-2</v>
      </c>
      <c r="J87" s="135">
        <f>(E87-'2017'!E87)/'2017'!E87*100</f>
        <v>12.302679286747964</v>
      </c>
      <c r="K87" s="135">
        <f>(F87-'2017'!F87)/'2017'!F87*100</f>
        <v>7.8185865331107403</v>
      </c>
    </row>
    <row r="88" spans="1:12" ht="18" x14ac:dyDescent="0.35">
      <c r="A88" s="1" t="s">
        <v>45</v>
      </c>
      <c r="B88" s="119">
        <f>'Mai 19'!B26</f>
        <v>3925105.301</v>
      </c>
      <c r="C88" s="118">
        <f>'Mai 19'!C26</f>
        <v>3373665.8699999996</v>
      </c>
      <c r="D88" s="53">
        <f t="shared" si="12"/>
        <v>85.950964656680412</v>
      </c>
      <c r="E88" s="120">
        <f>'Mai 19'!E26</f>
        <v>678345</v>
      </c>
      <c r="F88" s="120">
        <f>'Mai 19'!F26</f>
        <v>3634</v>
      </c>
      <c r="G88" s="128">
        <f>(B88-'2017'!B88)/'2017'!B88*100</f>
        <v>17.186595555074746</v>
      </c>
      <c r="H88" s="138">
        <f>(C88-'2017'!C88)/'2017'!C88*100</f>
        <v>19.480474841197822</v>
      </c>
      <c r="I88" s="138">
        <f>D88-'2017'!D88</f>
        <v>1.6501536147249425</v>
      </c>
      <c r="J88" s="135">
        <f>(E88-'2017'!E88)/'2017'!E88*100</f>
        <v>10.648497788971117</v>
      </c>
      <c r="K88" s="135">
        <f>(F88-'2017'!F88)/'2017'!F88*100</f>
        <v>2.8296547821165818</v>
      </c>
    </row>
    <row r="89" spans="1:12" ht="18" x14ac:dyDescent="0.35">
      <c r="A89" s="1" t="s">
        <v>46</v>
      </c>
      <c r="B89" s="119">
        <f>'Jun 19'!B26</f>
        <v>3962548.9240000001</v>
      </c>
      <c r="C89" s="118">
        <f>'Jun 19'!C26</f>
        <v>3408205.6830000002</v>
      </c>
      <c r="D89" s="53">
        <f t="shared" si="12"/>
        <v>86.010437936992901</v>
      </c>
      <c r="E89" s="120">
        <f>'Jun 19'!E26</f>
        <v>686313</v>
      </c>
      <c r="F89" s="120">
        <f>'Jun 19'!F26</f>
        <v>3724</v>
      </c>
      <c r="G89" s="128">
        <f>(B89-'2017'!B89)/'2017'!B89*100</f>
        <v>18.860818754210545</v>
      </c>
      <c r="H89" s="138">
        <f>(C89-'2017'!C89)/'2017'!C89*100</f>
        <v>20.396396069149102</v>
      </c>
      <c r="I89" s="138">
        <f>D89-'2017'!D89</f>
        <v>1.0970069010049031</v>
      </c>
      <c r="J89" s="135">
        <f>(E89-'2017'!E89)/'2017'!E89*100</f>
        <v>15.004993565338623</v>
      </c>
      <c r="K89" s="135">
        <f>(F89-'2017'!F89)/'2017'!F89*100</f>
        <v>8.4449621432731501</v>
      </c>
    </row>
    <row r="90" spans="1:12" ht="18" x14ac:dyDescent="0.35">
      <c r="A90" s="1" t="s">
        <v>47</v>
      </c>
      <c r="B90" s="119">
        <f>'Jul 19'!B26</f>
        <v>4704467.300999999</v>
      </c>
      <c r="C90" s="118">
        <f>'Jul 19'!C26</f>
        <v>4098823.1699999995</v>
      </c>
      <c r="D90" s="53">
        <f t="shared" si="12"/>
        <v>87.126191080735921</v>
      </c>
      <c r="E90" s="120">
        <f>'Jul 19'!E26</f>
        <v>903668</v>
      </c>
      <c r="F90" s="120">
        <f>'Jul 19'!F26</f>
        <v>4822</v>
      </c>
      <c r="G90" s="128">
        <f>(B90-'2017'!B90)/'2017'!B90*100</f>
        <v>14.273096923387376</v>
      </c>
      <c r="H90" s="138">
        <f>(C90-'2017'!C90)/'2017'!C90*100</f>
        <v>15.78108743627141</v>
      </c>
      <c r="I90" s="138">
        <f>D90-'2017'!D90</f>
        <v>1.134774879755625</v>
      </c>
      <c r="J90" s="135">
        <f>(E90-'2017'!E90)/'2017'!E90*100</f>
        <v>12.902190032721181</v>
      </c>
      <c r="K90" s="135">
        <f>(F90-'2017'!F90)/'2017'!F90*100</f>
        <v>6.2114537444933919</v>
      </c>
    </row>
    <row r="91" spans="1:12" ht="18" x14ac:dyDescent="0.35">
      <c r="A91" s="1" t="s">
        <v>48</v>
      </c>
      <c r="B91" s="119">
        <f>'Ago 19'!B26</f>
        <v>4339426</v>
      </c>
      <c r="C91" s="118">
        <f>'Ago 19'!C26</f>
        <v>3678458</v>
      </c>
      <c r="D91" s="53">
        <f t="shared" si="12"/>
        <v>84.76830806655073</v>
      </c>
      <c r="E91" s="120">
        <f>'Ago 19'!E26</f>
        <v>784494</v>
      </c>
      <c r="F91" s="120">
        <f>'Ago 19'!F26</f>
        <v>4241</v>
      </c>
      <c r="G91" s="128">
        <f>(B91-'2017'!B91)/'2017'!B91*100</f>
        <v>11.617855528277598</v>
      </c>
      <c r="H91" s="138">
        <f>(C91-'2017'!C91)/'2017'!C91*100</f>
        <v>12.226338117327311</v>
      </c>
      <c r="I91" s="138">
        <f>D91-'2017'!D91</f>
        <v>0.45960725821574044</v>
      </c>
      <c r="J91" s="135">
        <f>(E91-'2017'!E91)/'2017'!E91*100</f>
        <v>7.2271223136632585</v>
      </c>
      <c r="K91" s="135">
        <f>(F91-'2017'!F91)/'2017'!F91*100</f>
        <v>1.5322001436437633</v>
      </c>
    </row>
    <row r="92" spans="1:12" ht="18" x14ac:dyDescent="0.35">
      <c r="A92" s="1" t="s">
        <v>49</v>
      </c>
      <c r="B92" s="119">
        <f>'Set 19'!B26</f>
        <v>3943834.5090000005</v>
      </c>
      <c r="C92" s="118">
        <f>'Set 19'!C26</f>
        <v>3387699.8740000003</v>
      </c>
      <c r="D92" s="53">
        <f t="shared" si="12"/>
        <v>85.898631554369814</v>
      </c>
      <c r="E92" s="120">
        <f>'Set 19'!E26</f>
        <v>693877</v>
      </c>
      <c r="F92" s="120">
        <f>'Set 19'!F26</f>
        <v>3709</v>
      </c>
      <c r="G92" s="128">
        <f>(B92-'2017'!B92)/'2017'!B92*100</f>
        <v>7.4376702049500016</v>
      </c>
      <c r="H92" s="138">
        <f>(C92-'2017'!C92)/'2017'!C92*100</f>
        <v>7.890205138364653</v>
      </c>
      <c r="I92" s="138">
        <f>D92-'2017'!D92</f>
        <v>0.36029342479250204</v>
      </c>
      <c r="J92" s="135">
        <f>(E92-'2017'!E92)/'2017'!E92*100</f>
        <v>-1.9020797900841331</v>
      </c>
      <c r="K92" s="135">
        <f>(F92-'2017'!F92)/'2017'!F92*100</f>
        <v>-8.6453201970443345</v>
      </c>
    </row>
    <row r="93" spans="1:12" ht="18" x14ac:dyDescent="0.35">
      <c r="A93" s="1" t="s">
        <v>50</v>
      </c>
      <c r="B93" s="119">
        <f>'Out 19'!B26</f>
        <v>3806785</v>
      </c>
      <c r="C93" s="118">
        <f>'Out 19'!C26</f>
        <v>3236424</v>
      </c>
      <c r="D93" s="53">
        <f t="shared" si="12"/>
        <v>85.017252090674944</v>
      </c>
      <c r="E93" s="120">
        <f>'Out 19'!E26</f>
        <v>656543</v>
      </c>
      <c r="F93" s="120">
        <f>'Out 19'!F26</f>
        <v>3540</v>
      </c>
      <c r="G93" s="128">
        <f>(B93-'2017'!B93)/'2017'!B93*100</f>
        <v>4.2979495989734424</v>
      </c>
      <c r="H93" s="138">
        <f>(C93-'2017'!C93)/'2017'!C93*100</f>
        <v>3.7268086188027807</v>
      </c>
      <c r="I93" s="138">
        <f>D93-'2017'!D93</f>
        <v>-0.46812234307653</v>
      </c>
      <c r="J93" s="135">
        <f>(E93-'2017'!E93)/'2017'!E93*100</f>
        <v>-7.1741942781198524</v>
      </c>
      <c r="K93" s="135">
        <f>(F93-'2017'!F93)/'2017'!F93*100</f>
        <v>-13.426265590608951</v>
      </c>
    </row>
    <row r="94" spans="1:12" ht="18" x14ac:dyDescent="0.35">
      <c r="A94" s="1" t="s">
        <v>51</v>
      </c>
      <c r="B94" s="119">
        <f>'Nov 19'!B26</f>
        <v>3869812.7239999999</v>
      </c>
      <c r="C94" s="118">
        <f>'Nov 19'!C26</f>
        <v>3239717.557</v>
      </c>
      <c r="D94" s="53">
        <f t="shared" si="12"/>
        <v>83.717683207452282</v>
      </c>
      <c r="E94" s="120">
        <f>'Nov 19'!E26</f>
        <v>664007</v>
      </c>
      <c r="F94" s="120">
        <f>'Nov 19'!F26</f>
        <v>3598</v>
      </c>
      <c r="G94" s="128">
        <f>(B94-'2017'!B94)/'2017'!B94*100</f>
        <v>8.1830898088913688</v>
      </c>
      <c r="H94" s="138">
        <f>(C94-'2017'!C94)/'2017'!C94*100</f>
        <v>9.8899060695025724</v>
      </c>
      <c r="I94" s="138">
        <f>D94-'2017'!D94</f>
        <v>1.3003078090612092</v>
      </c>
      <c r="J94" s="135">
        <f>(E94-'2017'!E94)/'2017'!E94*100</f>
        <v>-3.0901368983332849</v>
      </c>
      <c r="K94" s="135">
        <f>(F94-'2017'!F94)/'2017'!F94*100</f>
        <v>-11.006678209250556</v>
      </c>
    </row>
    <row r="95" spans="1:12" ht="18" x14ac:dyDescent="0.35">
      <c r="A95" s="1" t="s">
        <v>52</v>
      </c>
      <c r="B95" s="119">
        <f>'Dez 19'!B26</f>
        <v>4346224.5410000002</v>
      </c>
      <c r="C95" s="118">
        <f>'Dez 19'!C26</f>
        <v>3655378.6660000002</v>
      </c>
      <c r="D95" s="53">
        <f t="shared" si="12"/>
        <v>84.104689748932131</v>
      </c>
      <c r="E95" s="120">
        <f>'Dez 19'!E26</f>
        <v>757877</v>
      </c>
      <c r="F95" s="120">
        <f>'Dez 19'!F26</f>
        <v>4217</v>
      </c>
      <c r="G95" s="128">
        <f>(B95-'2017'!B95)/'2017'!B95*100</f>
        <v>6.363774867007546</v>
      </c>
      <c r="H95" s="138">
        <f>(C95-'2017'!C95)/'2017'!C95*100</f>
        <v>7.878158274728726</v>
      </c>
      <c r="I95" s="138">
        <f>D95-'2017'!D95</f>
        <v>1.1806536995464825</v>
      </c>
      <c r="J95" s="135">
        <f>(E95-'2017'!E95)/'2017'!E95*100</f>
        <v>-2.3569548462903147</v>
      </c>
      <c r="K95" s="135">
        <f>(F95-'2017'!F95)/'2017'!F95*100</f>
        <v>-6.8272205037560765</v>
      </c>
    </row>
    <row r="96" spans="1:12" ht="18.600000000000001" thickBot="1" x14ac:dyDescent="0.35">
      <c r="A96" s="2"/>
      <c r="B96" s="64">
        <f>SUM(B84:B95)</f>
        <v>51171685.751000002</v>
      </c>
      <c r="C96" s="88">
        <f>SUM(C84:C95)</f>
        <v>43164250.355999999</v>
      </c>
      <c r="D96" s="74">
        <f>C96/B96*100</f>
        <v>84.351824104517561</v>
      </c>
      <c r="E96" s="107">
        <f>SUM(E84:E95)</f>
        <v>9116504</v>
      </c>
      <c r="F96" s="107">
        <f>SUM(F84:F95)</f>
        <v>50441</v>
      </c>
      <c r="G96" s="172">
        <f>(B96-'2017'!B96)/'2017'!B96*100</f>
        <v>17.172812918159526</v>
      </c>
      <c r="H96" s="173">
        <f>(C96-'2017'!C96)/'2017'!C96*100</f>
        <v>16.585259135843479</v>
      </c>
      <c r="I96" s="173">
        <f>D96-'2017'!D96</f>
        <v>-0.42510720193295981</v>
      </c>
      <c r="J96" s="174">
        <f>(E96-'2017'!E96)/'2017'!E96*100</f>
        <v>9.0733323267300303</v>
      </c>
      <c r="K96" s="174">
        <f>(F96-'2017'!F96)/'2017'!F96*100</f>
        <v>5.3862064642834762</v>
      </c>
    </row>
    <row r="97" spans="7:9" x14ac:dyDescent="0.3">
      <c r="G97" s="62"/>
      <c r="H97" s="62"/>
      <c r="I97" s="62"/>
    </row>
  </sheetData>
  <mergeCells count="60">
    <mergeCell ref="A1:H1"/>
    <mergeCell ref="A2:H2"/>
    <mergeCell ref="A3:H3"/>
    <mergeCell ref="A4:A6"/>
    <mergeCell ref="B4:F4"/>
    <mergeCell ref="G4:H4"/>
    <mergeCell ref="B5:B6"/>
    <mergeCell ref="C5:C6"/>
    <mergeCell ref="D5:D6"/>
    <mergeCell ref="F5:F6"/>
    <mergeCell ref="G5:G6"/>
    <mergeCell ref="H5:H6"/>
    <mergeCell ref="A15:H15"/>
    <mergeCell ref="A16:A18"/>
    <mergeCell ref="B16:F16"/>
    <mergeCell ref="G16:H16"/>
    <mergeCell ref="B17:B18"/>
    <mergeCell ref="C17:C18"/>
    <mergeCell ref="D17:D18"/>
    <mergeCell ref="F17:F18"/>
    <mergeCell ref="G17:G18"/>
    <mergeCell ref="H17:H18"/>
    <mergeCell ref="A28:K28"/>
    <mergeCell ref="A29:A31"/>
    <mergeCell ref="B29:F29"/>
    <mergeCell ref="G29:K29"/>
    <mergeCell ref="B30:B31"/>
    <mergeCell ref="C30:C31"/>
    <mergeCell ref="D30:D31"/>
    <mergeCell ref="F30:F31"/>
    <mergeCell ref="B46:F46"/>
    <mergeCell ref="G46:K46"/>
    <mergeCell ref="B47:B48"/>
    <mergeCell ref="C47:C48"/>
    <mergeCell ref="D47:D48"/>
    <mergeCell ref="F47:F48"/>
    <mergeCell ref="A81:A83"/>
    <mergeCell ref="B81:F81"/>
    <mergeCell ref="G81:K81"/>
    <mergeCell ref="B82:B83"/>
    <mergeCell ref="C82:C83"/>
    <mergeCell ref="D82:D83"/>
    <mergeCell ref="F82:F83"/>
    <mergeCell ref="E82:E83"/>
    <mergeCell ref="E5:E6"/>
    <mergeCell ref="E17:E18"/>
    <mergeCell ref="E30:E31"/>
    <mergeCell ref="E47:E48"/>
    <mergeCell ref="A80:K80"/>
    <mergeCell ref="A63:K63"/>
    <mergeCell ref="A64:A66"/>
    <mergeCell ref="B64:F64"/>
    <mergeCell ref="G64:K64"/>
    <mergeCell ref="B65:B66"/>
    <mergeCell ref="C65:C66"/>
    <mergeCell ref="D65:D66"/>
    <mergeCell ref="F65:F66"/>
    <mergeCell ref="E65:E66"/>
    <mergeCell ref="A45:K45"/>
    <mergeCell ref="A46:A48"/>
  </mergeCells>
  <conditionalFormatting sqref="G32:G43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H32:H43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K32:K43">
    <cfRule type="cellIs" dxfId="75" priority="75" operator="lessThan">
      <formula>0</formula>
    </cfRule>
    <cfRule type="cellIs" dxfId="74" priority="76" operator="greaterThan">
      <formula>0</formula>
    </cfRule>
  </conditionalFormatting>
  <conditionalFormatting sqref="I32:I43">
    <cfRule type="cellIs" dxfId="73" priority="73" operator="lessThan">
      <formula>0</formula>
    </cfRule>
    <cfRule type="cellIs" dxfId="72" priority="74" operator="greaterThan">
      <formula>0</formula>
    </cfRule>
  </conditionalFormatting>
  <conditionalFormatting sqref="G44">
    <cfRule type="cellIs" dxfId="71" priority="71" operator="lessThan">
      <formula>0</formula>
    </cfRule>
    <cfRule type="cellIs" dxfId="70" priority="72" operator="greaterThan">
      <formula>0</formula>
    </cfRule>
  </conditionalFormatting>
  <conditionalFormatting sqref="H44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K44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I44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G49:G60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H49:H60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K49:K60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I49:I60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G6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61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K61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I61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G67:G78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H67:H78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K67:K78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I67:I78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G79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H7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K79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I79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G84:G95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84:H95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K84:K95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I84:I95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G96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9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K96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I96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J32:J43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J4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J49:J60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J6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J67:J78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J7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84:J9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96">
    <cfRule type="cellIs" dxfId="1" priority="1" operator="lessThan">
      <formula>0</formula>
    </cfRule>
    <cfRule type="cellIs" dxfId="0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9">
    <tabColor theme="9" tint="-0.249977111117893"/>
    <pageSetUpPr fitToPage="1"/>
  </sheetPr>
  <dimension ref="A1:Z46"/>
  <sheetViews>
    <sheetView showGridLines="0" zoomScale="40" zoomScaleNormal="40" zoomScalePageLayoutView="60" workbookViewId="0">
      <selection activeCell="A4" sqref="A4:A6"/>
    </sheetView>
  </sheetViews>
  <sheetFormatPr defaultColWidth="8.88671875" defaultRowHeight="14.4" x14ac:dyDescent="0.3"/>
  <cols>
    <col min="1" max="1" width="21.88671875" customWidth="1"/>
    <col min="2" max="2" width="28.5546875" customWidth="1"/>
    <col min="3" max="3" width="23.6640625" customWidth="1"/>
    <col min="4" max="4" width="21.88671875" customWidth="1"/>
    <col min="5" max="5" width="29.5546875" style="58" customWidth="1"/>
    <col min="6" max="6" width="29.5546875" customWidth="1"/>
    <col min="7" max="7" width="22.44140625" customWidth="1"/>
    <col min="8" max="8" width="22" customWidth="1"/>
    <col min="9" max="9" width="8.44140625" customWidth="1"/>
    <col min="10" max="10" width="21.33203125" customWidth="1"/>
    <col min="11" max="13" width="18.6640625" customWidth="1"/>
    <col min="14" max="14" width="31" style="58" customWidth="1"/>
    <col min="15" max="15" width="31" customWidth="1"/>
    <col min="16" max="17" width="18.6640625" customWidth="1"/>
    <col min="18" max="18" width="9.88671875" customWidth="1"/>
    <col min="19" max="22" width="21.6640625" customWidth="1"/>
    <col min="23" max="23" width="29.88671875" style="58" customWidth="1"/>
    <col min="24" max="24" width="29.88671875" customWidth="1"/>
    <col min="25" max="26" width="21.6640625" customWidth="1"/>
  </cols>
  <sheetData>
    <row r="1" spans="1:26" x14ac:dyDescent="0.3">
      <c r="A1" s="41" t="str">
        <f>"DADOS COMPARATIVOS - "&amp;UPPER(TEXT($I$1,"mmmmmmmmmm/aaaa"))&amp;""</f>
        <v>DADOS COMPARATIVOS - DEZEMBRO/2019</v>
      </c>
      <c r="B1" s="41"/>
      <c r="C1" s="41"/>
      <c r="D1" s="41"/>
      <c r="E1" s="306"/>
      <c r="F1" s="41"/>
      <c r="G1" s="41"/>
      <c r="H1" s="41" t="s">
        <v>118</v>
      </c>
      <c r="I1" s="4">
        <v>43800</v>
      </c>
      <c r="J1" s="425" t="str">
        <f>TEXT(I1,"mmm aa")</f>
        <v>dez 19</v>
      </c>
      <c r="L1" s="50"/>
    </row>
    <row r="2" spans="1:26" ht="15" thickBot="1" x14ac:dyDescent="0.35">
      <c r="A2" s="41" t="s">
        <v>1</v>
      </c>
      <c r="B2" s="41"/>
      <c r="C2" s="41"/>
      <c r="D2" s="41"/>
      <c r="E2" s="306"/>
      <c r="F2" s="41"/>
      <c r="G2" s="41"/>
      <c r="H2" s="41" t="s">
        <v>119</v>
      </c>
      <c r="I2" s="4">
        <v>43435</v>
      </c>
      <c r="J2" s="425" t="str">
        <f>TEXT(I2,"mmm aa")</f>
        <v>dez 18</v>
      </c>
      <c r="L2" s="63"/>
    </row>
    <row r="3" spans="1:26" ht="18.600000000000001" thickBot="1" x14ac:dyDescent="0.35">
      <c r="A3" s="333" t="s">
        <v>2</v>
      </c>
      <c r="B3" s="335"/>
      <c r="C3" s="335"/>
      <c r="D3" s="335"/>
      <c r="E3" s="335"/>
      <c r="F3" s="335"/>
      <c r="G3" s="335"/>
      <c r="H3" s="335"/>
      <c r="J3" s="333" t="s">
        <v>2</v>
      </c>
      <c r="K3" s="335"/>
      <c r="L3" s="335"/>
      <c r="M3" s="335"/>
      <c r="N3" s="335"/>
      <c r="O3" s="335"/>
      <c r="P3" s="335"/>
      <c r="Q3" s="372"/>
      <c r="S3" s="333" t="s">
        <v>2</v>
      </c>
      <c r="T3" s="335"/>
      <c r="U3" s="335"/>
      <c r="V3" s="335"/>
      <c r="W3" s="335"/>
      <c r="X3" s="335"/>
      <c r="Y3" s="335"/>
      <c r="Z3" s="372"/>
    </row>
    <row r="4" spans="1:26" ht="18" x14ac:dyDescent="0.3">
      <c r="A4" s="400"/>
      <c r="B4" s="402" t="str">
        <f>""&amp;UPPER(TEXT($I$2,"mmmmmmmmmm"))&amp;"/"&amp;TEXT($I$2,"aaaa")</f>
        <v>DEZEMBRO/2018</v>
      </c>
      <c r="C4" s="403"/>
      <c r="D4" s="403"/>
      <c r="E4" s="403"/>
      <c r="F4" s="404"/>
      <c r="G4" s="379" t="s">
        <v>4</v>
      </c>
      <c r="H4" s="381"/>
      <c r="J4" s="400"/>
      <c r="K4" s="402" t="str">
        <f>" "&amp;UPPER(TEXT($I$1,"mmmmmmmmmm"))&amp;"/"&amp;TEXT($I$1,"aaaa")</f>
        <v xml:space="preserve"> DEZEMBRO/2019</v>
      </c>
      <c r="L4" s="403"/>
      <c r="M4" s="403"/>
      <c r="N4" s="403"/>
      <c r="O4" s="404"/>
      <c r="P4" s="348" t="s">
        <v>4</v>
      </c>
      <c r="Q4" s="331"/>
      <c r="S4" s="400"/>
      <c r="T4" s="402" t="s">
        <v>110</v>
      </c>
      <c r="U4" s="403"/>
      <c r="V4" s="403"/>
      <c r="W4" s="403"/>
      <c r="X4" s="404"/>
      <c r="Y4" s="378" t="s">
        <v>103</v>
      </c>
      <c r="Z4" s="381"/>
    </row>
    <row r="5" spans="1:26" ht="18.75" customHeight="1" x14ac:dyDescent="0.3">
      <c r="A5" s="401"/>
      <c r="B5" s="357" t="s">
        <v>5</v>
      </c>
      <c r="C5" s="345" t="s">
        <v>6</v>
      </c>
      <c r="D5" s="345" t="s">
        <v>7</v>
      </c>
      <c r="E5" s="358" t="s">
        <v>8</v>
      </c>
      <c r="F5" s="358" t="s">
        <v>197</v>
      </c>
      <c r="G5" s="408" t="s">
        <v>9</v>
      </c>
      <c r="H5" s="406" t="s">
        <v>10</v>
      </c>
      <c r="J5" s="401"/>
      <c r="K5" s="357" t="s">
        <v>5</v>
      </c>
      <c r="L5" s="345" t="s">
        <v>6</v>
      </c>
      <c r="M5" s="345" t="s">
        <v>7</v>
      </c>
      <c r="N5" s="358" t="s">
        <v>8</v>
      </c>
      <c r="O5" s="358" t="s">
        <v>197</v>
      </c>
      <c r="P5" s="405" t="s">
        <v>9</v>
      </c>
      <c r="Q5" s="406" t="s">
        <v>10</v>
      </c>
      <c r="S5" s="401"/>
      <c r="T5" s="357" t="s">
        <v>83</v>
      </c>
      <c r="U5" s="345" t="s">
        <v>84</v>
      </c>
      <c r="V5" s="345" t="s">
        <v>85</v>
      </c>
      <c r="W5" s="358" t="s">
        <v>86</v>
      </c>
      <c r="X5" s="358" t="s">
        <v>198</v>
      </c>
      <c r="Y5" s="409" t="s">
        <v>9</v>
      </c>
      <c r="Z5" s="407" t="s">
        <v>10</v>
      </c>
    </row>
    <row r="6" spans="1:26" ht="42.6" customHeight="1" x14ac:dyDescent="0.3">
      <c r="A6" s="401"/>
      <c r="B6" s="357"/>
      <c r="C6" s="345"/>
      <c r="D6" s="345"/>
      <c r="E6" s="359"/>
      <c r="F6" s="359"/>
      <c r="G6" s="329"/>
      <c r="H6" s="406"/>
      <c r="J6" s="401"/>
      <c r="K6" s="357"/>
      <c r="L6" s="345"/>
      <c r="M6" s="345"/>
      <c r="N6" s="359"/>
      <c r="O6" s="359"/>
      <c r="P6" s="348"/>
      <c r="Q6" s="406"/>
      <c r="S6" s="401"/>
      <c r="T6" s="357"/>
      <c r="U6" s="345"/>
      <c r="V6" s="345"/>
      <c r="W6" s="359"/>
      <c r="X6" s="359"/>
      <c r="Y6" s="410"/>
      <c r="Z6" s="407"/>
    </row>
    <row r="7" spans="1:26" ht="18" x14ac:dyDescent="0.35">
      <c r="A7" s="183" t="s">
        <v>11</v>
      </c>
      <c r="B7" s="83">
        <f ca="1">INDIRECT("'" &amp; $J$2 &amp; "'!B7")</f>
        <v>4051151.1660000002</v>
      </c>
      <c r="C7" s="46">
        <f ca="1">INDIRECT("'" &amp; $J$2 &amp; "'!C7")</f>
        <v>3430649.8050000002</v>
      </c>
      <c r="D7" s="52">
        <f t="shared" ref="D7:D14" ca="1" si="0">C7/B7*100</f>
        <v>84.683332327668566</v>
      </c>
      <c r="E7" s="201">
        <f ca="1">INDIRECT("'" &amp; $J$2 &amp; "'!E7")</f>
        <v>3128465</v>
      </c>
      <c r="F7" s="201">
        <f ca="1">INDIRECT("'" &amp; $J$2 &amp; "'!F7")</f>
        <v>21624</v>
      </c>
      <c r="G7" s="111">
        <f t="shared" ref="G7:H11" ca="1" si="1">B7/B$14*100</f>
        <v>37.751440959105722</v>
      </c>
      <c r="H7" s="196">
        <f t="shared" ca="1" si="1"/>
        <v>37.906192336949488</v>
      </c>
      <c r="J7" s="183" t="s">
        <v>11</v>
      </c>
      <c r="K7" s="83">
        <f ca="1">INDIRECT("'" &amp; $J$1 &amp; "'!B7")</f>
        <v>4259348.7620000001</v>
      </c>
      <c r="L7" s="46">
        <f ca="1">INDIRECT("'" &amp; $J$1 &amp; "'!C7")</f>
        <v>3535735.3709999998</v>
      </c>
      <c r="M7" s="52">
        <f t="shared" ref="M7:M14" ca="1" si="2">L7/K7*100</f>
        <v>83.011173035282894</v>
      </c>
      <c r="N7" s="201">
        <f ca="1">INDIRECT("'" &amp; $J$1 &amp; "'!E7")</f>
        <v>3312475</v>
      </c>
      <c r="O7" s="201">
        <f ca="1">INDIRECT("'" &amp; $J$1 &amp; "'!F7")</f>
        <v>23212</v>
      </c>
      <c r="P7" s="76">
        <f t="shared" ref="P7:Q11" ca="1" si="3">K7/K$14*100</f>
        <v>38.955573721459302</v>
      </c>
      <c r="Q7" s="196">
        <f t="shared" ca="1" si="3"/>
        <v>38.605662146889422</v>
      </c>
      <c r="S7" s="183" t="s">
        <v>11</v>
      </c>
      <c r="T7" s="192">
        <f t="shared" ref="T7:T11" ca="1" si="4">IFERROR((K7-B7)/B7*100, 0)</f>
        <v>5.1392206182611719</v>
      </c>
      <c r="U7" s="55">
        <f t="shared" ref="U7:U11" ca="1" si="5">IFERROR((L7-C7)/C7*100, 0)</f>
        <v>3.0631388213055932</v>
      </c>
      <c r="V7" s="53">
        <f t="shared" ref="V7:V12" ca="1" si="6">M7-D7</f>
        <v>-1.6721592923856718</v>
      </c>
      <c r="W7" s="202">
        <f t="shared" ref="W7:X11" ca="1" si="7">IFERROR((N7-E7)/E7*100, 0)</f>
        <v>5.8817982620869982</v>
      </c>
      <c r="X7" s="202">
        <f t="shared" ca="1" si="7"/>
        <v>7.3436921938586757</v>
      </c>
      <c r="Y7" s="111">
        <f t="shared" ref="Y7:Z9" ca="1" si="8">P7-G7</f>
        <v>1.2041327623535807</v>
      </c>
      <c r="Z7" s="66">
        <f t="shared" ca="1" si="8"/>
        <v>0.69946980993993435</v>
      </c>
    </row>
    <row r="8" spans="1:26" ht="18" x14ac:dyDescent="0.35">
      <c r="A8" s="183" t="s">
        <v>112</v>
      </c>
      <c r="B8" s="83">
        <f ca="1">INDIRECT("'" &amp; $J$2 &amp; "'!B8")</f>
        <v>3302274.017</v>
      </c>
      <c r="C8" s="46">
        <f ca="1">INDIRECT("'" &amp; $J$2 &amp; "'!C8")</f>
        <v>2802821.2080000001</v>
      </c>
      <c r="D8" s="52">
        <f t="shared" ca="1" si="0"/>
        <v>84.875488635139519</v>
      </c>
      <c r="E8" s="201">
        <f ca="1">INDIRECT("'" &amp; $J$2 &amp; "'!E8")</f>
        <v>2573854</v>
      </c>
      <c r="F8" s="201">
        <f ca="1">INDIRECT("'" &amp; $J$2 &amp; "'!F8")</f>
        <v>17254</v>
      </c>
      <c r="G8" s="111">
        <f t="shared" ca="1" si="1"/>
        <v>30.772883428750429</v>
      </c>
      <c r="H8" s="196">
        <f t="shared" ca="1" si="1"/>
        <v>30.969141659892944</v>
      </c>
      <c r="J8" s="183" t="s">
        <v>112</v>
      </c>
      <c r="K8" s="83">
        <f ca="1">INDIRECT("'" &amp; $J$1 &amp; "'!B8")</f>
        <v>4018694.7829999998</v>
      </c>
      <c r="L8" s="46">
        <f ca="1">INDIRECT("'" &amp; $J$1 &amp; "'!C8")</f>
        <v>3450948.2579999999</v>
      </c>
      <c r="M8" s="52">
        <f t="shared" ca="1" si="2"/>
        <v>85.872365141993427</v>
      </c>
      <c r="N8" s="201">
        <f ca="1">INDIRECT("'" &amp; $J$1 &amp; "'!E8")</f>
        <v>3204237</v>
      </c>
      <c r="O8" s="201">
        <f ca="1">INDIRECT("'" &amp; $J$1 &amp; "'!F8")</f>
        <v>21288</v>
      </c>
      <c r="P8" s="76">
        <f t="shared" ca="1" si="3"/>
        <v>36.754576727755733</v>
      </c>
      <c r="Q8" s="196">
        <f t="shared" ca="1" si="3"/>
        <v>37.679896416304679</v>
      </c>
      <c r="S8" s="183" t="s">
        <v>112</v>
      </c>
      <c r="T8" s="192">
        <f t="shared" ca="1" si="4"/>
        <v>21.694770400999094</v>
      </c>
      <c r="U8" s="55">
        <f t="shared" ca="1" si="5"/>
        <v>23.124095398952747</v>
      </c>
      <c r="V8" s="53">
        <f t="shared" ca="1" si="6"/>
        <v>0.9968765068539085</v>
      </c>
      <c r="W8" s="202">
        <f t="shared" ca="1" si="7"/>
        <v>24.491793240797652</v>
      </c>
      <c r="X8" s="202">
        <f t="shared" ca="1" si="7"/>
        <v>23.380085777211082</v>
      </c>
      <c r="Y8" s="111">
        <f t="shared" ca="1" si="8"/>
        <v>5.981693299005304</v>
      </c>
      <c r="Z8" s="66">
        <f t="shared" ca="1" si="8"/>
        <v>6.7107547564117347</v>
      </c>
    </row>
    <row r="9" spans="1:26" s="58" customFormat="1" ht="18" x14ac:dyDescent="0.35">
      <c r="A9" s="184" t="s">
        <v>115</v>
      </c>
      <c r="B9" s="83">
        <f ca="1">INDIRECT("'" &amp; $J$2 &amp; "'!B9")</f>
        <v>9141.2160000000003</v>
      </c>
      <c r="C9" s="46">
        <f ca="1">INDIRECT("'" &amp; $J$2 &amp; "'!C9")</f>
        <v>6085.7790000000005</v>
      </c>
      <c r="D9" s="52">
        <f t="shared" ca="1" si="0"/>
        <v>66.575158053370586</v>
      </c>
      <c r="E9" s="201">
        <f ca="1">INDIRECT("'" &amp; $J$2 &amp; "'!E9")</f>
        <v>10191</v>
      </c>
      <c r="F9" s="201">
        <f ca="1">INDIRECT("'" &amp; $J$2 &amp; "'!F9")</f>
        <v>333</v>
      </c>
      <c r="G9" s="111">
        <f t="shared" ca="1" si="1"/>
        <v>8.5184201225245657E-2</v>
      </c>
      <c r="H9" s="196">
        <f t="shared" ca="1" si="1"/>
        <v>6.7243444363791052E-2</v>
      </c>
      <c r="J9" s="184" t="s">
        <v>115</v>
      </c>
      <c r="K9" s="83">
        <f ca="1">INDIRECT("'" &amp; $J$1 &amp; "'!B9")</f>
        <v>8324.9159999999993</v>
      </c>
      <c r="L9" s="46">
        <f ca="1">INDIRECT("'" &amp; $J$1 &amp; "'!C9")</f>
        <v>3465.9479999999999</v>
      </c>
      <c r="M9" s="52">
        <f t="shared" ca="1" si="2"/>
        <v>41.633429094059331</v>
      </c>
      <c r="N9" s="201">
        <f ca="1">INDIRECT("'" &amp; $J$1 &amp; "'!E9")</f>
        <v>7825</v>
      </c>
      <c r="O9" s="201">
        <f ca="1">INDIRECT("'" &amp; $J$1 &amp; "'!F9")</f>
        <v>325</v>
      </c>
      <c r="P9" s="76">
        <f t="shared" ca="1" si="3"/>
        <v>7.6138841190050474E-2</v>
      </c>
      <c r="Q9" s="196">
        <f t="shared" ca="1" si="3"/>
        <v>3.784367421955661E-2</v>
      </c>
      <c r="S9" s="184" t="s">
        <v>115</v>
      </c>
      <c r="T9" s="192">
        <f t="shared" ca="1" si="4"/>
        <v>-8.9298841642074862</v>
      </c>
      <c r="U9" s="55">
        <f t="shared" ca="1" si="5"/>
        <v>-43.048408428896288</v>
      </c>
      <c r="V9" s="53">
        <f t="shared" ca="1" si="6"/>
        <v>-24.941728959311256</v>
      </c>
      <c r="W9" s="202">
        <f t="shared" ca="1" si="7"/>
        <v>-23.216563634579533</v>
      </c>
      <c r="X9" s="202">
        <f t="shared" ca="1" si="7"/>
        <v>-2.4024024024024024</v>
      </c>
      <c r="Y9" s="111">
        <f t="shared" ca="1" si="8"/>
        <v>-9.0453600351951824E-3</v>
      </c>
      <c r="Z9" s="66">
        <f t="shared" ca="1" si="8"/>
        <v>-2.9399770144234443E-2</v>
      </c>
    </row>
    <row r="10" spans="1:26" s="58" customFormat="1" ht="18" x14ac:dyDescent="0.35">
      <c r="A10" s="184" t="s">
        <v>196</v>
      </c>
      <c r="B10" s="83">
        <f ca="1">INDIRECT("'" &amp; $J$2 &amp; "'!B10")</f>
        <v>35105.067999999999</v>
      </c>
      <c r="C10" s="46">
        <f ca="1">INDIRECT("'" &amp; $J$2 &amp; "'!C10")</f>
        <v>24245.796999999999</v>
      </c>
      <c r="D10" s="52">
        <f t="shared" ref="D10" ca="1" si="9">C10/B10*100</f>
        <v>69.066372410957868</v>
      </c>
      <c r="E10" s="201">
        <f ca="1">INDIRECT("'" &amp; $J$2 &amp; "'!E10")</f>
        <v>36364</v>
      </c>
      <c r="F10" s="201">
        <f ca="1">INDIRECT("'" &amp; $J$2 &amp; "'!F10")</f>
        <v>983</v>
      </c>
      <c r="G10" s="111">
        <f t="shared" ca="1" si="1"/>
        <v>0.32713341163122411</v>
      </c>
      <c r="H10" s="196">
        <f t="shared" ca="1" si="1"/>
        <v>0.26789847308376985</v>
      </c>
      <c r="J10" s="184" t="s">
        <v>196</v>
      </c>
      <c r="K10" s="83">
        <f ca="1">INDIRECT("'" &amp; $J$1 &amp; "'!B10")</f>
        <v>43777.707999999999</v>
      </c>
      <c r="L10" s="46">
        <f ca="1">INDIRECT("'" &amp; $J$1 &amp; "'!C10")</f>
        <v>28453.074000000001</v>
      </c>
      <c r="M10" s="52">
        <f t="shared" ref="M10" ca="1" si="10">L10/K10*100</f>
        <v>64.994435067272136</v>
      </c>
      <c r="N10" s="201">
        <f ca="1">INDIRECT("'" &amp; $J$1 &amp; "'!E10")</f>
        <v>52634</v>
      </c>
      <c r="O10" s="201">
        <f ca="1">INDIRECT("'" &amp; $J$1 &amp; "'!F10")</f>
        <v>1350</v>
      </c>
      <c r="P10" s="76">
        <f t="shared" ca="1" si="3"/>
        <v>0.4003864972423028</v>
      </c>
      <c r="Q10" s="196">
        <f t="shared" ca="1" si="3"/>
        <v>0.31067080723684731</v>
      </c>
      <c r="S10" s="184" t="s">
        <v>196</v>
      </c>
      <c r="T10" s="192">
        <f t="shared" ref="T10" ca="1" si="11">IFERROR((K10-B10)/B10*100, 0)</f>
        <v>24.704809003645853</v>
      </c>
      <c r="U10" s="55">
        <f t="shared" ref="U10" ca="1" si="12">IFERROR((L10-C10)/C10*100, 0)</f>
        <v>17.352603422358118</v>
      </c>
      <c r="V10" s="53">
        <f t="shared" ref="V10" ca="1" si="13">M10-D10</f>
        <v>-4.0719373436857325</v>
      </c>
      <c r="W10" s="202">
        <f t="shared" ref="W10:X10" ca="1" si="14">IFERROR((N10-E10)/E10*100, 0)</f>
        <v>44.742052579474205</v>
      </c>
      <c r="X10" s="202">
        <f t="shared" ca="1" si="14"/>
        <v>37.33468972533062</v>
      </c>
      <c r="Y10" s="111">
        <f t="shared" ref="Y10" ca="1" si="15">P10-G10</f>
        <v>7.3253085611078683E-2</v>
      </c>
      <c r="Z10" s="66">
        <f t="shared" ref="Z10" ca="1" si="16">Q10-H10</f>
        <v>4.2772334153077463E-2</v>
      </c>
    </row>
    <row r="11" spans="1:26" s="58" customFormat="1" ht="18.600000000000001" thickBot="1" x14ac:dyDescent="0.4">
      <c r="A11" s="184" t="s">
        <v>189</v>
      </c>
      <c r="B11" s="67">
        <f ca="1">INDIRECT("'" &amp; $J$2 &amp; "'!B11")</f>
        <v>580.81500000000005</v>
      </c>
      <c r="C11" s="206">
        <f ca="1">INDIRECT("'" &amp; $J$2 &amp; "'!C11")</f>
        <v>306.05700000000002</v>
      </c>
      <c r="D11" s="187">
        <f t="shared" ca="1" si="0"/>
        <v>52.694403553627232</v>
      </c>
      <c r="E11" s="108">
        <f ca="1">INDIRECT("'" &amp; $J$2 &amp; "'!E11")</f>
        <v>1384</v>
      </c>
      <c r="F11" s="201">
        <f ca="1">INDIRECT("'" &amp; $J$2 &amp; "'!F11")</f>
        <v>298</v>
      </c>
      <c r="G11" s="188">
        <f t="shared" ca="1" si="1"/>
        <v>5.4124376707257614E-3</v>
      </c>
      <c r="H11" s="229">
        <f t="shared" ca="1" si="1"/>
        <v>3.3817078884476083E-3</v>
      </c>
      <c r="J11" s="184" t="s">
        <v>189</v>
      </c>
      <c r="K11" s="67">
        <f ca="1">INDIRECT("'" &amp; $J$1 &amp; "'!B11")</f>
        <v>2565.9899999999998</v>
      </c>
      <c r="L11" s="206">
        <f ca="1">INDIRECT("'" &amp; $J$1 &amp; "'!C11")</f>
        <v>1115.575</v>
      </c>
      <c r="M11" s="187">
        <f t="shared" ca="1" si="2"/>
        <v>43.475422741320116</v>
      </c>
      <c r="N11" s="108">
        <f ca="1">INDIRECT("'" &amp; $J$1 &amp; "'!E11")</f>
        <v>3168</v>
      </c>
      <c r="O11" s="108">
        <f ca="1">INDIRECT("'" &amp; $J$1 &amp; "'!F11")</f>
        <v>908</v>
      </c>
      <c r="P11" s="103">
        <f t="shared" ca="1" si="3"/>
        <v>2.3468285458406738E-2</v>
      </c>
      <c r="Q11" s="229">
        <f t="shared" ca="1" si="3"/>
        <v>1.2180637697819432E-2</v>
      </c>
      <c r="S11" s="184" t="s">
        <v>189</v>
      </c>
      <c r="T11" s="256">
        <f t="shared" ca="1" si="4"/>
        <v>341.79127605175478</v>
      </c>
      <c r="U11" s="244">
        <f t="shared" ca="1" si="5"/>
        <v>264.49909657351407</v>
      </c>
      <c r="V11" s="102">
        <f t="shared" ca="1" si="6"/>
        <v>-9.218980812307116</v>
      </c>
      <c r="W11" s="257">
        <f t="shared" ca="1" si="7"/>
        <v>128.90173410404623</v>
      </c>
      <c r="X11" s="257">
        <f t="shared" ca="1" si="7"/>
        <v>204.69798657718118</v>
      </c>
      <c r="Y11" s="188">
        <f ca="1">P11-G11</f>
        <v>1.8055847787680976E-2</v>
      </c>
      <c r="Z11" s="104">
        <f ca="1">Q11-H11</f>
        <v>8.7989298093718235E-3</v>
      </c>
    </row>
    <row r="12" spans="1:26" ht="57" customHeight="1" x14ac:dyDescent="0.3">
      <c r="A12" s="207" t="s">
        <v>123</v>
      </c>
      <c r="B12" s="150">
        <f ca="1">SUM(B7:B11)</f>
        <v>7398252.2820000006</v>
      </c>
      <c r="C12" s="151">
        <f ca="1">SUM(C7:C11)</f>
        <v>6264108.6460000006</v>
      </c>
      <c r="D12" s="216">
        <f t="shared" ca="1" si="0"/>
        <v>84.670114065191044</v>
      </c>
      <c r="E12" s="217">
        <f ca="1">SUM(E7:E11)</f>
        <v>5750258</v>
      </c>
      <c r="F12" s="217">
        <f ca="1">SUM(F7:F11)</f>
        <v>40492</v>
      </c>
      <c r="G12" s="189">
        <f t="shared" ref="G12" ca="1" si="17">B12/B$14*100</f>
        <v>68.942054438383352</v>
      </c>
      <c r="H12" s="194">
        <f t="shared" ref="H12" ca="1" si="18">C12/C$14*100</f>
        <v>69.213857622178452</v>
      </c>
      <c r="J12" s="209" t="s">
        <v>123</v>
      </c>
      <c r="K12" s="228">
        <f ca="1">SUM(K7:K11)</f>
        <v>8332712.159</v>
      </c>
      <c r="L12" s="224">
        <f ca="1">SUM(L7:L11)</f>
        <v>7019718.2259999998</v>
      </c>
      <c r="M12" s="226">
        <f t="shared" ca="1" si="2"/>
        <v>84.242898255139394</v>
      </c>
      <c r="N12" s="227">
        <f ca="1">SUM(N7:N11)</f>
        <v>6580339</v>
      </c>
      <c r="O12" s="227">
        <f ca="1">SUM(O7:O11)</f>
        <v>47083</v>
      </c>
      <c r="P12" s="230">
        <f t="shared" ref="P12" ca="1" si="19">K12/K$14*100</f>
        <v>76.210144073105795</v>
      </c>
      <c r="Q12" s="231">
        <f t="shared" ref="Q12" ca="1" si="20">L12/L$14*100</f>
        <v>76.64625368234833</v>
      </c>
      <c r="R12" s="65"/>
      <c r="S12" s="209" t="s">
        <v>123</v>
      </c>
      <c r="T12" s="263">
        <f ca="1">(K12-B12)/B12*100</f>
        <v>12.630819298681484</v>
      </c>
      <c r="U12" s="264">
        <f ca="1">(L12-C12)/C12*100</f>
        <v>12.062523540080997</v>
      </c>
      <c r="V12" s="265">
        <f t="shared" ca="1" si="6"/>
        <v>-0.42721581005164921</v>
      </c>
      <c r="W12" s="266">
        <f ca="1">(N12-E12)/E12*100</f>
        <v>14.435543587783364</v>
      </c>
      <c r="X12" s="266">
        <f ca="1">(O12-F12)/F12*100</f>
        <v>16.277289341104414</v>
      </c>
      <c r="Y12" s="241" t="s">
        <v>117</v>
      </c>
      <c r="Z12" s="231" t="s">
        <v>117</v>
      </c>
    </row>
    <row r="13" spans="1:26" s="58" customFormat="1" ht="18" x14ac:dyDescent="0.3">
      <c r="A13" s="180" t="s">
        <v>124</v>
      </c>
      <c r="B13" s="83">
        <f ca="1">INDIRECT("'" &amp; $J$2 &amp; "'!B13")</f>
        <v>3332864.3670000015</v>
      </c>
      <c r="C13" s="46">
        <f ca="1">INDIRECT("'" &amp; $J$2 &amp; "'!C13")</f>
        <v>2786259.0999999992</v>
      </c>
      <c r="D13" s="52">
        <f t="shared" ca="1" si="0"/>
        <v>83.599534610164284</v>
      </c>
      <c r="E13" s="201">
        <f ca="1">INDIRECT("'" &amp; $J$2 &amp; "'!E13")</f>
        <v>2848740</v>
      </c>
      <c r="F13" s="201">
        <f ca="1">INDIRECT("'" &amp; $J$2 &amp; "'!F13")</f>
        <v>29441</v>
      </c>
      <c r="G13" s="111">
        <f ca="1">B13/B$14*100</f>
        <v>31.057945561616652</v>
      </c>
      <c r="H13" s="196">
        <f ca="1">C13/C$14*100</f>
        <v>30.786142377821552</v>
      </c>
      <c r="J13" s="180" t="s">
        <v>124</v>
      </c>
      <c r="K13" s="83">
        <f ca="1">INDIRECT("'" &amp; $J$1 &amp; "'!B13")</f>
        <v>2601150.0720000006</v>
      </c>
      <c r="L13" s="46">
        <f ca="1">INDIRECT("'" &amp; $J$1 &amp; "'!C13")</f>
        <v>2138874.5150000006</v>
      </c>
      <c r="M13" s="52">
        <f t="shared" ca="1" si="2"/>
        <v>82.22803205489177</v>
      </c>
      <c r="N13" s="201">
        <f ca="1">INDIRECT("'" &amp; $J$1 &amp; "'!E13")</f>
        <v>2325065</v>
      </c>
      <c r="O13" s="201">
        <f ca="1">INDIRECT("'" &amp; $J$1 &amp; "'!F13")</f>
        <v>24862</v>
      </c>
      <c r="P13" s="296">
        <f t="shared" ref="P13" ca="1" si="21">K13/K$14*100</f>
        <v>23.789855926894205</v>
      </c>
      <c r="Q13" s="104">
        <f t="shared" ref="Q13" ca="1" si="22">L13/L$14*100</f>
        <v>23.35374631765167</v>
      </c>
      <c r="S13" s="180" t="s">
        <v>124</v>
      </c>
      <c r="T13" s="86">
        <f t="shared" ref="T13:T14" ca="1" si="23">(K13-B13)/B13*100</f>
        <v>-21.954517628889771</v>
      </c>
      <c r="U13" s="47">
        <f t="shared" ref="U13:U14" ca="1" si="24">(L13-C13)/C13*100</f>
        <v>-23.234902489865309</v>
      </c>
      <c r="V13" s="53">
        <f t="shared" ref="V13:V14" ca="1" si="25">M13-D13</f>
        <v>-1.3715025552725137</v>
      </c>
      <c r="W13" s="90">
        <f t="shared" ref="W13:X14" ca="1" si="26">(N13-E13)/E13*100</f>
        <v>-18.382688486839797</v>
      </c>
      <c r="X13" s="90">
        <f t="shared" ca="1" si="26"/>
        <v>-15.553140178662408</v>
      </c>
      <c r="Y13" s="195">
        <f ca="1">P13-G13</f>
        <v>-7.2680896347224468</v>
      </c>
      <c r="Z13" s="66">
        <f ca="1">Q13-H13</f>
        <v>-7.4323960601698822</v>
      </c>
    </row>
    <row r="14" spans="1:26" s="58" customFormat="1" ht="57" customHeight="1" thickBot="1" x14ac:dyDescent="0.35">
      <c r="A14" s="191" t="s">
        <v>125</v>
      </c>
      <c r="B14" s="215">
        <f ca="1">B12+B13</f>
        <v>10731116.649000002</v>
      </c>
      <c r="C14" s="210">
        <f ca="1">C12+C13</f>
        <v>9050367.7459999993</v>
      </c>
      <c r="D14" s="211">
        <f t="shared" ca="1" si="0"/>
        <v>84.337614080854991</v>
      </c>
      <c r="E14" s="186">
        <f ca="1">E12+E13</f>
        <v>8598998</v>
      </c>
      <c r="F14" s="186">
        <f ca="1">F12+F13</f>
        <v>69933</v>
      </c>
      <c r="G14" s="198">
        <f ca="1">SUM(G7+G8+G9+G10+G11+G13)</f>
        <v>100</v>
      </c>
      <c r="H14" s="198">
        <f ca="1">SUM(H7+H8+H9+H10+H11+H13)</f>
        <v>100</v>
      </c>
      <c r="J14" s="191" t="s">
        <v>125</v>
      </c>
      <c r="K14" s="215">
        <f ca="1">K12+K13</f>
        <v>10933862.231000001</v>
      </c>
      <c r="L14" s="210">
        <f ca="1">L12+L13</f>
        <v>9158592.7410000004</v>
      </c>
      <c r="M14" s="211">
        <f t="shared" ca="1" si="2"/>
        <v>83.763564488980805</v>
      </c>
      <c r="N14" s="186">
        <f ca="1">N12+N13</f>
        <v>8905404</v>
      </c>
      <c r="O14" s="186">
        <f ca="1">O12+O13</f>
        <v>71945</v>
      </c>
      <c r="P14" s="205">
        <f ca="1">SUM(P7+P8+P9+P10+P11+P13)</f>
        <v>100</v>
      </c>
      <c r="Q14" s="205">
        <f ca="1">SUM(Q7+Q8+Q9+Q10+Q11+Q13)</f>
        <v>100</v>
      </c>
      <c r="S14" s="191" t="s">
        <v>125</v>
      </c>
      <c r="T14" s="255">
        <f t="shared" ca="1" si="23"/>
        <v>1.889324183414703</v>
      </c>
      <c r="U14" s="158">
        <f t="shared" ca="1" si="24"/>
        <v>1.1958077067954875</v>
      </c>
      <c r="V14" s="212">
        <f t="shared" ca="1" si="25"/>
        <v>-0.57404959187418569</v>
      </c>
      <c r="W14" s="193">
        <f t="shared" ca="1" si="26"/>
        <v>3.563275628160397</v>
      </c>
      <c r="X14" s="193">
        <f t="shared" ca="1" si="26"/>
        <v>2.8770394520469593</v>
      </c>
      <c r="Y14" s="267" t="s">
        <v>117</v>
      </c>
      <c r="Z14" s="200" t="s">
        <v>117</v>
      </c>
    </row>
    <row r="15" spans="1:26" ht="18.600000000000001" thickBot="1" x14ac:dyDescent="0.35">
      <c r="A15" s="411" t="s">
        <v>13</v>
      </c>
      <c r="B15" s="412"/>
      <c r="C15" s="412"/>
      <c r="D15" s="412"/>
      <c r="E15" s="412"/>
      <c r="F15" s="412"/>
      <c r="G15" s="412"/>
      <c r="H15" s="413"/>
      <c r="J15" s="312" t="s">
        <v>13</v>
      </c>
      <c r="K15" s="313"/>
      <c r="L15" s="313"/>
      <c r="M15" s="313"/>
      <c r="N15" s="313"/>
      <c r="O15" s="313"/>
      <c r="P15" s="313"/>
      <c r="Q15" s="395"/>
      <c r="S15" s="312" t="s">
        <v>13</v>
      </c>
      <c r="T15" s="313"/>
      <c r="U15" s="313"/>
      <c r="V15" s="313"/>
      <c r="W15" s="313"/>
      <c r="X15" s="313"/>
      <c r="Y15" s="313"/>
      <c r="Z15" s="395"/>
    </row>
    <row r="16" spans="1:26" ht="18.600000000000001" thickBot="1" x14ac:dyDescent="0.35">
      <c r="A16" s="382"/>
      <c r="B16" s="402" t="str">
        <f>" "&amp;UPPER(TEXT($I$2,"mmmmmmmmmm"))&amp;"/"&amp;TEXT($I$2,"aaaa")</f>
        <v xml:space="preserve"> DEZEMBRO/2018</v>
      </c>
      <c r="C16" s="403"/>
      <c r="D16" s="403"/>
      <c r="E16" s="403"/>
      <c r="F16" s="404"/>
      <c r="G16" s="379" t="s">
        <v>4</v>
      </c>
      <c r="H16" s="381"/>
      <c r="J16" s="352"/>
      <c r="K16" s="387" t="str">
        <f>""&amp;UPPER(TEXT($I$1,"mmmmmmmmmm"))&amp;"/"&amp;TEXT($I$1,"aaaa")</f>
        <v>DEZEMBRO/2019</v>
      </c>
      <c r="L16" s="388"/>
      <c r="M16" s="388"/>
      <c r="N16" s="388"/>
      <c r="O16" s="388"/>
      <c r="P16" s="378" t="s">
        <v>4</v>
      </c>
      <c r="Q16" s="381"/>
      <c r="S16" s="382"/>
      <c r="T16" s="402" t="s">
        <v>110</v>
      </c>
      <c r="U16" s="403"/>
      <c r="V16" s="403"/>
      <c r="W16" s="403"/>
      <c r="X16" s="404"/>
      <c r="Y16" s="378" t="s">
        <v>103</v>
      </c>
      <c r="Z16" s="381"/>
    </row>
    <row r="17" spans="1:26" ht="18.75" customHeight="1" x14ac:dyDescent="0.3">
      <c r="A17" s="414"/>
      <c r="B17" s="357" t="s">
        <v>5</v>
      </c>
      <c r="C17" s="345" t="s">
        <v>6</v>
      </c>
      <c r="D17" s="345" t="s">
        <v>7</v>
      </c>
      <c r="E17" s="358" t="s">
        <v>8</v>
      </c>
      <c r="F17" s="358" t="s">
        <v>197</v>
      </c>
      <c r="G17" s="408" t="s">
        <v>9</v>
      </c>
      <c r="H17" s="406" t="s">
        <v>10</v>
      </c>
      <c r="J17" s="414"/>
      <c r="K17" s="375" t="s">
        <v>5</v>
      </c>
      <c r="L17" s="344" t="s">
        <v>6</v>
      </c>
      <c r="M17" s="344" t="s">
        <v>7</v>
      </c>
      <c r="N17" s="398" t="s">
        <v>8</v>
      </c>
      <c r="O17" s="398" t="s">
        <v>197</v>
      </c>
      <c r="P17" s="408" t="s">
        <v>9</v>
      </c>
      <c r="Q17" s="406" t="s">
        <v>10</v>
      </c>
      <c r="S17" s="414"/>
      <c r="T17" s="357" t="s">
        <v>83</v>
      </c>
      <c r="U17" s="345" t="s">
        <v>84</v>
      </c>
      <c r="V17" s="345" t="s">
        <v>85</v>
      </c>
      <c r="W17" s="358" t="s">
        <v>86</v>
      </c>
      <c r="X17" s="358" t="s">
        <v>198</v>
      </c>
      <c r="Y17" s="408" t="s">
        <v>9</v>
      </c>
      <c r="Z17" s="406" t="s">
        <v>10</v>
      </c>
    </row>
    <row r="18" spans="1:26" ht="36.6" customHeight="1" x14ac:dyDescent="0.3">
      <c r="A18" s="414"/>
      <c r="B18" s="357"/>
      <c r="C18" s="345"/>
      <c r="D18" s="345"/>
      <c r="E18" s="359"/>
      <c r="F18" s="359"/>
      <c r="G18" s="329"/>
      <c r="H18" s="406"/>
      <c r="J18" s="414"/>
      <c r="K18" s="357"/>
      <c r="L18" s="345"/>
      <c r="M18" s="345"/>
      <c r="N18" s="399"/>
      <c r="O18" s="399"/>
      <c r="P18" s="329"/>
      <c r="Q18" s="406"/>
      <c r="S18" s="414"/>
      <c r="T18" s="357"/>
      <c r="U18" s="345"/>
      <c r="V18" s="345"/>
      <c r="W18" s="359"/>
      <c r="X18" s="359"/>
      <c r="Y18" s="329"/>
      <c r="Z18" s="406"/>
    </row>
    <row r="19" spans="1:26" ht="18" x14ac:dyDescent="0.35">
      <c r="A19" s="183" t="s">
        <v>11</v>
      </c>
      <c r="B19" s="83">
        <f ca="1">INDIRECT("'" &amp; $J$2 &amp; "'!B19")</f>
        <v>657793.80799999996</v>
      </c>
      <c r="C19" s="46">
        <f ca="1">INDIRECT("'" &amp; $J$2 &amp; "'!C19")</f>
        <v>505640.663</v>
      </c>
      <c r="D19" s="52">
        <f t="shared" ref="D19:D26" ca="1" si="27">C19/B19*100</f>
        <v>76.869173417333229</v>
      </c>
      <c r="E19" s="84">
        <f ca="1">INDIRECT("'" &amp; $J$2 &amp; "'!E19")</f>
        <v>185245</v>
      </c>
      <c r="F19" s="201">
        <f ca="1">INDIRECT("'" &amp; $J$2 &amp; "'!F19")</f>
        <v>1396</v>
      </c>
      <c r="G19" s="111">
        <f t="shared" ref="G19:H23" ca="1" si="28">B19/B$26*100</f>
        <v>13.286365136668534</v>
      </c>
      <c r="H19" s="196">
        <f t="shared" ca="1" si="28"/>
        <v>12.267440937496346</v>
      </c>
      <c r="J19" s="183" t="s">
        <v>11</v>
      </c>
      <c r="K19" s="105">
        <f ca="1">INDIRECT("'" &amp; $J$1 &amp; "'!B19")</f>
        <v>587642.88</v>
      </c>
      <c r="L19" s="46">
        <f ca="1">INDIRECT("'" &amp; $J$1 &amp; "'!C19")</f>
        <v>439176.44699999999</v>
      </c>
      <c r="M19" s="204">
        <f t="shared" ref="M19:M20" ca="1" si="29">L19/K19*100</f>
        <v>74.735262171473934</v>
      </c>
      <c r="N19" s="237">
        <f ca="1">INDIRECT("'" &amp; $J$1 &amp; "'!E19")</f>
        <v>171457</v>
      </c>
      <c r="O19" s="237">
        <f ca="1">INDIRECT("'" &amp; $J$1 &amp; "'!F19")</f>
        <v>1226</v>
      </c>
      <c r="P19" s="111">
        <f t="shared" ref="P19:Q21" ca="1" si="30">K19/K$26*100</f>
        <v>13.520766689720828</v>
      </c>
      <c r="Q19" s="196">
        <f t="shared" ca="1" si="30"/>
        <v>12.014526732481619</v>
      </c>
      <c r="S19" s="183" t="s">
        <v>11</v>
      </c>
      <c r="T19" s="192">
        <f t="shared" ref="T19:T23" ca="1" si="31">IFERROR((K19-B19)/B19*100, 0)</f>
        <v>-10.664577128400083</v>
      </c>
      <c r="U19" s="55">
        <f t="shared" ref="U19:U23" ca="1" si="32">IFERROR((L19-C19)/C19*100, 0)</f>
        <v>-13.144555187801425</v>
      </c>
      <c r="V19" s="53">
        <f t="shared" ref="V19:V26" ca="1" si="33">M19-D19</f>
        <v>-2.133911245859295</v>
      </c>
      <c r="W19" s="202">
        <f t="shared" ref="W19:X23" ca="1" si="34">IFERROR((N19-E19)/E19*100, 0)</f>
        <v>-7.443115873572836</v>
      </c>
      <c r="X19" s="202">
        <f t="shared" ca="1" si="34"/>
        <v>-12.177650429799428</v>
      </c>
      <c r="Y19" s="111">
        <f t="shared" ref="Y19:Y25" ca="1" si="35">P19-G19</f>
        <v>0.23440155305229382</v>
      </c>
      <c r="Z19" s="196">
        <f t="shared" ref="Z19:Z25" ca="1" si="36">Q19-H19</f>
        <v>-0.2529142050147275</v>
      </c>
    </row>
    <row r="20" spans="1:26" ht="18" x14ac:dyDescent="0.35">
      <c r="A20" s="183" t="s">
        <v>112</v>
      </c>
      <c r="B20" s="83">
        <f ca="1">INDIRECT("'" &amp; $J$2 &amp; "'!B20")</f>
        <v>3129204.602</v>
      </c>
      <c r="C20" s="46">
        <f ca="1">INDIRECT("'" &amp; $J$2 &amp; "'!C20")</f>
        <v>2634407.8259999999</v>
      </c>
      <c r="D20" s="52">
        <f t="shared" ca="1" si="27"/>
        <v>84.187778079971011</v>
      </c>
      <c r="E20" s="84">
        <f ca="1">INDIRECT("'" &amp; $J$2 &amp; "'!E20")</f>
        <v>498218</v>
      </c>
      <c r="F20" s="201">
        <f ca="1">INDIRECT("'" &amp; $J$2 &amp; "'!F20")</f>
        <v>2609</v>
      </c>
      <c r="G20" s="111">
        <f t="shared" ca="1" si="28"/>
        <v>63.204843864257754</v>
      </c>
      <c r="H20" s="196">
        <f t="shared" ca="1" si="28"/>
        <v>63.91385182313384</v>
      </c>
      <c r="J20" s="183" t="s">
        <v>112</v>
      </c>
      <c r="K20" s="105">
        <f ca="1">INDIRECT("'" &amp; $J$1 &amp; "'!B20")</f>
        <v>2812726.39</v>
      </c>
      <c r="L20" s="46">
        <f ca="1">INDIRECT("'" &amp; $J$1 &amp; "'!C20")</f>
        <v>2394023.9759999998</v>
      </c>
      <c r="M20" s="204">
        <f t="shared" ca="1" si="29"/>
        <v>85.114001294665556</v>
      </c>
      <c r="N20" s="237">
        <f ca="1">INDIRECT("'" &amp; $J$1 &amp; "'!E20")</f>
        <v>434584</v>
      </c>
      <c r="O20" s="237">
        <f ca="1">INDIRECT("'" &amp; $J$1 &amp; "'!F20")</f>
        <v>2164</v>
      </c>
      <c r="P20" s="111">
        <f t="shared" ca="1" si="30"/>
        <v>64.716545670068726</v>
      </c>
      <c r="Q20" s="196">
        <f t="shared" ca="1" si="30"/>
        <v>65.493186746086877</v>
      </c>
      <c r="S20" s="183" t="s">
        <v>112</v>
      </c>
      <c r="T20" s="192">
        <f t="shared" ca="1" si="31"/>
        <v>-10.113695083975204</v>
      </c>
      <c r="U20" s="55">
        <f t="shared" ca="1" si="32"/>
        <v>-9.1247774026313611</v>
      </c>
      <c r="V20" s="53">
        <f t="shared" ca="1" si="33"/>
        <v>0.92622321469454505</v>
      </c>
      <c r="W20" s="202">
        <f t="shared" ca="1" si="34"/>
        <v>-12.772320550441773</v>
      </c>
      <c r="X20" s="202">
        <f t="shared" ca="1" si="34"/>
        <v>-17.056343426600229</v>
      </c>
      <c r="Y20" s="111">
        <f t="shared" ca="1" si="35"/>
        <v>1.5117018058109721</v>
      </c>
      <c r="Z20" s="196">
        <f t="shared" ca="1" si="36"/>
        <v>1.5793349229530378</v>
      </c>
    </row>
    <row r="21" spans="1:26" s="58" customFormat="1" ht="18" x14ac:dyDescent="0.35">
      <c r="A21" s="184" t="s">
        <v>115</v>
      </c>
      <c r="B21" s="83">
        <f ca="1">INDIRECT("'" &amp; $J$2 &amp; "'!B21")</f>
        <v>0</v>
      </c>
      <c r="C21" s="46">
        <f ca="1">INDIRECT("'" &amp; $J$2 &amp; "'!C21")</f>
        <v>0</v>
      </c>
      <c r="D21" s="52">
        <f ca="1">IFERROR(C21/B21*100, 0)</f>
        <v>0</v>
      </c>
      <c r="E21" s="84">
        <f ca="1">INDIRECT("'" &amp; $J$2 &amp; "'!E21")</f>
        <v>0</v>
      </c>
      <c r="F21" s="201">
        <f ca="1">INDIRECT("'" &amp; $J$2 &amp; "'!F21")</f>
        <v>0</v>
      </c>
      <c r="G21" s="111">
        <f t="shared" ca="1" si="28"/>
        <v>0</v>
      </c>
      <c r="H21" s="196">
        <f t="shared" ca="1" si="28"/>
        <v>0</v>
      </c>
      <c r="J21" s="184" t="s">
        <v>115</v>
      </c>
      <c r="K21" s="105">
        <f ca="1">INDIRECT("'" &amp; $J$1 &amp; "'!B21")</f>
        <v>0</v>
      </c>
      <c r="L21" s="46">
        <f ca="1">INDIRECT("'" &amp; $J$1 &amp; "'!C21")</f>
        <v>0</v>
      </c>
      <c r="M21" s="204">
        <f ca="1">IFERROR(L21/K21*100, 0)</f>
        <v>0</v>
      </c>
      <c r="N21" s="237">
        <f ca="1">INDIRECT("'" &amp; $J$1 &amp; "'!E21")</f>
        <v>0</v>
      </c>
      <c r="O21" s="237">
        <f ca="1">INDIRECT("'" &amp; $J$1 &amp; "'!F21")</f>
        <v>0</v>
      </c>
      <c r="P21" s="111">
        <f t="shared" ca="1" si="30"/>
        <v>0</v>
      </c>
      <c r="Q21" s="196">
        <f t="shared" ca="1" si="30"/>
        <v>0</v>
      </c>
      <c r="S21" s="184" t="s">
        <v>115</v>
      </c>
      <c r="T21" s="192">
        <f t="shared" ca="1" si="31"/>
        <v>0</v>
      </c>
      <c r="U21" s="55">
        <f t="shared" ca="1" si="32"/>
        <v>0</v>
      </c>
      <c r="V21" s="53">
        <f t="shared" ca="1" si="33"/>
        <v>0</v>
      </c>
      <c r="W21" s="202">
        <f t="shared" ca="1" si="34"/>
        <v>0</v>
      </c>
      <c r="X21" s="202">
        <f t="shared" ca="1" si="34"/>
        <v>0</v>
      </c>
      <c r="Y21" s="111">
        <f t="shared" ca="1" si="35"/>
        <v>0</v>
      </c>
      <c r="Z21" s="196">
        <f t="shared" ca="1" si="36"/>
        <v>0</v>
      </c>
    </row>
    <row r="22" spans="1:26" s="58" customFormat="1" ht="18" x14ac:dyDescent="0.35">
      <c r="A22" s="184" t="s">
        <v>196</v>
      </c>
      <c r="B22" s="83">
        <f ca="1">INDIRECT("'" &amp; $J$2 &amp; "'!B22")</f>
        <v>0</v>
      </c>
      <c r="C22" s="46">
        <f ca="1">INDIRECT("'" &amp; $J$2 &amp; "'!C22")</f>
        <v>0</v>
      </c>
      <c r="D22" s="52">
        <f ca="1">IFERROR(C22/B22*100, 0)</f>
        <v>0</v>
      </c>
      <c r="E22" s="84">
        <f ca="1">INDIRECT("'" &amp; $J$2 &amp; "'!E22")</f>
        <v>0</v>
      </c>
      <c r="F22" s="201">
        <f ca="1">INDIRECT("'" &amp; $J$2 &amp; "'!F22")</f>
        <v>0</v>
      </c>
      <c r="G22" s="111">
        <f t="shared" ca="1" si="28"/>
        <v>0</v>
      </c>
      <c r="H22" s="196">
        <f t="shared" ca="1" si="28"/>
        <v>0</v>
      </c>
      <c r="J22" s="184" t="s">
        <v>196</v>
      </c>
      <c r="K22" s="105">
        <f ca="1">INDIRECT("'" &amp; $J$1 &amp; "'!B22")</f>
        <v>0</v>
      </c>
      <c r="L22" s="46">
        <f ca="1">INDIRECT("'" &amp; $J$1 &amp; "'!C22")</f>
        <v>0</v>
      </c>
      <c r="M22" s="204">
        <f ca="1">IFERROR(L22/K22*100, 0)</f>
        <v>0</v>
      </c>
      <c r="N22" s="237">
        <f ca="1">INDIRECT("'" &amp; $J$1 &amp; "'!E22")</f>
        <v>0</v>
      </c>
      <c r="O22" s="237">
        <f ca="1">INDIRECT("'" &amp; $J$1 &amp; "'!F22")</f>
        <v>0</v>
      </c>
      <c r="P22" s="111">
        <f t="shared" ref="P22" ca="1" si="37">K22/K$26*100</f>
        <v>0</v>
      </c>
      <c r="Q22" s="196">
        <f t="shared" ref="Q22" ca="1" si="38">L22/L$26*100</f>
        <v>0</v>
      </c>
      <c r="S22" s="184" t="s">
        <v>196</v>
      </c>
      <c r="T22" s="192">
        <f t="shared" ref="T22" ca="1" si="39">IFERROR((K22-B22)/B22*100, 0)</f>
        <v>0</v>
      </c>
      <c r="U22" s="55">
        <f t="shared" ref="U22" ca="1" si="40">IFERROR((L22-C22)/C22*100, 0)</f>
        <v>0</v>
      </c>
      <c r="V22" s="53">
        <f t="shared" ref="V22" ca="1" si="41">M22-D22</f>
        <v>0</v>
      </c>
      <c r="W22" s="202">
        <f t="shared" ref="W22:X22" ca="1" si="42">IFERROR((N22-E22)/E22*100, 0)</f>
        <v>0</v>
      </c>
      <c r="X22" s="202">
        <f t="shared" ca="1" si="42"/>
        <v>0</v>
      </c>
      <c r="Y22" s="111">
        <f t="shared" ref="Y22" ca="1" si="43">P22-G22</f>
        <v>0</v>
      </c>
      <c r="Z22" s="196">
        <f t="shared" ref="Z22" ca="1" si="44">Q22-H22</f>
        <v>0</v>
      </c>
    </row>
    <row r="23" spans="1:26" s="58" customFormat="1" ht="18.600000000000001" thickBot="1" x14ac:dyDescent="0.4">
      <c r="A23" s="184" t="s">
        <v>189</v>
      </c>
      <c r="B23" s="83">
        <f ca="1">INDIRECT("'" &amp; $J$2 &amp; "'!B23")</f>
        <v>0</v>
      </c>
      <c r="C23" s="219">
        <f ca="1">INDIRECT("'" &amp; $J$2 &amp; "'!C23")</f>
        <v>0</v>
      </c>
      <c r="D23" s="220">
        <f ca="1">IFERROR(C23/B23*100, 0)</f>
        <v>0</v>
      </c>
      <c r="E23" s="96">
        <f ca="1">INDIRECT("'" &amp; $J$2 &amp; "'!E23")</f>
        <v>0</v>
      </c>
      <c r="F23" s="201">
        <f ca="1">INDIRECT("'" &amp; $J$2 &amp; "'!F23")</f>
        <v>0</v>
      </c>
      <c r="G23" s="188">
        <f t="shared" ca="1" si="28"/>
        <v>0</v>
      </c>
      <c r="H23" s="229">
        <f t="shared" ca="1" si="28"/>
        <v>0</v>
      </c>
      <c r="J23" s="184" t="s">
        <v>189</v>
      </c>
      <c r="K23" s="232">
        <f ca="1">INDIRECT("'" &amp; $J$1 &amp; "'!B23")</f>
        <v>76.680000000000007</v>
      </c>
      <c r="L23" s="206">
        <f ca="1">INDIRECT("'" &amp; $J$1 &amp; "'!C23")</f>
        <v>20.448</v>
      </c>
      <c r="M23" s="233">
        <f ca="1">IFERROR(L23/K23*100, 0)</f>
        <v>26.666666666666668</v>
      </c>
      <c r="N23" s="238">
        <f ca="1">INDIRECT("'" &amp; $J$1 &amp; "'!E23")</f>
        <v>48</v>
      </c>
      <c r="O23" s="238">
        <f ca="1">INDIRECT("'" &amp; $J$1 &amp; "'!F23")</f>
        <v>20</v>
      </c>
      <c r="P23" s="188">
        <f ca="1">K23/K$26*100</f>
        <v>1.7642898860066052E-3</v>
      </c>
      <c r="Q23" s="229">
        <f ca="1">L23/L$26*100</f>
        <v>5.5939484984672723E-4</v>
      </c>
      <c r="S23" s="184" t="s">
        <v>189</v>
      </c>
      <c r="T23" s="256">
        <f t="shared" ca="1" si="31"/>
        <v>0</v>
      </c>
      <c r="U23" s="244">
        <f t="shared" ca="1" si="32"/>
        <v>0</v>
      </c>
      <c r="V23" s="102">
        <f t="shared" ca="1" si="33"/>
        <v>26.666666666666668</v>
      </c>
      <c r="W23" s="257">
        <f t="shared" ca="1" si="34"/>
        <v>0</v>
      </c>
      <c r="X23" s="257">
        <f t="shared" ca="1" si="34"/>
        <v>0</v>
      </c>
      <c r="Y23" s="188">
        <f t="shared" ca="1" si="35"/>
        <v>1.7642898860066052E-3</v>
      </c>
      <c r="Z23" s="229">
        <f t="shared" ca="1" si="36"/>
        <v>5.5939484984672723E-4</v>
      </c>
    </row>
    <row r="24" spans="1:26" ht="57" customHeight="1" x14ac:dyDescent="0.3">
      <c r="A24" s="251" t="s">
        <v>123</v>
      </c>
      <c r="B24" s="228">
        <f ca="1">SUM(B19:B23)</f>
        <v>3786998.41</v>
      </c>
      <c r="C24" s="224">
        <f ca="1">SUM(C19:C23)</f>
        <v>3140048.4890000001</v>
      </c>
      <c r="D24" s="226">
        <f t="shared" ca="1" si="27"/>
        <v>82.916551554612354</v>
      </c>
      <c r="E24" s="301">
        <f ca="1">SUM(E19:E23)</f>
        <v>683463</v>
      </c>
      <c r="F24" s="301">
        <f ca="1">SUM(F19:F23)</f>
        <v>4005</v>
      </c>
      <c r="G24" s="248">
        <f t="shared" ref="G24" ca="1" si="45">B24/B$26*100</f>
        <v>76.49120900092629</v>
      </c>
      <c r="H24" s="249">
        <f t="shared" ref="H24" ca="1" si="46">C24/C$26*100</f>
        <v>76.181292760630186</v>
      </c>
      <c r="J24" s="209" t="s">
        <v>123</v>
      </c>
      <c r="K24" s="234">
        <f ca="1">SUM(K19:K23)</f>
        <v>3400445.95</v>
      </c>
      <c r="L24" s="224">
        <f ca="1">SUM(L19:L23)</f>
        <v>2833220.8709999998</v>
      </c>
      <c r="M24" s="235">
        <f t="shared" ref="M24:M26" ca="1" si="47">L24/K24*100</f>
        <v>83.319097337806525</v>
      </c>
      <c r="N24" s="239">
        <f ca="1">SUM(N19:N23)</f>
        <v>606089</v>
      </c>
      <c r="O24" s="239">
        <f ca="1">SUM(O19:O23)</f>
        <v>3410</v>
      </c>
      <c r="P24" s="241">
        <f ca="1">K24/K$26*100</f>
        <v>78.239076649675567</v>
      </c>
      <c r="Q24" s="236">
        <f ca="1">L24/L$26*100</f>
        <v>77.508272873418349</v>
      </c>
      <c r="S24" s="209" t="s">
        <v>123</v>
      </c>
      <c r="T24" s="258">
        <f ca="1">(K24-B24)/B24*100</f>
        <v>-10.207357335542159</v>
      </c>
      <c r="U24" s="245">
        <f ca="1">(L24-C24)/C24*100</f>
        <v>-9.7714292971862537</v>
      </c>
      <c r="V24" s="246">
        <f t="shared" ca="1" si="33"/>
        <v>0.40254578319417078</v>
      </c>
      <c r="W24" s="259">
        <f ca="1">(N24-E24)/E24*100</f>
        <v>-11.320876184958074</v>
      </c>
      <c r="X24" s="259">
        <f ca="1">(O24-F24)/F24*100</f>
        <v>-14.856429463171036</v>
      </c>
      <c r="Y24" s="241" t="s">
        <v>117</v>
      </c>
      <c r="Z24" s="231" t="s">
        <v>117</v>
      </c>
    </row>
    <row r="25" spans="1:26" s="58" customFormat="1" ht="18" x14ac:dyDescent="0.3">
      <c r="A25" s="250" t="s">
        <v>124</v>
      </c>
      <c r="B25" s="83">
        <f ca="1">INDIRECT("'" &amp; $J$2 &amp; "'!B25")</f>
        <v>1163895.2409999997</v>
      </c>
      <c r="C25" s="46">
        <f ca="1">INDIRECT("'" &amp; $J$2 &amp; "'!C25")</f>
        <v>981761.96499999973</v>
      </c>
      <c r="D25" s="52">
        <f t="shared" ca="1" si="27"/>
        <v>84.351402979918191</v>
      </c>
      <c r="E25" s="84">
        <f ca="1">INDIRECT("'" &amp; $J$2 &amp; "'!E25")</f>
        <v>191970</v>
      </c>
      <c r="F25" s="201">
        <f ca="1">INDIRECT("'" &amp; $J$2 &amp; "'!F25")</f>
        <v>1157</v>
      </c>
      <c r="G25" s="243">
        <f ca="1">B25/B$26*100</f>
        <v>23.50879099907371</v>
      </c>
      <c r="H25" s="66">
        <f ca="1">C25/C$26*100</f>
        <v>23.818707239369814</v>
      </c>
      <c r="J25" s="180" t="s">
        <v>124</v>
      </c>
      <c r="K25" s="105">
        <f ca="1">INDIRECT("'" &amp; $J$1 &amp; "'!B25")</f>
        <v>945778.59100000001</v>
      </c>
      <c r="L25" s="46">
        <f ca="1">INDIRECT("'" &amp; $J$1 &amp; "'!C25")</f>
        <v>822157.79500000039</v>
      </c>
      <c r="M25" s="204">
        <f t="shared" ca="1" si="47"/>
        <v>86.929203391113802</v>
      </c>
      <c r="N25" s="237">
        <f ca="1">INDIRECT("'" &amp; $J$1 &amp; "'!E25")</f>
        <v>151788</v>
      </c>
      <c r="O25" s="237">
        <f ca="1">INDIRECT("'" &amp; $J$1 &amp; "'!F25")</f>
        <v>807</v>
      </c>
      <c r="P25" s="297">
        <f t="shared" ref="P25" ca="1" si="48">K25/K$26*100</f>
        <v>21.760923350324436</v>
      </c>
      <c r="Q25" s="298">
        <f t="shared" ref="Q25" ca="1" si="49">L25/L$26*100</f>
        <v>22.491727126581647</v>
      </c>
      <c r="S25" s="180" t="s">
        <v>124</v>
      </c>
      <c r="T25" s="86">
        <f t="shared" ref="T25:T26" ca="1" si="50">(K25-B25)/B25*100</f>
        <v>-18.740230419070826</v>
      </c>
      <c r="U25" s="47">
        <f t="shared" ref="U25:U26" ca="1" si="51">(L25-C25)/C25*100</f>
        <v>-16.256911113886897</v>
      </c>
      <c r="V25" s="53">
        <f t="shared" ca="1" si="33"/>
        <v>2.5778004111956108</v>
      </c>
      <c r="W25" s="90">
        <f t="shared" ref="W25:X26" ca="1" si="52">(N25-E25)/E25*100</f>
        <v>-20.931395530551651</v>
      </c>
      <c r="X25" s="90">
        <f t="shared" ca="1" si="52"/>
        <v>-30.25064822817632</v>
      </c>
      <c r="Y25" s="297">
        <f t="shared" ca="1" si="35"/>
        <v>-1.7478676487492741</v>
      </c>
      <c r="Z25" s="66">
        <f t="shared" ca="1" si="36"/>
        <v>-1.3269801127881671</v>
      </c>
    </row>
    <row r="26" spans="1:26" s="58" customFormat="1" ht="57" customHeight="1" thickBot="1" x14ac:dyDescent="0.35">
      <c r="A26" s="191" t="s">
        <v>183</v>
      </c>
      <c r="B26" s="215">
        <f ca="1">B24+B25</f>
        <v>4950893.6509999996</v>
      </c>
      <c r="C26" s="210">
        <f ca="1">C24+C25</f>
        <v>4121810.4539999999</v>
      </c>
      <c r="D26" s="211">
        <f t="shared" ca="1" si="27"/>
        <v>83.253867777334733</v>
      </c>
      <c r="E26" s="218">
        <f ca="1">E24+E25</f>
        <v>875433</v>
      </c>
      <c r="F26" s="218">
        <f ca="1">F24+F25</f>
        <v>5162</v>
      </c>
      <c r="G26" s="198">
        <f t="shared" ref="G26:H26" ca="1" si="53">SUM(G19+G20+G21+G22+G23+G25)</f>
        <v>100</v>
      </c>
      <c r="H26" s="198">
        <f t="shared" ca="1" si="53"/>
        <v>100</v>
      </c>
      <c r="J26" s="191" t="s">
        <v>183</v>
      </c>
      <c r="K26" s="185">
        <f ca="1">K24+K25</f>
        <v>4346224.5410000002</v>
      </c>
      <c r="L26" s="210">
        <f ca="1">L24+L25</f>
        <v>3655378.6660000002</v>
      </c>
      <c r="M26" s="181">
        <f t="shared" ca="1" si="47"/>
        <v>84.104689748932131</v>
      </c>
      <c r="N26" s="240">
        <f ca="1">N24+N25</f>
        <v>757877</v>
      </c>
      <c r="O26" s="240">
        <f ca="1">O24+O25</f>
        <v>4217</v>
      </c>
      <c r="P26" s="205">
        <f t="shared" ref="P26:Q26" ca="1" si="54">SUM(P19+P20+P21+P22+P23+P25)</f>
        <v>100</v>
      </c>
      <c r="Q26" s="205">
        <f t="shared" ca="1" si="54"/>
        <v>99.999999999999986</v>
      </c>
      <c r="S26" s="191" t="s">
        <v>183</v>
      </c>
      <c r="T26" s="255">
        <f t="shared" ca="1" si="50"/>
        <v>-12.213332634965127</v>
      </c>
      <c r="U26" s="158">
        <f t="shared" ca="1" si="51"/>
        <v>-11.316187224168745</v>
      </c>
      <c r="V26" s="212">
        <f t="shared" ca="1" si="33"/>
        <v>0.85082197159739792</v>
      </c>
      <c r="W26" s="193">
        <f t="shared" ca="1" si="52"/>
        <v>-13.428326325372703</v>
      </c>
      <c r="X26" s="193">
        <f t="shared" ca="1" si="52"/>
        <v>-18.306857807051529</v>
      </c>
      <c r="Y26" s="199" t="s">
        <v>117</v>
      </c>
      <c r="Z26" s="242" t="s">
        <v>117</v>
      </c>
    </row>
    <row r="27" spans="1:26" x14ac:dyDescent="0.3">
      <c r="K27" s="43"/>
      <c r="N27" s="59"/>
      <c r="O27" s="3"/>
    </row>
    <row r="29" spans="1:26" ht="15" thickBot="1" x14ac:dyDescent="0.35"/>
    <row r="30" spans="1:26" ht="18.600000000000001" thickBot="1" x14ac:dyDescent="0.35">
      <c r="A30" s="333" t="s">
        <v>104</v>
      </c>
      <c r="B30" s="335"/>
      <c r="C30" s="335"/>
      <c r="D30" s="335"/>
      <c r="E30" s="335"/>
      <c r="F30" s="335"/>
      <c r="G30" s="335"/>
      <c r="H30" s="372"/>
      <c r="J30" s="333" t="s">
        <v>104</v>
      </c>
      <c r="K30" s="335"/>
      <c r="L30" s="335"/>
      <c r="M30" s="335"/>
      <c r="N30" s="335"/>
      <c r="O30" s="335"/>
      <c r="P30" s="335"/>
      <c r="Q30" s="372"/>
      <c r="S30" s="333" t="s">
        <v>105</v>
      </c>
      <c r="T30" s="335"/>
      <c r="U30" s="335"/>
      <c r="V30" s="335"/>
      <c r="W30" s="335"/>
      <c r="X30" s="335"/>
      <c r="Y30" s="335"/>
      <c r="Z30" s="372"/>
    </row>
    <row r="31" spans="1:26" ht="18.600000000000001" thickBot="1" x14ac:dyDescent="0.35">
      <c r="A31" s="400"/>
      <c r="B31" s="402" t="str">
        <f>" "&amp;UPPER(TEXT($I$2,"mmmmmmmmmm"))&amp;"/"&amp;TEXT($I$2,"aaaa")</f>
        <v xml:space="preserve"> DEZEMBRO/2018</v>
      </c>
      <c r="C31" s="403"/>
      <c r="D31" s="403"/>
      <c r="E31" s="403"/>
      <c r="F31" s="404"/>
      <c r="G31" s="379" t="s">
        <v>4</v>
      </c>
      <c r="H31" s="381"/>
      <c r="J31" s="400"/>
      <c r="K31" s="402" t="str">
        <f>" "&amp;UPPER(TEXT($I$1,"mmmmmmmmmm"))&amp;"/"&amp;TEXT($I$1,"aaaa")</f>
        <v xml:space="preserve"> DEZEMBRO/2019</v>
      </c>
      <c r="L31" s="403"/>
      <c r="M31" s="403"/>
      <c r="N31" s="403"/>
      <c r="O31" s="404"/>
      <c r="P31" s="378" t="s">
        <v>4</v>
      </c>
      <c r="Q31" s="381"/>
      <c r="S31" s="400"/>
      <c r="T31" s="387" t="s">
        <v>110</v>
      </c>
      <c r="U31" s="388"/>
      <c r="V31" s="388"/>
      <c r="W31" s="388"/>
      <c r="X31" s="389"/>
      <c r="Y31" s="378" t="s">
        <v>103</v>
      </c>
      <c r="Z31" s="381"/>
    </row>
    <row r="32" spans="1:26" ht="15" customHeight="1" x14ac:dyDescent="0.3">
      <c r="A32" s="401"/>
      <c r="B32" s="357" t="s">
        <v>5</v>
      </c>
      <c r="C32" s="345" t="s">
        <v>6</v>
      </c>
      <c r="D32" s="345" t="s">
        <v>7</v>
      </c>
      <c r="E32" s="358" t="s">
        <v>8</v>
      </c>
      <c r="F32" s="358" t="s">
        <v>197</v>
      </c>
      <c r="G32" s="415" t="s">
        <v>9</v>
      </c>
      <c r="H32" s="407" t="s">
        <v>10</v>
      </c>
      <c r="J32" s="401"/>
      <c r="K32" s="357" t="s">
        <v>5</v>
      </c>
      <c r="L32" s="345" t="s">
        <v>6</v>
      </c>
      <c r="M32" s="345" t="s">
        <v>7</v>
      </c>
      <c r="N32" s="358" t="s">
        <v>8</v>
      </c>
      <c r="O32" s="358" t="s">
        <v>197</v>
      </c>
      <c r="P32" s="408" t="s">
        <v>9</v>
      </c>
      <c r="Q32" s="406" t="s">
        <v>10</v>
      </c>
      <c r="S32" s="401"/>
      <c r="T32" s="375" t="s">
        <v>83</v>
      </c>
      <c r="U32" s="344" t="s">
        <v>84</v>
      </c>
      <c r="V32" s="344" t="s">
        <v>85</v>
      </c>
      <c r="W32" s="376" t="s">
        <v>86</v>
      </c>
      <c r="X32" s="376" t="s">
        <v>198</v>
      </c>
      <c r="Y32" s="409" t="s">
        <v>9</v>
      </c>
      <c r="Z32" s="407" t="s">
        <v>10</v>
      </c>
    </row>
    <row r="33" spans="1:26" ht="37.950000000000003" customHeight="1" x14ac:dyDescent="0.3">
      <c r="A33" s="401"/>
      <c r="B33" s="357"/>
      <c r="C33" s="345"/>
      <c r="D33" s="345"/>
      <c r="E33" s="359"/>
      <c r="F33" s="359"/>
      <c r="G33" s="377"/>
      <c r="H33" s="407"/>
      <c r="J33" s="401"/>
      <c r="K33" s="357"/>
      <c r="L33" s="345"/>
      <c r="M33" s="345"/>
      <c r="N33" s="359"/>
      <c r="O33" s="359"/>
      <c r="P33" s="329"/>
      <c r="Q33" s="406"/>
      <c r="S33" s="401"/>
      <c r="T33" s="357"/>
      <c r="U33" s="345"/>
      <c r="V33" s="345"/>
      <c r="W33" s="359"/>
      <c r="X33" s="359"/>
      <c r="Y33" s="410"/>
      <c r="Z33" s="407"/>
    </row>
    <row r="34" spans="1:26" ht="18" x14ac:dyDescent="0.35">
      <c r="A34" s="183" t="s">
        <v>11</v>
      </c>
      <c r="B34" s="83">
        <f t="shared" ref="B34:C38" ca="1" si="55">SUM(B7,B19)</f>
        <v>4708944.9740000004</v>
      </c>
      <c r="C34" s="87">
        <f t="shared" ca="1" si="55"/>
        <v>3936290.4680000003</v>
      </c>
      <c r="D34" s="52">
        <f t="shared" ref="D34:D41" ca="1" si="56">C34/B34*100</f>
        <v>83.591770337811553</v>
      </c>
      <c r="E34" s="201">
        <f t="shared" ref="E34:F38" ca="1" si="57">SUM(E7,E19)</f>
        <v>3313710</v>
      </c>
      <c r="F34" s="201">
        <f t="shared" ca="1" si="57"/>
        <v>23020</v>
      </c>
      <c r="G34" s="197">
        <f t="shared" ref="G34:G40" ca="1" si="58">B34/B$41*100</f>
        <v>30.027687037037591</v>
      </c>
      <c r="H34" s="66">
        <f t="shared" ref="H34:H40" ca="1" si="59">C34/$C$41*100</f>
        <v>29.883367870015608</v>
      </c>
      <c r="J34" s="183" t="s">
        <v>11</v>
      </c>
      <c r="K34" s="83">
        <f t="shared" ref="K34:L38" ca="1" si="60">SUM(K7,K19)</f>
        <v>4846991.642</v>
      </c>
      <c r="L34" s="46">
        <f t="shared" ca="1" si="60"/>
        <v>3974911.818</v>
      </c>
      <c r="M34" s="52">
        <f t="shared" ref="M34:M41" ca="1" si="61">L34/K34*100</f>
        <v>82.007812506972755</v>
      </c>
      <c r="N34" s="201">
        <f t="shared" ref="N34:O38" ca="1" si="62">SUM(N7,N19)</f>
        <v>3483932</v>
      </c>
      <c r="O34" s="201">
        <f t="shared" ca="1" si="62"/>
        <v>24438</v>
      </c>
      <c r="P34" s="111">
        <f t="shared" ref="P34:P36" ca="1" si="63">K34/K$41*100</f>
        <v>31.720969352620891</v>
      </c>
      <c r="Q34" s="196">
        <f t="shared" ref="Q34:Q38" ca="1" si="64">L34/$L$41*100</f>
        <v>31.020139594104219</v>
      </c>
      <c r="S34" s="183" t="s">
        <v>11</v>
      </c>
      <c r="T34" s="192">
        <f t="shared" ref="T34:T38" ca="1" si="65">IFERROR((K34-B34)/B34*100, 0)</f>
        <v>2.9315837998152747</v>
      </c>
      <c r="U34" s="55">
        <f t="shared" ref="U34:U38" ca="1" si="66">IFERROR((L34-C34)/C34*100, 0)</f>
        <v>0.98116107827842403</v>
      </c>
      <c r="V34" s="203">
        <f t="shared" ref="V34:V41" ca="1" si="67">M34-D34</f>
        <v>-1.5839578308387985</v>
      </c>
      <c r="W34" s="254">
        <f t="shared" ref="W34:X38" ca="1" si="68">IFERROR((N34-E34)/E34*100, 0)</f>
        <v>5.1369009358091082</v>
      </c>
      <c r="X34" s="254">
        <f t="shared" ca="1" si="68"/>
        <v>6.159860990443093</v>
      </c>
      <c r="Y34" s="243">
        <f t="shared" ref="Y34:Y40" ca="1" si="69">P34-G34</f>
        <v>1.6932823155832999</v>
      </c>
      <c r="Z34" s="66">
        <f t="shared" ref="Z34:Z40" ca="1" si="70">Q34-H34</f>
        <v>1.1367717240886108</v>
      </c>
    </row>
    <row r="35" spans="1:26" ht="18" x14ac:dyDescent="0.35">
      <c r="A35" s="183" t="s">
        <v>112</v>
      </c>
      <c r="B35" s="83">
        <f t="shared" ca="1" si="55"/>
        <v>6431478.6189999999</v>
      </c>
      <c r="C35" s="87">
        <f t="shared" ca="1" si="55"/>
        <v>5437229.034</v>
      </c>
      <c r="D35" s="52">
        <f t="shared" ca="1" si="56"/>
        <v>84.540886413541543</v>
      </c>
      <c r="E35" s="201">
        <f t="shared" ca="1" si="57"/>
        <v>3072072</v>
      </c>
      <c r="F35" s="201">
        <f t="shared" ca="1" si="57"/>
        <v>19863</v>
      </c>
      <c r="G35" s="197">
        <f t="shared" ca="1" si="58"/>
        <v>41.011824989044932</v>
      </c>
      <c r="H35" s="66">
        <f t="shared" ca="1" si="59"/>
        <v>41.278131463481117</v>
      </c>
      <c r="J35" s="183" t="s">
        <v>112</v>
      </c>
      <c r="K35" s="83">
        <f t="shared" ca="1" si="60"/>
        <v>6831421.1730000004</v>
      </c>
      <c r="L35" s="46">
        <f t="shared" ca="1" si="60"/>
        <v>5844972.2339999992</v>
      </c>
      <c r="M35" s="52">
        <f t="shared" ca="1" si="61"/>
        <v>85.560121180951796</v>
      </c>
      <c r="N35" s="201">
        <f t="shared" ca="1" si="62"/>
        <v>3638821</v>
      </c>
      <c r="O35" s="201">
        <f t="shared" ca="1" si="62"/>
        <v>23452</v>
      </c>
      <c r="P35" s="111">
        <f t="shared" ca="1" si="63"/>
        <v>44.707999862397642</v>
      </c>
      <c r="Q35" s="196">
        <f t="shared" ca="1" si="64"/>
        <v>45.614057097138641</v>
      </c>
      <c r="S35" s="183" t="s">
        <v>112</v>
      </c>
      <c r="T35" s="192">
        <f t="shared" ca="1" si="65"/>
        <v>6.2185164204461838</v>
      </c>
      <c r="U35" s="55">
        <f t="shared" ca="1" si="66"/>
        <v>7.4990992185597767</v>
      </c>
      <c r="V35" s="203">
        <f t="shared" ca="1" si="67"/>
        <v>1.0192347674102535</v>
      </c>
      <c r="W35" s="254">
        <f t="shared" ca="1" si="68"/>
        <v>18.448428292045239</v>
      </c>
      <c r="X35" s="254">
        <f t="shared" ca="1" si="68"/>
        <v>18.068771081911091</v>
      </c>
      <c r="Y35" s="243">
        <f t="shared" ca="1" si="69"/>
        <v>3.6961748733527102</v>
      </c>
      <c r="Z35" s="66">
        <f t="shared" ca="1" si="70"/>
        <v>4.3359256336575243</v>
      </c>
    </row>
    <row r="36" spans="1:26" s="58" customFormat="1" ht="18" x14ac:dyDescent="0.35">
      <c r="A36" s="184" t="s">
        <v>115</v>
      </c>
      <c r="B36" s="83">
        <f t="shared" ca="1" si="55"/>
        <v>9141.2160000000003</v>
      </c>
      <c r="C36" s="87">
        <f t="shared" ca="1" si="55"/>
        <v>6085.7790000000005</v>
      </c>
      <c r="D36" s="52">
        <f t="shared" ca="1" si="56"/>
        <v>66.575158053370586</v>
      </c>
      <c r="E36" s="201">
        <f t="shared" ca="1" si="57"/>
        <v>10191</v>
      </c>
      <c r="F36" s="201">
        <f t="shared" ca="1" si="57"/>
        <v>333</v>
      </c>
      <c r="G36" s="197">
        <f t="shared" ca="1" si="58"/>
        <v>5.8291098048826054E-2</v>
      </c>
      <c r="H36" s="66">
        <f t="shared" ca="1" si="59"/>
        <v>4.6201766386670964E-2</v>
      </c>
      <c r="J36" s="184" t="s">
        <v>115</v>
      </c>
      <c r="K36" s="83">
        <f t="shared" ca="1" si="60"/>
        <v>8324.9159999999993</v>
      </c>
      <c r="L36" s="46">
        <f t="shared" ca="1" si="60"/>
        <v>3465.9479999999999</v>
      </c>
      <c r="M36" s="52">
        <f t="shared" ca="1" si="61"/>
        <v>41.633429094059331</v>
      </c>
      <c r="N36" s="201">
        <f t="shared" ca="1" si="62"/>
        <v>7825</v>
      </c>
      <c r="O36" s="201">
        <f t="shared" ca="1" si="62"/>
        <v>325</v>
      </c>
      <c r="P36" s="111">
        <f t="shared" ca="1" si="63"/>
        <v>5.4482125162109638E-2</v>
      </c>
      <c r="Q36" s="196">
        <f t="shared" ca="1" si="64"/>
        <v>2.7048195207510971E-2</v>
      </c>
      <c r="S36" s="184" t="s">
        <v>115</v>
      </c>
      <c r="T36" s="192">
        <f t="shared" ca="1" si="65"/>
        <v>-8.9298841642074862</v>
      </c>
      <c r="U36" s="55">
        <f t="shared" ca="1" si="66"/>
        <v>-43.048408428896288</v>
      </c>
      <c r="V36" s="203">
        <f t="shared" ca="1" si="67"/>
        <v>-24.941728959311256</v>
      </c>
      <c r="W36" s="254">
        <f t="shared" ca="1" si="68"/>
        <v>-23.216563634579533</v>
      </c>
      <c r="X36" s="254">
        <f t="shared" ca="1" si="68"/>
        <v>-2.4024024024024024</v>
      </c>
      <c r="Y36" s="243">
        <f t="shared" ca="1" si="69"/>
        <v>-3.8089728867164163E-3</v>
      </c>
      <c r="Z36" s="66">
        <f t="shared" ca="1" si="70"/>
        <v>-1.9153571179159994E-2</v>
      </c>
    </row>
    <row r="37" spans="1:26" s="58" customFormat="1" ht="18" x14ac:dyDescent="0.35">
      <c r="A37" s="184" t="s">
        <v>196</v>
      </c>
      <c r="B37" s="83">
        <f t="shared" ca="1" si="55"/>
        <v>35105.067999999999</v>
      </c>
      <c r="C37" s="87">
        <f t="shared" ca="1" si="55"/>
        <v>24245.796999999999</v>
      </c>
      <c r="D37" s="52">
        <f t="shared" ref="D37" ca="1" si="71">C37/B37*100</f>
        <v>69.066372410957868</v>
      </c>
      <c r="E37" s="201">
        <f t="shared" ca="1" si="57"/>
        <v>36364</v>
      </c>
      <c r="F37" s="201">
        <f t="shared" ca="1" si="57"/>
        <v>983</v>
      </c>
      <c r="G37" s="197">
        <f t="shared" ref="G37" ca="1" si="72">B37/B$41*100</f>
        <v>0.22385566217871952</v>
      </c>
      <c r="H37" s="66">
        <f t="shared" ref="H37" ca="1" si="73">C37/$C$41*100</f>
        <v>0.18406824317029052</v>
      </c>
      <c r="J37" s="184" t="s">
        <v>196</v>
      </c>
      <c r="K37" s="83">
        <f t="shared" ca="1" si="60"/>
        <v>43777.707999999999</v>
      </c>
      <c r="L37" s="46">
        <f t="shared" ca="1" si="60"/>
        <v>28453.074000000001</v>
      </c>
      <c r="M37" s="52">
        <f t="shared" ref="M37" ca="1" si="74">L37/K37*100</f>
        <v>64.994435067272136</v>
      </c>
      <c r="N37" s="201">
        <f t="shared" ca="1" si="62"/>
        <v>52634</v>
      </c>
      <c r="O37" s="201">
        <f t="shared" ca="1" si="62"/>
        <v>1350</v>
      </c>
      <c r="P37" s="111">
        <f t="shared" ref="P37" ca="1" si="75">K37/K$41*100</f>
        <v>0.28650169762268934</v>
      </c>
      <c r="Q37" s="196">
        <f t="shared" ref="Q37" ca="1" si="76">L37/$L$41*100</f>
        <v>0.22204727243621517</v>
      </c>
      <c r="S37" s="184" t="s">
        <v>196</v>
      </c>
      <c r="T37" s="192">
        <f t="shared" ref="T37" ca="1" si="77">IFERROR((K37-B37)/B37*100, 0)</f>
        <v>24.704809003645853</v>
      </c>
      <c r="U37" s="55">
        <f t="shared" ref="U37" ca="1" si="78">IFERROR((L37-C37)/C37*100, 0)</f>
        <v>17.352603422358118</v>
      </c>
      <c r="V37" s="203">
        <f t="shared" ref="V37" ca="1" si="79">M37-D37</f>
        <v>-4.0719373436857325</v>
      </c>
      <c r="W37" s="254">
        <f t="shared" ref="W37:X37" ca="1" si="80">IFERROR((N37-E37)/E37*100, 0)</f>
        <v>44.742052579474205</v>
      </c>
      <c r="X37" s="254">
        <f t="shared" ca="1" si="80"/>
        <v>37.33468972533062</v>
      </c>
      <c r="Y37" s="243">
        <f t="shared" ref="Y37" ca="1" si="81">P37-G37</f>
        <v>6.2646035443969822E-2</v>
      </c>
      <c r="Z37" s="66">
        <f t="shared" ref="Z37" ca="1" si="82">Q37-H37</f>
        <v>3.7979029265924641E-2</v>
      </c>
    </row>
    <row r="38" spans="1:26" s="58" customFormat="1" ht="18.600000000000001" thickBot="1" x14ac:dyDescent="0.4">
      <c r="A38" s="184" t="s">
        <v>189</v>
      </c>
      <c r="B38" s="67">
        <f t="shared" ca="1" si="55"/>
        <v>580.81500000000005</v>
      </c>
      <c r="C38" s="61">
        <f t="shared" ca="1" si="55"/>
        <v>306.05700000000002</v>
      </c>
      <c r="D38" s="187">
        <f t="shared" ca="1" si="56"/>
        <v>52.694403553627232</v>
      </c>
      <c r="E38" s="108">
        <f t="shared" ca="1" si="57"/>
        <v>1384</v>
      </c>
      <c r="F38" s="108">
        <f t="shared" ca="1" si="57"/>
        <v>298</v>
      </c>
      <c r="G38" s="214">
        <f ca="1">B38/B$41*100</f>
        <v>3.7037024519745408E-3</v>
      </c>
      <c r="H38" s="104">
        <f t="shared" ca="1" si="59"/>
        <v>2.3235109285114292E-3</v>
      </c>
      <c r="J38" s="184" t="s">
        <v>189</v>
      </c>
      <c r="K38" s="67">
        <f t="shared" ca="1" si="60"/>
        <v>2642.6699999999996</v>
      </c>
      <c r="L38" s="206">
        <f t="shared" ca="1" si="60"/>
        <v>1136.0230000000001</v>
      </c>
      <c r="M38" s="187">
        <f t="shared" ca="1" si="61"/>
        <v>42.987698047807719</v>
      </c>
      <c r="N38" s="108">
        <f t="shared" ca="1" si="62"/>
        <v>3216</v>
      </c>
      <c r="O38" s="108">
        <f t="shared" ca="1" si="62"/>
        <v>928</v>
      </c>
      <c r="P38" s="188">
        <f ca="1">K38/K$41*100</f>
        <v>1.7294862518991455E-2</v>
      </c>
      <c r="Q38" s="229">
        <f t="shared" ca="1" si="64"/>
        <v>8.8655028477698569E-3</v>
      </c>
      <c r="S38" s="184" t="s">
        <v>189</v>
      </c>
      <c r="T38" s="256">
        <f t="shared" ca="1" si="65"/>
        <v>354.9934144262802</v>
      </c>
      <c r="U38" s="244">
        <f t="shared" ca="1" si="66"/>
        <v>271.18020499449449</v>
      </c>
      <c r="V38" s="223">
        <f t="shared" ca="1" si="67"/>
        <v>-9.7067055058195137</v>
      </c>
      <c r="W38" s="260">
        <f t="shared" ca="1" si="68"/>
        <v>132.36994219653181</v>
      </c>
      <c r="X38" s="260">
        <f t="shared" ca="1" si="68"/>
        <v>211.40939597315435</v>
      </c>
      <c r="Y38" s="195">
        <f t="shared" ca="1" si="69"/>
        <v>1.3591160067016914E-2</v>
      </c>
      <c r="Z38" s="104">
        <f t="shared" ca="1" si="70"/>
        <v>6.5419919192584277E-3</v>
      </c>
    </row>
    <row r="39" spans="1:26" ht="57" customHeight="1" x14ac:dyDescent="0.3">
      <c r="A39" s="251" t="s">
        <v>123</v>
      </c>
      <c r="B39" s="228">
        <f ca="1">SUM(B34:B38)</f>
        <v>11185250.692</v>
      </c>
      <c r="C39" s="225">
        <f ca="1">SUM(C34:C38)</f>
        <v>9404157.1349999998</v>
      </c>
      <c r="D39" s="226">
        <f t="shared" ca="1" si="56"/>
        <v>84.076409138742974</v>
      </c>
      <c r="E39" s="227">
        <f ca="1">SUM(E34:E38)</f>
        <v>6433721</v>
      </c>
      <c r="F39" s="227">
        <f ca="1">SUM(F34:F38)</f>
        <v>44497</v>
      </c>
      <c r="G39" s="252">
        <f ca="1">B39/B$41*100</f>
        <v>71.325362488762039</v>
      </c>
      <c r="H39" s="249">
        <f t="shared" ref="H39" ca="1" si="83">C39/$C$41*100</f>
        <v>71.394092853982187</v>
      </c>
      <c r="J39" s="251" t="s">
        <v>123</v>
      </c>
      <c r="K39" s="228">
        <f ca="1">SUM(K34:K38)</f>
        <v>11733158.109000001</v>
      </c>
      <c r="L39" s="224">
        <f ca="1">SUM(L34:L38)</f>
        <v>9852939.0969999991</v>
      </c>
      <c r="M39" s="226">
        <f t="shared" ca="1" si="61"/>
        <v>83.97516683459871</v>
      </c>
      <c r="N39" s="227">
        <f ca="1">SUM(N34:N38)</f>
        <v>7186428</v>
      </c>
      <c r="O39" s="227">
        <f ca="1">SUM(O34:O38)</f>
        <v>50493</v>
      </c>
      <c r="P39" s="253">
        <f ca="1">K39/K$41*100</f>
        <v>76.787247900322328</v>
      </c>
      <c r="Q39" s="231">
        <f t="shared" ref="Q39" ca="1" si="84">L39/$L$41*100</f>
        <v>76.892157661734345</v>
      </c>
      <c r="S39" s="251" t="s">
        <v>123</v>
      </c>
      <c r="T39" s="258">
        <f ca="1">(K39-B39)/B39*100</f>
        <v>4.8984813312398963</v>
      </c>
      <c r="U39" s="245">
        <f ca="1">(L39-C39)/C39*100</f>
        <v>4.7721657088197871</v>
      </c>
      <c r="V39" s="247">
        <f t="shared" ca="1" si="67"/>
        <v>-0.10124230414426449</v>
      </c>
      <c r="W39" s="261">
        <f ca="1">(N39-E39)/E39*100</f>
        <v>11.699403813127738</v>
      </c>
      <c r="X39" s="261">
        <f ca="1">(O39-F39)/F39*100</f>
        <v>13.475065734768634</v>
      </c>
      <c r="Y39" s="248" t="s">
        <v>117</v>
      </c>
      <c r="Z39" s="249" t="s">
        <v>117</v>
      </c>
    </row>
    <row r="40" spans="1:26" s="58" customFormat="1" ht="18" x14ac:dyDescent="0.3">
      <c r="A40" s="299" t="s">
        <v>124</v>
      </c>
      <c r="B40" s="83">
        <f ca="1">SUM(B13,B25)</f>
        <v>4496759.6080000009</v>
      </c>
      <c r="C40" s="87">
        <f ca="1">SUM(C13,C25)</f>
        <v>3768021.064999999</v>
      </c>
      <c r="D40" s="52">
        <f t="shared" ca="1" si="56"/>
        <v>83.79414052502311</v>
      </c>
      <c r="E40" s="201">
        <f ca="1">SUM(E13,E25)</f>
        <v>3040710</v>
      </c>
      <c r="F40" s="201">
        <f ca="1">SUM(F13,F25)</f>
        <v>30598</v>
      </c>
      <c r="G40" s="111">
        <f t="shared" ca="1" si="58"/>
        <v>28.674637511237961</v>
      </c>
      <c r="H40" s="66">
        <f t="shared" ca="1" si="59"/>
        <v>28.605907146017799</v>
      </c>
      <c r="J40" s="299" t="s">
        <v>124</v>
      </c>
      <c r="K40" s="83">
        <f ca="1">SUM(K13,K25)</f>
        <v>3546928.6630000006</v>
      </c>
      <c r="L40" s="46">
        <f ca="1">SUM(L13,L25)</f>
        <v>2961032.310000001</v>
      </c>
      <c r="M40" s="52">
        <f t="shared" ca="1" si="61"/>
        <v>83.481586221008257</v>
      </c>
      <c r="N40" s="84">
        <f ca="1">SUM(N13,N25)</f>
        <v>2476853</v>
      </c>
      <c r="O40" s="84">
        <f ca="1">SUM(O13,O25)</f>
        <v>25669</v>
      </c>
      <c r="P40" s="111">
        <f t="shared" ref="P40" ca="1" si="85">K40/K$41*100</f>
        <v>23.212752099677672</v>
      </c>
      <c r="Q40" s="196">
        <f ca="1">L40/$L$41*100</f>
        <v>23.107842338265652</v>
      </c>
      <c r="S40" s="300" t="s">
        <v>124</v>
      </c>
      <c r="T40" s="86">
        <f t="shared" ref="T40:T41" ca="1" si="86">(K40-B40)/B40*100</f>
        <v>-21.122564419725595</v>
      </c>
      <c r="U40" s="47">
        <f t="shared" ref="U40:U41" ca="1" si="87">(L40-C40)/C40*100</f>
        <v>-21.41677928756479</v>
      </c>
      <c r="V40" s="203">
        <f t="shared" ca="1" si="67"/>
        <v>-0.31255430401485285</v>
      </c>
      <c r="W40" s="48">
        <f t="shared" ref="W40:X41" ca="1" si="88">(N40-E40)/E40*100</f>
        <v>-18.543596725764704</v>
      </c>
      <c r="X40" s="48">
        <f t="shared" ca="1" si="88"/>
        <v>-16.108896006274918</v>
      </c>
      <c r="Y40" s="243">
        <f t="shared" ca="1" si="69"/>
        <v>-5.4618854115602886</v>
      </c>
      <c r="Z40" s="66">
        <f t="shared" ca="1" si="70"/>
        <v>-5.4980648077521472</v>
      </c>
    </row>
    <row r="41" spans="1:26" s="58" customFormat="1" ht="57" customHeight="1" thickBot="1" x14ac:dyDescent="0.35">
      <c r="A41" s="190" t="s">
        <v>188</v>
      </c>
      <c r="B41" s="215">
        <f ca="1">B39+B40</f>
        <v>15682010.300000001</v>
      </c>
      <c r="C41" s="221">
        <f ca="1">C39+C40</f>
        <v>13172178.199999999</v>
      </c>
      <c r="D41" s="211">
        <f t="shared" ca="1" si="56"/>
        <v>83.995469636950816</v>
      </c>
      <c r="E41" s="186">
        <f ca="1">E39+E40</f>
        <v>9474431</v>
      </c>
      <c r="F41" s="186">
        <f ca="1">F39+F40</f>
        <v>75095</v>
      </c>
      <c r="G41" s="164">
        <f ca="1">SUM(G34+G35+G36+G37+G38+G40)</f>
        <v>100</v>
      </c>
      <c r="H41" s="164">
        <f ca="1">SUM(H34+H35+H36+H37+H38+H40)</f>
        <v>99.999999999999986</v>
      </c>
      <c r="J41" s="208" t="s">
        <v>188</v>
      </c>
      <c r="K41" s="215">
        <f ca="1">K39+K40</f>
        <v>15280086.772000002</v>
      </c>
      <c r="L41" s="210">
        <f ca="1">L39+L40</f>
        <v>12813971.407</v>
      </c>
      <c r="M41" s="211">
        <f t="shared" ca="1" si="61"/>
        <v>83.860593190353896</v>
      </c>
      <c r="N41" s="186">
        <f ca="1">N39+N40</f>
        <v>9663281</v>
      </c>
      <c r="O41" s="186">
        <f ca="1">O39+O40</f>
        <v>76162</v>
      </c>
      <c r="P41" s="205">
        <f t="shared" ref="P41:Q41" ca="1" si="89">SUM(P34+P35+P36+P37+P38+P40)</f>
        <v>99.999999999999986</v>
      </c>
      <c r="Q41" s="205">
        <f t="shared" ca="1" si="89"/>
        <v>100.00000000000001</v>
      </c>
      <c r="S41" s="191" t="s">
        <v>188</v>
      </c>
      <c r="T41" s="255">
        <f t="shared" ca="1" si="86"/>
        <v>-2.5629592144828459</v>
      </c>
      <c r="U41" s="158">
        <f t="shared" ca="1" si="87"/>
        <v>-2.7194195793676679</v>
      </c>
      <c r="V41" s="222">
        <f t="shared" ca="1" si="67"/>
        <v>-0.13487644659691966</v>
      </c>
      <c r="W41" s="262">
        <f t="shared" ca="1" si="88"/>
        <v>1.9932595424464012</v>
      </c>
      <c r="X41" s="262">
        <f t="shared" ca="1" si="88"/>
        <v>1.4208669019242293</v>
      </c>
      <c r="Y41" s="182" t="s">
        <v>117</v>
      </c>
      <c r="Z41" s="213" t="s">
        <v>117</v>
      </c>
    </row>
    <row r="44" spans="1:26" x14ac:dyDescent="0.3">
      <c r="A44" s="49" t="s">
        <v>113</v>
      </c>
      <c r="B44" s="56">
        <f ca="1">C12/C39</f>
        <v>0.66609995516626386</v>
      </c>
      <c r="E44" s="59">
        <f ca="1">M14-E14</f>
        <v>-8598914.2364355102</v>
      </c>
      <c r="F44" s="59">
        <f ca="1">O14-F14</f>
        <v>2012</v>
      </c>
    </row>
    <row r="45" spans="1:26" x14ac:dyDescent="0.3">
      <c r="A45" s="49" t="s">
        <v>114</v>
      </c>
      <c r="B45" s="56">
        <f ca="1">C24/C39</f>
        <v>0.3339000448337362</v>
      </c>
      <c r="E45" s="59">
        <f ca="1">M24-E24</f>
        <v>-683379.68090266222</v>
      </c>
      <c r="F45" s="59">
        <f ca="1">O24-F24</f>
        <v>-595</v>
      </c>
      <c r="L45" s="59">
        <f ca="1">O14-F14</f>
        <v>2012</v>
      </c>
      <c r="N45" s="59"/>
      <c r="O45" s="51"/>
    </row>
    <row r="46" spans="1:26" x14ac:dyDescent="0.3">
      <c r="A46" s="49"/>
      <c r="B46" s="57">
        <f ca="1">SUM(B44:B45)</f>
        <v>1</v>
      </c>
    </row>
  </sheetData>
  <mergeCells count="99">
    <mergeCell ref="Z32:Z33"/>
    <mergeCell ref="H32:H33"/>
    <mergeCell ref="T32:T33"/>
    <mergeCell ref="U32:U33"/>
    <mergeCell ref="V32:V33"/>
    <mergeCell ref="X32:X33"/>
    <mergeCell ref="Y32:Y33"/>
    <mergeCell ref="S31:S33"/>
    <mergeCell ref="T31:X31"/>
    <mergeCell ref="Y31:Z31"/>
    <mergeCell ref="G31:H31"/>
    <mergeCell ref="G32:G33"/>
    <mergeCell ref="Q32:Q33"/>
    <mergeCell ref="J31:J33"/>
    <mergeCell ref="K31:O31"/>
    <mergeCell ref="P31:Q31"/>
    <mergeCell ref="A31:A33"/>
    <mergeCell ref="B31:F31"/>
    <mergeCell ref="C32:C33"/>
    <mergeCell ref="D32:D33"/>
    <mergeCell ref="F32:F33"/>
    <mergeCell ref="B32:B33"/>
    <mergeCell ref="K32:K33"/>
    <mergeCell ref="L32:L33"/>
    <mergeCell ref="M32:M33"/>
    <mergeCell ref="O32:O33"/>
    <mergeCell ref="P32:P33"/>
    <mergeCell ref="V17:V18"/>
    <mergeCell ref="X17:X18"/>
    <mergeCell ref="Y17:Y18"/>
    <mergeCell ref="Z17:Z18"/>
    <mergeCell ref="J30:Q30"/>
    <mergeCell ref="F17:F18"/>
    <mergeCell ref="G17:G18"/>
    <mergeCell ref="H17:H18"/>
    <mergeCell ref="T17:T18"/>
    <mergeCell ref="U17:U18"/>
    <mergeCell ref="O17:O18"/>
    <mergeCell ref="P17:P18"/>
    <mergeCell ref="Q17:Q18"/>
    <mergeCell ref="B17:B18"/>
    <mergeCell ref="C17:C18"/>
    <mergeCell ref="Y5:Y6"/>
    <mergeCell ref="J15:Q15"/>
    <mergeCell ref="A15:H15"/>
    <mergeCell ref="S15:Z15"/>
    <mergeCell ref="J16:J18"/>
    <mergeCell ref="K16:O16"/>
    <mergeCell ref="P16:Q16"/>
    <mergeCell ref="A16:A18"/>
    <mergeCell ref="B16:F16"/>
    <mergeCell ref="G16:H16"/>
    <mergeCell ref="S16:S18"/>
    <mergeCell ref="T16:X16"/>
    <mergeCell ref="Y16:Z16"/>
    <mergeCell ref="K17:K18"/>
    <mergeCell ref="X5:X6"/>
    <mergeCell ref="G4:H4"/>
    <mergeCell ref="S4:S6"/>
    <mergeCell ref="T4:X4"/>
    <mergeCell ref="J4:J6"/>
    <mergeCell ref="K4:O4"/>
    <mergeCell ref="P4:Q4"/>
    <mergeCell ref="W5:W6"/>
    <mergeCell ref="H5:H6"/>
    <mergeCell ref="T5:T6"/>
    <mergeCell ref="U5:U6"/>
    <mergeCell ref="A4:A6"/>
    <mergeCell ref="B4:F4"/>
    <mergeCell ref="J3:Q3"/>
    <mergeCell ref="A3:H3"/>
    <mergeCell ref="S3:Z3"/>
    <mergeCell ref="Y4:Z4"/>
    <mergeCell ref="K5:K6"/>
    <mergeCell ref="L5:L6"/>
    <mergeCell ref="M5:M6"/>
    <mergeCell ref="O5:O6"/>
    <mergeCell ref="P5:P6"/>
    <mergeCell ref="Q5:Q6"/>
    <mergeCell ref="Z5:Z6"/>
    <mergeCell ref="B5:B6"/>
    <mergeCell ref="C5:C6"/>
    <mergeCell ref="D5:D6"/>
    <mergeCell ref="W17:W18"/>
    <mergeCell ref="W32:W33"/>
    <mergeCell ref="E5:E6"/>
    <mergeCell ref="E17:E18"/>
    <mergeCell ref="E32:E33"/>
    <mergeCell ref="N5:N6"/>
    <mergeCell ref="N17:N18"/>
    <mergeCell ref="N32:N33"/>
    <mergeCell ref="F5:F6"/>
    <mergeCell ref="G5:G6"/>
    <mergeCell ref="V5:V6"/>
    <mergeCell ref="L17:L18"/>
    <mergeCell ref="M17:M18"/>
    <mergeCell ref="A30:H30"/>
    <mergeCell ref="S30:Z30"/>
    <mergeCell ref="D17:D18"/>
  </mergeCells>
  <pageMargins left="0.511811024" right="0.511811024" top="0.78740157499999996" bottom="0.78740157499999996" header="0.31496062000000002" footer="0.31496062000000002"/>
  <pageSetup paperSize="9" scale="2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7"/>
  <sheetViews>
    <sheetView showGridLines="0" tabSelected="1" zoomScale="50" zoomScaleNormal="50" workbookViewId="0">
      <selection activeCell="A7" sqref="A7"/>
    </sheetView>
  </sheetViews>
  <sheetFormatPr defaultColWidth="9.109375" defaultRowHeight="13.2" x14ac:dyDescent="0.25"/>
  <cols>
    <col min="1" max="1" width="9.109375" style="30"/>
    <col min="2" max="2" width="12.109375" style="30" bestFit="1" customWidth="1"/>
    <col min="3" max="10" width="12" style="30" bestFit="1" customWidth="1"/>
    <col min="11" max="11" width="12.6640625" style="30" customWidth="1"/>
    <col min="12" max="12" width="14" style="30" customWidth="1"/>
    <col min="13" max="13" width="13.5546875" style="30" customWidth="1"/>
    <col min="14" max="14" width="16" style="7" customWidth="1"/>
    <col min="15" max="15" width="9.109375" style="7"/>
    <col min="16" max="16" width="10.88671875" style="7" bestFit="1" customWidth="1"/>
    <col min="17" max="17" width="9.109375" style="7"/>
    <col min="18" max="18" width="13.44140625" style="7" customWidth="1"/>
    <col min="19" max="24" width="9.109375" style="7"/>
    <col min="25" max="25" width="12.88671875" style="7" bestFit="1" customWidth="1"/>
    <col min="26" max="26" width="11.6640625" style="7" bestFit="1" customWidth="1"/>
    <col min="27" max="27" width="13.44140625" style="7" bestFit="1" customWidth="1"/>
    <col min="28" max="28" width="12.88671875" style="7" bestFit="1" customWidth="1"/>
    <col min="29" max="29" width="10" style="7" customWidth="1"/>
    <col min="30" max="16384" width="9.109375" style="7"/>
  </cols>
  <sheetData>
    <row r="1" spans="1:29" ht="15.6" x14ac:dyDescent="0.25">
      <c r="A1" s="5" t="s">
        <v>201</v>
      </c>
      <c r="B1" s="6"/>
      <c r="C1" s="6"/>
      <c r="D1" s="6"/>
      <c r="E1" s="6"/>
      <c r="F1" s="6"/>
      <c r="G1" s="6"/>
      <c r="H1" s="42" t="str">
        <f>'Comparador de Meses'!H1</f>
        <v>MÊS NOVO</v>
      </c>
      <c r="I1" s="6"/>
      <c r="J1" s="6"/>
      <c r="K1" s="6"/>
      <c r="L1" s="6"/>
      <c r="M1" s="6"/>
    </row>
    <row r="2" spans="1:29" ht="15.6" x14ac:dyDescent="0.25">
      <c r="A2" s="35" t="s">
        <v>192</v>
      </c>
      <c r="B2" s="36"/>
      <c r="C2" s="36"/>
      <c r="D2" s="36"/>
      <c r="E2" s="36"/>
      <c r="F2" s="36"/>
      <c r="G2" s="10"/>
      <c r="H2" s="10"/>
      <c r="I2" s="10"/>
      <c r="J2" s="11"/>
      <c r="K2" s="11"/>
      <c r="L2" s="11"/>
      <c r="M2" s="11"/>
    </row>
    <row r="3" spans="1:29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9" ht="15.6" x14ac:dyDescent="0.25">
      <c r="A5" s="8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12" t="s">
        <v>107</v>
      </c>
    </row>
    <row r="6" spans="1:29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29" ht="15" x14ac:dyDescent="0.25">
      <c r="A7" s="22"/>
      <c r="B7" s="304" t="s">
        <v>41</v>
      </c>
      <c r="C7" s="304" t="s">
        <v>42</v>
      </c>
      <c r="D7" s="304" t="s">
        <v>43</v>
      </c>
      <c r="E7" s="304" t="s">
        <v>44</v>
      </c>
      <c r="F7" s="304" t="s">
        <v>45</v>
      </c>
      <c r="G7" s="304" t="s">
        <v>46</v>
      </c>
      <c r="H7" s="304" t="s">
        <v>47</v>
      </c>
      <c r="I7" s="304" t="s">
        <v>48</v>
      </c>
      <c r="J7" s="304" t="s">
        <v>49</v>
      </c>
      <c r="K7" s="304" t="s">
        <v>50</v>
      </c>
      <c r="L7" s="304" t="s">
        <v>51</v>
      </c>
      <c r="M7" s="304" t="s">
        <v>52</v>
      </c>
      <c r="N7" s="304" t="s">
        <v>93</v>
      </c>
      <c r="P7" s="13"/>
      <c r="Q7" s="304" t="s">
        <v>41</v>
      </c>
      <c r="R7" s="304" t="s">
        <v>42</v>
      </c>
      <c r="S7" s="304" t="s">
        <v>43</v>
      </c>
      <c r="T7" s="304" t="s">
        <v>44</v>
      </c>
      <c r="U7" s="304" t="s">
        <v>45</v>
      </c>
      <c r="V7" s="304" t="s">
        <v>46</v>
      </c>
      <c r="W7" s="304" t="s">
        <v>47</v>
      </c>
      <c r="X7" s="304" t="s">
        <v>48</v>
      </c>
      <c r="Y7" s="304" t="s">
        <v>49</v>
      </c>
      <c r="Z7" s="304" t="s">
        <v>50</v>
      </c>
      <c r="AA7" s="304" t="s">
        <v>51</v>
      </c>
      <c r="AB7" s="304" t="s">
        <v>52</v>
      </c>
      <c r="AC7" s="304" t="s">
        <v>93</v>
      </c>
    </row>
    <row r="8" spans="1:29" hidden="1" x14ac:dyDescent="0.25">
      <c r="A8" s="40">
        <v>2000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20"/>
      <c r="P8" s="40">
        <v>2000</v>
      </c>
      <c r="Q8" s="16"/>
      <c r="R8" s="23"/>
      <c r="S8" s="23"/>
      <c r="T8" s="23"/>
      <c r="U8" s="23"/>
      <c r="V8" s="23"/>
      <c r="W8" s="23"/>
      <c r="X8" s="23"/>
      <c r="Y8" s="23"/>
      <c r="Z8" s="23"/>
      <c r="AA8" s="24"/>
      <c r="AB8" s="23"/>
      <c r="AC8" s="23"/>
    </row>
    <row r="9" spans="1:29" hidden="1" x14ac:dyDescent="0.25">
      <c r="A9" s="40">
        <v>2001</v>
      </c>
      <c r="B9" s="416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20"/>
      <c r="P9" s="40">
        <v>2001</v>
      </c>
      <c r="Q9" s="417" t="str">
        <f>IF(B9&lt;&gt;"",IF(B8&lt;&gt;"",(B9/B8-1)*100,"-"),"-")</f>
        <v>-</v>
      </c>
      <c r="R9" s="417" t="str">
        <f t="shared" ref="R9:AC23" si="0">IF(C9&lt;&gt;"",IF(C8&lt;&gt;"",(C9/C8-1)*100,"-"),"-")</f>
        <v>-</v>
      </c>
      <c r="S9" s="417" t="str">
        <f t="shared" si="0"/>
        <v>-</v>
      </c>
      <c r="T9" s="417" t="str">
        <f t="shared" si="0"/>
        <v>-</v>
      </c>
      <c r="U9" s="417" t="str">
        <f t="shared" si="0"/>
        <v>-</v>
      </c>
      <c r="V9" s="417" t="str">
        <f t="shared" si="0"/>
        <v>-</v>
      </c>
      <c r="W9" s="417" t="str">
        <f t="shared" si="0"/>
        <v>-</v>
      </c>
      <c r="X9" s="417" t="str">
        <f t="shared" si="0"/>
        <v>-</v>
      </c>
      <c r="Y9" s="417" t="str">
        <f t="shared" si="0"/>
        <v>-</v>
      </c>
      <c r="Z9" s="417" t="str">
        <f t="shared" si="0"/>
        <v>-</v>
      </c>
      <c r="AA9" s="417" t="str">
        <f t="shared" si="0"/>
        <v>-</v>
      </c>
      <c r="AB9" s="417" t="str">
        <f t="shared" si="0"/>
        <v>-</v>
      </c>
      <c r="AC9" s="418" t="str">
        <f>IF(M9&lt;&gt;"",IF(N9&lt;&gt;"",IF(N8&lt;&gt;"",(N9/N8-1)*100,"-"),"-"),"-")</f>
        <v>-</v>
      </c>
    </row>
    <row r="10" spans="1:29" hidden="1" x14ac:dyDescent="0.25">
      <c r="A10" s="40">
        <v>2002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20"/>
      <c r="P10" s="40">
        <v>2002</v>
      </c>
      <c r="Q10" s="417" t="str">
        <f t="shared" ref="Q10:AC25" si="1">IF(B10&lt;&gt;"",IF(B9&lt;&gt;"",(B10/B9-1)*100,"-"),"-")</f>
        <v>-</v>
      </c>
      <c r="R10" s="417" t="str">
        <f t="shared" si="0"/>
        <v>-</v>
      </c>
      <c r="S10" s="417" t="str">
        <f t="shared" si="0"/>
        <v>-</v>
      </c>
      <c r="T10" s="417" t="str">
        <f t="shared" si="0"/>
        <v>-</v>
      </c>
      <c r="U10" s="417" t="str">
        <f t="shared" si="0"/>
        <v>-</v>
      </c>
      <c r="V10" s="417" t="str">
        <f t="shared" si="0"/>
        <v>-</v>
      </c>
      <c r="W10" s="417" t="str">
        <f t="shared" si="0"/>
        <v>-</v>
      </c>
      <c r="X10" s="417" t="str">
        <f t="shared" si="0"/>
        <v>-</v>
      </c>
      <c r="Y10" s="417" t="str">
        <f t="shared" si="0"/>
        <v>-</v>
      </c>
      <c r="Z10" s="417" t="str">
        <f t="shared" si="0"/>
        <v>-</v>
      </c>
      <c r="AA10" s="417" t="str">
        <f t="shared" si="0"/>
        <v>-</v>
      </c>
      <c r="AB10" s="417" t="str">
        <f t="shared" si="0"/>
        <v>-</v>
      </c>
      <c r="AC10" s="418" t="str">
        <f t="shared" ref="AC10:AC20" si="2">IF(M10&lt;&gt;"",IF(N10&lt;&gt;"",IF(N9&lt;&gt;"",(N10/N9-1)*100,"-"),"-"),"-")</f>
        <v>-</v>
      </c>
    </row>
    <row r="11" spans="1:29" hidden="1" x14ac:dyDescent="0.25">
      <c r="A11" s="40">
        <v>2003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20"/>
      <c r="P11" s="40">
        <v>2003</v>
      </c>
      <c r="Q11" s="417" t="str">
        <f t="shared" si="1"/>
        <v>-</v>
      </c>
      <c r="R11" s="417" t="str">
        <f t="shared" si="0"/>
        <v>-</v>
      </c>
      <c r="S11" s="417" t="str">
        <f t="shared" si="0"/>
        <v>-</v>
      </c>
      <c r="T11" s="417" t="str">
        <f t="shared" si="0"/>
        <v>-</v>
      </c>
      <c r="U11" s="417" t="str">
        <f t="shared" si="0"/>
        <v>-</v>
      </c>
      <c r="V11" s="417" t="str">
        <f t="shared" si="0"/>
        <v>-</v>
      </c>
      <c r="W11" s="417" t="str">
        <f t="shared" si="0"/>
        <v>-</v>
      </c>
      <c r="X11" s="417" t="str">
        <f t="shared" si="0"/>
        <v>-</v>
      </c>
      <c r="Y11" s="417" t="str">
        <f t="shared" si="0"/>
        <v>-</v>
      </c>
      <c r="Z11" s="417" t="str">
        <f t="shared" si="0"/>
        <v>-</v>
      </c>
      <c r="AA11" s="417" t="str">
        <f t="shared" si="0"/>
        <v>-</v>
      </c>
      <c r="AB11" s="417" t="str">
        <f t="shared" si="0"/>
        <v>-</v>
      </c>
      <c r="AC11" s="418" t="str">
        <f t="shared" si="2"/>
        <v>-</v>
      </c>
    </row>
    <row r="12" spans="1:29" hidden="1" x14ac:dyDescent="0.25">
      <c r="A12" s="40">
        <v>2004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20"/>
      <c r="P12" s="40">
        <v>2004</v>
      </c>
      <c r="Q12" s="417" t="str">
        <f t="shared" si="1"/>
        <v>-</v>
      </c>
      <c r="R12" s="417" t="str">
        <f t="shared" si="0"/>
        <v>-</v>
      </c>
      <c r="S12" s="417" t="str">
        <f t="shared" si="0"/>
        <v>-</v>
      </c>
      <c r="T12" s="417" t="str">
        <f t="shared" si="0"/>
        <v>-</v>
      </c>
      <c r="U12" s="417" t="str">
        <f t="shared" si="0"/>
        <v>-</v>
      </c>
      <c r="V12" s="417" t="str">
        <f t="shared" si="0"/>
        <v>-</v>
      </c>
      <c r="W12" s="417" t="str">
        <f t="shared" si="0"/>
        <v>-</v>
      </c>
      <c r="X12" s="417" t="str">
        <f t="shared" si="0"/>
        <v>-</v>
      </c>
      <c r="Y12" s="417" t="str">
        <f t="shared" si="0"/>
        <v>-</v>
      </c>
      <c r="Z12" s="417" t="str">
        <f t="shared" si="0"/>
        <v>-</v>
      </c>
      <c r="AA12" s="417" t="str">
        <f t="shared" si="0"/>
        <v>-</v>
      </c>
      <c r="AB12" s="417" t="str">
        <f t="shared" si="0"/>
        <v>-</v>
      </c>
      <c r="AC12" s="418" t="str">
        <f t="shared" si="2"/>
        <v>-</v>
      </c>
    </row>
    <row r="13" spans="1:29" hidden="1" x14ac:dyDescent="0.25">
      <c r="A13" s="40">
        <v>2005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20"/>
      <c r="P13" s="40">
        <v>2005</v>
      </c>
      <c r="Q13" s="417" t="str">
        <f t="shared" si="1"/>
        <v>-</v>
      </c>
      <c r="R13" s="417" t="str">
        <f t="shared" si="0"/>
        <v>-</v>
      </c>
      <c r="S13" s="417" t="str">
        <f t="shared" si="0"/>
        <v>-</v>
      </c>
      <c r="T13" s="417" t="str">
        <f t="shared" si="0"/>
        <v>-</v>
      </c>
      <c r="U13" s="417" t="str">
        <f t="shared" si="0"/>
        <v>-</v>
      </c>
      <c r="V13" s="417" t="str">
        <f t="shared" si="0"/>
        <v>-</v>
      </c>
      <c r="W13" s="417" t="str">
        <f t="shared" si="0"/>
        <v>-</v>
      </c>
      <c r="X13" s="417" t="str">
        <f t="shared" si="0"/>
        <v>-</v>
      </c>
      <c r="Y13" s="417" t="str">
        <f t="shared" si="0"/>
        <v>-</v>
      </c>
      <c r="Z13" s="417" t="str">
        <f t="shared" si="0"/>
        <v>-</v>
      </c>
      <c r="AA13" s="417" t="str">
        <f t="shared" si="0"/>
        <v>-</v>
      </c>
      <c r="AB13" s="417" t="str">
        <f t="shared" si="0"/>
        <v>-</v>
      </c>
      <c r="AC13" s="418" t="str">
        <f t="shared" si="2"/>
        <v>-</v>
      </c>
    </row>
    <row r="14" spans="1:29" hidden="1" x14ac:dyDescent="0.25">
      <c r="A14" s="40">
        <v>2006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20"/>
      <c r="P14" s="40">
        <v>2006</v>
      </c>
      <c r="Q14" s="417" t="str">
        <f t="shared" si="1"/>
        <v>-</v>
      </c>
      <c r="R14" s="417" t="str">
        <f t="shared" si="0"/>
        <v>-</v>
      </c>
      <c r="S14" s="417" t="str">
        <f t="shared" si="0"/>
        <v>-</v>
      </c>
      <c r="T14" s="417" t="str">
        <f t="shared" si="0"/>
        <v>-</v>
      </c>
      <c r="U14" s="417" t="str">
        <f t="shared" si="0"/>
        <v>-</v>
      </c>
      <c r="V14" s="417" t="str">
        <f t="shared" si="0"/>
        <v>-</v>
      </c>
      <c r="W14" s="417" t="str">
        <f t="shared" si="0"/>
        <v>-</v>
      </c>
      <c r="X14" s="417" t="str">
        <f t="shared" si="0"/>
        <v>-</v>
      </c>
      <c r="Y14" s="417" t="str">
        <f t="shared" si="0"/>
        <v>-</v>
      </c>
      <c r="Z14" s="417" t="str">
        <f t="shared" si="0"/>
        <v>-</v>
      </c>
      <c r="AA14" s="417" t="str">
        <f t="shared" si="0"/>
        <v>-</v>
      </c>
      <c r="AB14" s="417" t="str">
        <f t="shared" si="0"/>
        <v>-</v>
      </c>
      <c r="AC14" s="418" t="str">
        <f t="shared" si="2"/>
        <v>-</v>
      </c>
    </row>
    <row r="15" spans="1:29" hidden="1" x14ac:dyDescent="0.25">
      <c r="A15" s="40">
        <v>2007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20"/>
      <c r="P15" s="40">
        <v>2007</v>
      </c>
      <c r="Q15" s="417" t="str">
        <f t="shared" si="1"/>
        <v>-</v>
      </c>
      <c r="R15" s="417" t="str">
        <f t="shared" si="0"/>
        <v>-</v>
      </c>
      <c r="S15" s="417" t="str">
        <f t="shared" si="0"/>
        <v>-</v>
      </c>
      <c r="T15" s="417" t="str">
        <f t="shared" si="0"/>
        <v>-</v>
      </c>
      <c r="U15" s="417" t="str">
        <f t="shared" si="0"/>
        <v>-</v>
      </c>
      <c r="V15" s="417" t="str">
        <f t="shared" si="0"/>
        <v>-</v>
      </c>
      <c r="W15" s="417" t="str">
        <f t="shared" si="0"/>
        <v>-</v>
      </c>
      <c r="X15" s="417" t="str">
        <f t="shared" si="0"/>
        <v>-</v>
      </c>
      <c r="Y15" s="417" t="str">
        <f t="shared" si="0"/>
        <v>-</v>
      </c>
      <c r="Z15" s="417" t="str">
        <f t="shared" si="0"/>
        <v>-</v>
      </c>
      <c r="AA15" s="417" t="str">
        <f t="shared" si="0"/>
        <v>-</v>
      </c>
      <c r="AB15" s="417" t="str">
        <f t="shared" si="0"/>
        <v>-</v>
      </c>
      <c r="AC15" s="418" t="str">
        <f t="shared" si="2"/>
        <v>-</v>
      </c>
    </row>
    <row r="16" spans="1:29" hidden="1" x14ac:dyDescent="0.25">
      <c r="A16" s="40">
        <v>2008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20"/>
      <c r="P16" s="40">
        <v>2008</v>
      </c>
      <c r="Q16" s="417" t="str">
        <f t="shared" si="1"/>
        <v>-</v>
      </c>
      <c r="R16" s="417" t="str">
        <f t="shared" si="0"/>
        <v>-</v>
      </c>
      <c r="S16" s="417" t="str">
        <f t="shared" si="0"/>
        <v>-</v>
      </c>
      <c r="T16" s="417" t="str">
        <f t="shared" si="0"/>
        <v>-</v>
      </c>
      <c r="U16" s="417" t="str">
        <f t="shared" si="0"/>
        <v>-</v>
      </c>
      <c r="V16" s="417" t="str">
        <f t="shared" si="0"/>
        <v>-</v>
      </c>
      <c r="W16" s="417" t="str">
        <f t="shared" si="0"/>
        <v>-</v>
      </c>
      <c r="X16" s="417" t="str">
        <f t="shared" si="0"/>
        <v>-</v>
      </c>
      <c r="Y16" s="417" t="str">
        <f t="shared" si="0"/>
        <v>-</v>
      </c>
      <c r="Z16" s="417" t="str">
        <f t="shared" si="0"/>
        <v>-</v>
      </c>
      <c r="AA16" s="417" t="str">
        <f t="shared" si="0"/>
        <v>-</v>
      </c>
      <c r="AB16" s="417" t="str">
        <f t="shared" si="0"/>
        <v>-</v>
      </c>
      <c r="AC16" s="418" t="str">
        <f t="shared" si="2"/>
        <v>-</v>
      </c>
    </row>
    <row r="17" spans="1:32" hidden="1" x14ac:dyDescent="0.25">
      <c r="A17" s="40">
        <v>2009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20"/>
      <c r="P17" s="40">
        <v>2009</v>
      </c>
      <c r="Q17" s="417" t="str">
        <f t="shared" si="1"/>
        <v>-</v>
      </c>
      <c r="R17" s="417" t="str">
        <f t="shared" si="0"/>
        <v>-</v>
      </c>
      <c r="S17" s="417" t="str">
        <f t="shared" si="0"/>
        <v>-</v>
      </c>
      <c r="T17" s="417" t="str">
        <f t="shared" si="0"/>
        <v>-</v>
      </c>
      <c r="U17" s="417" t="str">
        <f t="shared" si="0"/>
        <v>-</v>
      </c>
      <c r="V17" s="417" t="str">
        <f t="shared" si="0"/>
        <v>-</v>
      </c>
      <c r="W17" s="417" t="str">
        <f t="shared" si="0"/>
        <v>-</v>
      </c>
      <c r="X17" s="417" t="str">
        <f t="shared" si="0"/>
        <v>-</v>
      </c>
      <c r="Y17" s="417" t="str">
        <f t="shared" si="0"/>
        <v>-</v>
      </c>
      <c r="Z17" s="417" t="str">
        <f t="shared" si="0"/>
        <v>-</v>
      </c>
      <c r="AA17" s="417" t="str">
        <f t="shared" si="0"/>
        <v>-</v>
      </c>
      <c r="AB17" s="417" t="str">
        <f t="shared" si="0"/>
        <v>-</v>
      </c>
      <c r="AC17" s="418" t="str">
        <f t="shared" si="2"/>
        <v>-</v>
      </c>
    </row>
    <row r="18" spans="1:32" hidden="1" x14ac:dyDescent="0.25">
      <c r="A18" s="40">
        <v>2010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20"/>
      <c r="P18" s="40">
        <v>2010</v>
      </c>
      <c r="Q18" s="417" t="str">
        <f t="shared" si="1"/>
        <v>-</v>
      </c>
      <c r="R18" s="417" t="str">
        <f t="shared" si="0"/>
        <v>-</v>
      </c>
      <c r="S18" s="417" t="str">
        <f t="shared" si="0"/>
        <v>-</v>
      </c>
      <c r="T18" s="417" t="str">
        <f t="shared" si="0"/>
        <v>-</v>
      </c>
      <c r="U18" s="417" t="str">
        <f t="shared" si="0"/>
        <v>-</v>
      </c>
      <c r="V18" s="417" t="str">
        <f t="shared" si="0"/>
        <v>-</v>
      </c>
      <c r="W18" s="417" t="str">
        <f t="shared" si="0"/>
        <v>-</v>
      </c>
      <c r="X18" s="417" t="str">
        <f t="shared" si="0"/>
        <v>-</v>
      </c>
      <c r="Y18" s="417" t="str">
        <f t="shared" si="0"/>
        <v>-</v>
      </c>
      <c r="Z18" s="417" t="str">
        <f t="shared" si="0"/>
        <v>-</v>
      </c>
      <c r="AA18" s="417" t="str">
        <f t="shared" si="0"/>
        <v>-</v>
      </c>
      <c r="AB18" s="417" t="str">
        <f t="shared" si="0"/>
        <v>-</v>
      </c>
      <c r="AC18" s="418" t="str">
        <f t="shared" si="2"/>
        <v>-</v>
      </c>
    </row>
    <row r="19" spans="1:32" hidden="1" x14ac:dyDescent="0.25">
      <c r="A19" s="40">
        <v>2011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20"/>
      <c r="P19" s="40">
        <v>2011</v>
      </c>
      <c r="Q19" s="417" t="str">
        <f t="shared" si="1"/>
        <v>-</v>
      </c>
      <c r="R19" s="417" t="str">
        <f t="shared" si="0"/>
        <v>-</v>
      </c>
      <c r="S19" s="417" t="str">
        <f t="shared" si="0"/>
        <v>-</v>
      </c>
      <c r="T19" s="417" t="str">
        <f t="shared" si="0"/>
        <v>-</v>
      </c>
      <c r="U19" s="417" t="str">
        <f t="shared" si="0"/>
        <v>-</v>
      </c>
      <c r="V19" s="417" t="str">
        <f t="shared" si="0"/>
        <v>-</v>
      </c>
      <c r="W19" s="417" t="str">
        <f t="shared" si="0"/>
        <v>-</v>
      </c>
      <c r="X19" s="417" t="str">
        <f t="shared" si="0"/>
        <v>-</v>
      </c>
      <c r="Y19" s="417" t="str">
        <f t="shared" si="0"/>
        <v>-</v>
      </c>
      <c r="Z19" s="417" t="str">
        <f t="shared" si="0"/>
        <v>-</v>
      </c>
      <c r="AA19" s="417" t="str">
        <f t="shared" si="0"/>
        <v>-</v>
      </c>
      <c r="AB19" s="417" t="str">
        <f t="shared" si="0"/>
        <v>-</v>
      </c>
      <c r="AC19" s="418" t="str">
        <f t="shared" si="2"/>
        <v>-</v>
      </c>
    </row>
    <row r="20" spans="1:32" hidden="1" x14ac:dyDescent="0.25">
      <c r="A20" s="40">
        <v>2012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20"/>
      <c r="P20" s="40">
        <v>2012</v>
      </c>
      <c r="Q20" s="417" t="str">
        <f t="shared" si="1"/>
        <v>-</v>
      </c>
      <c r="R20" s="417" t="str">
        <f t="shared" si="0"/>
        <v>-</v>
      </c>
      <c r="S20" s="417" t="str">
        <f t="shared" si="0"/>
        <v>-</v>
      </c>
      <c r="T20" s="417" t="str">
        <f t="shared" si="0"/>
        <v>-</v>
      </c>
      <c r="U20" s="417" t="str">
        <f t="shared" si="0"/>
        <v>-</v>
      </c>
      <c r="V20" s="417" t="str">
        <f t="shared" si="0"/>
        <v>-</v>
      </c>
      <c r="W20" s="417" t="str">
        <f t="shared" si="0"/>
        <v>-</v>
      </c>
      <c r="X20" s="417" t="str">
        <f t="shared" si="0"/>
        <v>-</v>
      </c>
      <c r="Y20" s="417" t="str">
        <f t="shared" si="0"/>
        <v>-</v>
      </c>
      <c r="Z20" s="417" t="str">
        <f t="shared" si="0"/>
        <v>-</v>
      </c>
      <c r="AA20" s="417" t="str">
        <f t="shared" si="0"/>
        <v>-</v>
      </c>
      <c r="AB20" s="417" t="str">
        <f t="shared" si="0"/>
        <v>-</v>
      </c>
      <c r="AC20" s="418" t="str">
        <f t="shared" si="2"/>
        <v>-</v>
      </c>
    </row>
    <row r="21" spans="1:32" x14ac:dyDescent="0.25">
      <c r="A21" s="304">
        <v>2013</v>
      </c>
      <c r="B21" s="416">
        <f>'Jan 13'!B12</f>
        <v>7994590.4740000004</v>
      </c>
      <c r="C21" s="416">
        <f>'Fev 13'!B12</f>
        <v>6880919.1849999996</v>
      </c>
      <c r="D21" s="416">
        <f>'Mar 13'!B12</f>
        <v>7495064.6450000005</v>
      </c>
      <c r="E21" s="416">
        <f>'Abr 13'!B12</f>
        <v>7235906.2400000002</v>
      </c>
      <c r="F21" s="416">
        <f>'Mai 13'!B12</f>
        <v>7301432.703999999</v>
      </c>
      <c r="G21" s="416">
        <f>'Jun 13'!B12</f>
        <v>7109393.9709999999</v>
      </c>
      <c r="H21" s="416">
        <f>'Jul 13'!B12</f>
        <v>7950636.9539999999</v>
      </c>
      <c r="I21" s="416">
        <f>'Ago 13'!B12</f>
        <v>7447797.6979999999</v>
      </c>
      <c r="J21" s="416">
        <f>'Set 13'!B12</f>
        <v>7105812.3260000004</v>
      </c>
      <c r="K21" s="416">
        <f>'Out 13'!B12</f>
        <v>7473800.0920000002</v>
      </c>
      <c r="L21" s="416">
        <f>'Nov 13'!B12</f>
        <v>7179961.4539999999</v>
      </c>
      <c r="M21" s="416">
        <f>'Dez 13'!B12</f>
        <v>7957043.0140000004</v>
      </c>
      <c r="N21" s="69">
        <f t="shared" ref="N21:N26" si="3">SUM(B21:M21)</f>
        <v>89132358.756999984</v>
      </c>
      <c r="P21" s="304">
        <v>2013</v>
      </c>
      <c r="Q21" s="417" t="str">
        <f t="shared" si="1"/>
        <v>-</v>
      </c>
      <c r="R21" s="417" t="str">
        <f t="shared" si="0"/>
        <v>-</v>
      </c>
      <c r="S21" s="417" t="str">
        <f t="shared" si="0"/>
        <v>-</v>
      </c>
      <c r="T21" s="417" t="str">
        <f t="shared" si="0"/>
        <v>-</v>
      </c>
      <c r="U21" s="417" t="str">
        <f t="shared" si="0"/>
        <v>-</v>
      </c>
      <c r="V21" s="417" t="str">
        <f t="shared" si="0"/>
        <v>-</v>
      </c>
      <c r="W21" s="417" t="str">
        <f t="shared" si="0"/>
        <v>-</v>
      </c>
      <c r="X21" s="417" t="str">
        <f t="shared" si="0"/>
        <v>-</v>
      </c>
      <c r="Y21" s="417" t="str">
        <f t="shared" si="0"/>
        <v>-</v>
      </c>
      <c r="Z21" s="417" t="str">
        <f t="shared" si="0"/>
        <v>-</v>
      </c>
      <c r="AA21" s="417" t="str">
        <f t="shared" si="0"/>
        <v>-</v>
      </c>
      <c r="AB21" s="417" t="str">
        <f t="shared" si="0"/>
        <v>-</v>
      </c>
      <c r="AC21" s="419" t="str">
        <f t="shared" si="0"/>
        <v>-</v>
      </c>
    </row>
    <row r="22" spans="1:32" x14ac:dyDescent="0.25">
      <c r="A22" s="304">
        <v>2014</v>
      </c>
      <c r="B22" s="416">
        <f>'Jan 14'!B12</f>
        <v>8252291.9939999999</v>
      </c>
      <c r="C22" s="416">
        <f>'Fev 14'!B12</f>
        <v>6626301.4060000004</v>
      </c>
      <c r="D22" s="416">
        <f>'Mar 14'!B12</f>
        <v>7267015.9040000001</v>
      </c>
      <c r="E22" s="416">
        <f>'Abr 14'!B12</f>
        <v>7012901.1659999993</v>
      </c>
      <c r="F22" s="416">
        <f>'Mai 14'!B12</f>
        <v>7017053.5420000004</v>
      </c>
      <c r="G22" s="416">
        <f>'Jun 14'!B12</f>
        <v>6709503.7170000002</v>
      </c>
      <c r="H22" s="416">
        <f>'Jul 14'!B12</f>
        <v>7554363.1600000001</v>
      </c>
      <c r="I22" s="416">
        <f>'Ago 14'!B12</f>
        <v>7301237.6230000006</v>
      </c>
      <c r="J22" s="416">
        <f>'Set 14'!B12</f>
        <v>7018234.3999999994</v>
      </c>
      <c r="K22" s="416">
        <f>'Out 14'!B12</f>
        <v>7537297.2020000005</v>
      </c>
      <c r="L22" s="416">
        <f>'Nov 14'!B12</f>
        <v>7351025.5990000004</v>
      </c>
      <c r="M22" s="416">
        <f>'Dez 14'!B12</f>
        <v>8261063.3589999992</v>
      </c>
      <c r="N22" s="69">
        <f t="shared" si="3"/>
        <v>87908289.072000012</v>
      </c>
      <c r="P22" s="304">
        <v>2014</v>
      </c>
      <c r="Q22" s="417">
        <f t="shared" si="1"/>
        <v>3.2234486661711692</v>
      </c>
      <c r="R22" s="417">
        <f t="shared" si="0"/>
        <v>-3.700345435752983</v>
      </c>
      <c r="S22" s="417">
        <f t="shared" si="0"/>
        <v>-3.0426520890934894</v>
      </c>
      <c r="T22" s="417">
        <f t="shared" si="0"/>
        <v>-3.081923211874027</v>
      </c>
      <c r="U22" s="417">
        <f t="shared" si="0"/>
        <v>-3.8948405542956643</v>
      </c>
      <c r="V22" s="417">
        <f t="shared" si="0"/>
        <v>-5.6248149368454792</v>
      </c>
      <c r="W22" s="417">
        <f t="shared" si="0"/>
        <v>-4.9841766929205944</v>
      </c>
      <c r="X22" s="417">
        <f t="shared" si="0"/>
        <v>-1.9678310413742239</v>
      </c>
      <c r="Y22" s="420">
        <f t="shared" si="0"/>
        <v>-1.2324829587682107</v>
      </c>
      <c r="Z22" s="420">
        <f t="shared" si="0"/>
        <v>0.84959604509582398</v>
      </c>
      <c r="AA22" s="420">
        <f t="shared" si="0"/>
        <v>2.3825217739114724</v>
      </c>
      <c r="AB22" s="420">
        <f t="shared" si="0"/>
        <v>3.8207704101271167</v>
      </c>
      <c r="AC22" s="419">
        <f t="shared" si="0"/>
        <v>-1.373316831362148</v>
      </c>
    </row>
    <row r="23" spans="1:32" x14ac:dyDescent="0.25">
      <c r="A23" s="304">
        <v>2015</v>
      </c>
      <c r="B23" s="416">
        <f>'Jan 15'!B12</f>
        <v>8510533.4370000008</v>
      </c>
      <c r="C23" s="416">
        <f>'Fev 15'!B12</f>
        <v>6755443.5119999992</v>
      </c>
      <c r="D23" s="416">
        <f>'Mar 15'!B12</f>
        <v>7229489.7750000004</v>
      </c>
      <c r="E23" s="416">
        <f>'Abr 15'!B12</f>
        <v>6939858.7910000002</v>
      </c>
      <c r="F23" s="416">
        <f>'Mai 15'!B12</f>
        <v>7035863.0279999999</v>
      </c>
      <c r="G23" s="416">
        <f>'Jun 15'!B12</f>
        <v>6956673.9200000009</v>
      </c>
      <c r="H23" s="416">
        <f>'Jul 15'!B12</f>
        <v>8035425.9780000001</v>
      </c>
      <c r="I23" s="416">
        <f>'Ago 15'!B12</f>
        <v>7176731.4250000007</v>
      </c>
      <c r="J23" s="416">
        <f>'Set 15'!B12</f>
        <v>6740676.318</v>
      </c>
      <c r="K23" s="416">
        <f>'Out 15'!B12</f>
        <v>7056529.4240000006</v>
      </c>
      <c r="L23" s="416">
        <f>'Nov 15'!B12</f>
        <v>6910368.722000001</v>
      </c>
      <c r="M23" s="416">
        <f>'Dez 15'!B12</f>
        <v>7759785.2170000011</v>
      </c>
      <c r="N23" s="69">
        <f t="shared" si="3"/>
        <v>87107379.547000006</v>
      </c>
      <c r="P23" s="304">
        <v>2015</v>
      </c>
      <c r="Q23" s="417">
        <f t="shared" si="1"/>
        <v>3.1293299266162755</v>
      </c>
      <c r="R23" s="417">
        <f t="shared" si="0"/>
        <v>1.9489319620001444</v>
      </c>
      <c r="S23" s="417">
        <f t="shared" si="0"/>
        <v>-0.51638980147744595</v>
      </c>
      <c r="T23" s="417">
        <f t="shared" si="0"/>
        <v>-1.0415429117142549</v>
      </c>
      <c r="U23" s="417">
        <f t="shared" si="0"/>
        <v>0.26805390449733402</v>
      </c>
      <c r="V23" s="417">
        <f t="shared" si="0"/>
        <v>3.6838820488874768</v>
      </c>
      <c r="W23" s="417">
        <f t="shared" si="0"/>
        <v>6.3680128663552438</v>
      </c>
      <c r="X23" s="417">
        <f t="shared" si="0"/>
        <v>-1.7052752482371814</v>
      </c>
      <c r="Y23" s="420">
        <f t="shared" si="0"/>
        <v>-3.9548135069412793</v>
      </c>
      <c r="Z23" s="420">
        <f t="shared" si="0"/>
        <v>-6.3785169287530525</v>
      </c>
      <c r="AA23" s="420">
        <f t="shared" si="0"/>
        <v>-5.994495204314676</v>
      </c>
      <c r="AB23" s="420">
        <f t="shared" si="0"/>
        <v>-6.0679614744012511</v>
      </c>
      <c r="AC23" s="419">
        <f t="shared" si="0"/>
        <v>-0.91107395383844825</v>
      </c>
      <c r="AD23" s="25"/>
      <c r="AE23" s="25"/>
      <c r="AF23" s="25"/>
    </row>
    <row r="24" spans="1:32" x14ac:dyDescent="0.25">
      <c r="A24" s="304">
        <v>2016</v>
      </c>
      <c r="B24" s="416">
        <f>'Jan 16'!$B$12</f>
        <v>8114582.1219999995</v>
      </c>
      <c r="C24" s="416">
        <f>'Fev 16'!$B$12</f>
        <v>6575651.9880000008</v>
      </c>
      <c r="D24" s="416">
        <f>'Mar 16'!$B$12</f>
        <v>6489960.2089999998</v>
      </c>
      <c r="E24" s="416">
        <f>'Abr 16'!$B$12</f>
        <v>5982305.0669999989</v>
      </c>
      <c r="F24" s="416">
        <f>'Mai 16'!$B$12</f>
        <v>6295122.0149999997</v>
      </c>
      <c r="G24" s="416">
        <f>'Jun 16'!$B$12</f>
        <v>6294040.3229999999</v>
      </c>
      <c r="H24" s="416">
        <f>'Jul 16'!$B$12</f>
        <v>7128211.3960000006</v>
      </c>
      <c r="I24" s="416">
        <f>'Ago 16'!$B$12</f>
        <v>6538191.1639999999</v>
      </c>
      <c r="J24" s="416">
        <f>'Set 16'!$B$12</f>
        <v>6253793.3490000004</v>
      </c>
      <c r="K24" s="416">
        <f>'Out 16'!$B$12</f>
        <v>6488807.3030000003</v>
      </c>
      <c r="L24" s="416">
        <f>'Nov 16'!$B$12</f>
        <v>6328118.7200000007</v>
      </c>
      <c r="M24" s="416">
        <f>'Dez 16'!$B$12</f>
        <v>7156377.1070000008</v>
      </c>
      <c r="N24" s="69">
        <f t="shared" si="3"/>
        <v>79645160.763000011</v>
      </c>
      <c r="P24" s="304">
        <v>2016</v>
      </c>
      <c r="Q24" s="417">
        <f t="shared" si="1"/>
        <v>-4.6524852752305996</v>
      </c>
      <c r="R24" s="417">
        <f t="shared" si="1"/>
        <v>-2.6614318316869445</v>
      </c>
      <c r="S24" s="417">
        <f t="shared" si="1"/>
        <v>-10.229346593134924</v>
      </c>
      <c r="T24" s="417">
        <f t="shared" si="1"/>
        <v>-13.797884839412166</v>
      </c>
      <c r="U24" s="417">
        <f t="shared" si="1"/>
        <v>-10.528076087498272</v>
      </c>
      <c r="V24" s="417">
        <f t="shared" si="1"/>
        <v>-9.5251495847026959</v>
      </c>
      <c r="W24" s="417">
        <f t="shared" si="1"/>
        <v>-11.290186537513257</v>
      </c>
      <c r="X24" s="417">
        <f t="shared" si="1"/>
        <v>-8.8973687767617822</v>
      </c>
      <c r="Y24" s="420">
        <f t="shared" si="1"/>
        <v>-7.2230581329035033</v>
      </c>
      <c r="Z24" s="420">
        <f t="shared" si="1"/>
        <v>-8.0453447706051904</v>
      </c>
      <c r="AA24" s="420">
        <f t="shared" si="1"/>
        <v>-8.4257443477123939</v>
      </c>
      <c r="AB24" s="420">
        <f t="shared" si="1"/>
        <v>-7.7760929346093803</v>
      </c>
      <c r="AC24" s="419">
        <f t="shared" si="1"/>
        <v>-8.5666895535224441</v>
      </c>
      <c r="AD24" s="25"/>
      <c r="AE24" s="25"/>
      <c r="AF24" s="25"/>
    </row>
    <row r="25" spans="1:32" x14ac:dyDescent="0.25">
      <c r="A25" s="304">
        <v>2017</v>
      </c>
      <c r="B25" s="416">
        <f>'Jan 17'!$B$12</f>
        <v>7552402.5199999996</v>
      </c>
      <c r="C25" s="416">
        <f>'Fev 17'!$B$12</f>
        <v>5879888.767</v>
      </c>
      <c r="D25" s="416">
        <f>'Mar 17'!$B$12</f>
        <v>6534240.9860000005</v>
      </c>
      <c r="E25" s="416">
        <f>'Abr 17'!$B$12</f>
        <v>5888340.8430000003</v>
      </c>
      <c r="F25" s="416">
        <f>'Mai 17'!$B$12</f>
        <v>6164008.3400000008</v>
      </c>
      <c r="G25" s="416">
        <f>'Jun 17'!$B$12</f>
        <v>5943807.1270000003</v>
      </c>
      <c r="H25" s="416">
        <f>'Jul 17'!$B$12</f>
        <v>7254469.9039999992</v>
      </c>
      <c r="I25" s="416">
        <f>'Ago 17'!$B$12</f>
        <v>6616905.96</v>
      </c>
      <c r="J25" s="416">
        <f>'Set 17'!$B$12</f>
        <v>6271461.3110000007</v>
      </c>
      <c r="K25" s="416">
        <f>'Out 17'!$B$12</f>
        <v>6533583.487999999</v>
      </c>
      <c r="L25" s="416">
        <f>'Nov 17'!$B$12</f>
        <v>6440769.6370000001</v>
      </c>
      <c r="M25" s="416">
        <f>'Dez 17'!$B$12</f>
        <v>7339402.7650000006</v>
      </c>
      <c r="N25" s="69">
        <f t="shared" si="3"/>
        <v>78419281.648000002</v>
      </c>
      <c r="P25" s="304">
        <v>2017</v>
      </c>
      <c r="Q25" s="417">
        <f t="shared" si="1"/>
        <v>-6.9280166686074507</v>
      </c>
      <c r="R25" s="417">
        <f t="shared" si="1"/>
        <v>-10.580900909441516</v>
      </c>
      <c r="S25" s="417">
        <f t="shared" si="1"/>
        <v>0.68229658694354267</v>
      </c>
      <c r="T25" s="417">
        <f t="shared" si="1"/>
        <v>-1.5707026463483209</v>
      </c>
      <c r="U25" s="417">
        <f t="shared" si="1"/>
        <v>-2.0827821079175468</v>
      </c>
      <c r="V25" s="417">
        <f t="shared" si="1"/>
        <v>-5.5645210075976115</v>
      </c>
      <c r="W25" s="417">
        <f t="shared" si="1"/>
        <v>1.7712508929077053</v>
      </c>
      <c r="X25" s="417">
        <f t="shared" si="1"/>
        <v>1.2039231344811663</v>
      </c>
      <c r="Y25" s="420">
        <f t="shared" si="1"/>
        <v>0.28251592296097972</v>
      </c>
      <c r="Z25" s="420">
        <f t="shared" si="1"/>
        <v>0.69005262306520709</v>
      </c>
      <c r="AA25" s="420">
        <f t="shared" si="1"/>
        <v>1.7801644056387067</v>
      </c>
      <c r="AB25" s="420">
        <f t="shared" si="1"/>
        <v>2.5575183540980984</v>
      </c>
      <c r="AC25" s="419">
        <f t="shared" si="1"/>
        <v>-1.5391758937468358</v>
      </c>
      <c r="AD25" s="25"/>
      <c r="AE25" s="25"/>
      <c r="AF25" s="25"/>
    </row>
    <row r="26" spans="1:32" x14ac:dyDescent="0.25">
      <c r="A26" s="304">
        <v>2018</v>
      </c>
      <c r="B26" s="416">
        <f>'Jan 18'!$B$12</f>
        <v>7639212.5350000001</v>
      </c>
      <c r="C26" s="416">
        <f>'Fev 18'!$B$12</f>
        <v>6096103.165</v>
      </c>
      <c r="D26" s="416">
        <f>'Mar 18'!$B$12</f>
        <v>6473053.2710000006</v>
      </c>
      <c r="E26" s="416">
        <f>'Abr 18'!$B$12</f>
        <v>6035483.5200000005</v>
      </c>
      <c r="F26" s="416">
        <f>'Mai 18'!$B$12</f>
        <v>6410974.8799999999</v>
      </c>
      <c r="G26" s="416">
        <f>'Jun 18'!$B$12</f>
        <v>6335806.7420000006</v>
      </c>
      <c r="H26" s="416">
        <f>'Jul 18'!$B$12</f>
        <v>7630024.7139999997</v>
      </c>
      <c r="I26" s="416">
        <f>'Ago 18'!$B$12</f>
        <v>6766973.6450000005</v>
      </c>
      <c r="J26" s="416">
        <f>'Set 18'!$B$12</f>
        <v>6502146.9730000002</v>
      </c>
      <c r="K26" s="416">
        <f>'Out 18'!$B$12</f>
        <v>6733195.4569999995</v>
      </c>
      <c r="L26" s="416">
        <f>'Nov 18'!$B$12</f>
        <v>6614360.1890000002</v>
      </c>
      <c r="M26" s="416">
        <f>'Dez 18'!$B$12</f>
        <v>7398252.2820000006</v>
      </c>
      <c r="N26" s="69">
        <f t="shared" si="3"/>
        <v>80635587.373000011</v>
      </c>
      <c r="P26" s="304">
        <v>2018</v>
      </c>
      <c r="Q26" s="417">
        <f t="shared" ref="Q26:AC27" si="4">IF(B26&lt;&gt;"",IF(B25&lt;&gt;"",(B26/B25-1)*100,"-"),"-")</f>
        <v>1.1494357559745261</v>
      </c>
      <c r="R26" s="417">
        <f t="shared" si="4"/>
        <v>3.6771851742072315</v>
      </c>
      <c r="S26" s="417">
        <f t="shared" si="4"/>
        <v>-0.93641656515420779</v>
      </c>
      <c r="T26" s="417">
        <f t="shared" si="4"/>
        <v>2.4988817890004178</v>
      </c>
      <c r="U26" s="417">
        <f t="shared" si="4"/>
        <v>4.0065899716157594</v>
      </c>
      <c r="V26" s="417">
        <f t="shared" si="4"/>
        <v>6.5950931217018338</v>
      </c>
      <c r="W26" s="417">
        <f t="shared" si="4"/>
        <v>5.1768746024147827</v>
      </c>
      <c r="X26" s="417">
        <f t="shared" si="4"/>
        <v>2.2679434452775649</v>
      </c>
      <c r="Y26" s="420">
        <f t="shared" si="4"/>
        <v>3.6783398726446981</v>
      </c>
      <c r="Z26" s="420">
        <f t="shared" si="4"/>
        <v>3.0551682605207464</v>
      </c>
      <c r="AA26" s="420">
        <f t="shared" si="4"/>
        <v>2.6951833675711967</v>
      </c>
      <c r="AB26" s="420">
        <f t="shared" si="4"/>
        <v>0.80182977940168598</v>
      </c>
      <c r="AC26" s="419">
        <f t="shared" si="4"/>
        <v>2.8262254874360071</v>
      </c>
      <c r="AD26" s="25"/>
      <c r="AE26" s="25"/>
      <c r="AF26" s="25"/>
    </row>
    <row r="27" spans="1:32" x14ac:dyDescent="0.25">
      <c r="A27" s="304">
        <v>2019</v>
      </c>
      <c r="B27" s="416">
        <f>'Jan 19'!$B$12</f>
        <v>7868135.2269999981</v>
      </c>
      <c r="C27" s="416">
        <f>'Fev 19'!$B$12</f>
        <v>6189498.942999999</v>
      </c>
      <c r="D27" s="416">
        <f>'Mar 19'!$B$12</f>
        <v>6482528.2380000008</v>
      </c>
      <c r="E27" s="416">
        <f>'Abr 19'!$B$12</f>
        <v>6212678.6579999998</v>
      </c>
      <c r="F27" s="416">
        <f>'Mai 19'!$B$12</f>
        <v>6444373.7580000004</v>
      </c>
      <c r="G27" s="416">
        <f>'Jun 19'!$B$12</f>
        <v>6357893.0859999992</v>
      </c>
      <c r="H27" s="416">
        <f>'Jul 19'!$B$12</f>
        <v>7924612.7740000011</v>
      </c>
      <c r="I27" s="416">
        <f>'Ago 19'!$B$12</f>
        <v>7166011</v>
      </c>
      <c r="J27" s="416">
        <f>'Set 19'!$B$12</f>
        <v>7147884</v>
      </c>
      <c r="K27" s="416">
        <f>'Out 19'!$B$12</f>
        <v>7422093</v>
      </c>
      <c r="L27" s="416">
        <f>'Nov 19'!$B$12</f>
        <v>7548347.0879999995</v>
      </c>
      <c r="M27" s="416">
        <f>'Dez 19'!$B$12</f>
        <v>8332712.159</v>
      </c>
      <c r="N27" s="69">
        <f>SUM(B27:M27)</f>
        <v>85096767.930999994</v>
      </c>
      <c r="P27" s="304">
        <v>2019</v>
      </c>
      <c r="Q27" s="417">
        <f t="shared" si="4"/>
        <v>2.9966791858605957</v>
      </c>
      <c r="R27" s="417">
        <f t="shared" si="4"/>
        <v>1.5320570448383863</v>
      </c>
      <c r="S27" s="417">
        <f t="shared" si="4"/>
        <v>0.14637554494489891</v>
      </c>
      <c r="T27" s="417">
        <f t="shared" si="4"/>
        <v>2.9358896832842207</v>
      </c>
      <c r="U27" s="417">
        <f t="shared" si="4"/>
        <v>0.52096410647612945</v>
      </c>
      <c r="V27" s="417">
        <f t="shared" si="4"/>
        <v>0.34859560746365315</v>
      </c>
      <c r="W27" s="417">
        <f t="shared" si="4"/>
        <v>3.8609057118710766</v>
      </c>
      <c r="X27" s="417">
        <f t="shared" si="4"/>
        <v>5.8968362510890104</v>
      </c>
      <c r="Y27" s="420">
        <f t="shared" si="4"/>
        <v>9.931135510799848</v>
      </c>
      <c r="Z27" s="420">
        <f t="shared" si="4"/>
        <v>10.231361133053184</v>
      </c>
      <c r="AA27" s="420">
        <f t="shared" si="4"/>
        <v>14.120593259394386</v>
      </c>
      <c r="AB27" s="420">
        <f t="shared" si="4"/>
        <v>12.630819298681484</v>
      </c>
      <c r="AC27" s="419">
        <f t="shared" si="4"/>
        <v>5.5325206938267701</v>
      </c>
      <c r="AD27" s="25"/>
      <c r="AE27" s="25"/>
      <c r="AF27" s="25"/>
    </row>
    <row r="28" spans="1:32" s="58" customFormat="1" ht="14.4" x14ac:dyDescent="0.3"/>
    <row r="29" spans="1:32" s="58" customFormat="1" ht="14.4" x14ac:dyDescent="0.3"/>
    <row r="30" spans="1:32" ht="15.6" x14ac:dyDescent="0.25">
      <c r="A30" s="8" t="s">
        <v>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P30" s="12" t="s">
        <v>106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3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32" ht="15" x14ac:dyDescent="0.25">
      <c r="A32" s="13"/>
      <c r="B32" s="304" t="s">
        <v>41</v>
      </c>
      <c r="C32" s="304" t="s">
        <v>42</v>
      </c>
      <c r="D32" s="304" t="s">
        <v>43</v>
      </c>
      <c r="E32" s="304" t="s">
        <v>44</v>
      </c>
      <c r="F32" s="304" t="s">
        <v>45</v>
      </c>
      <c r="G32" s="304" t="s">
        <v>46</v>
      </c>
      <c r="H32" s="304" t="s">
        <v>47</v>
      </c>
      <c r="I32" s="304" t="s">
        <v>48</v>
      </c>
      <c r="J32" s="304" t="s">
        <v>49</v>
      </c>
      <c r="K32" s="304" t="s">
        <v>50</v>
      </c>
      <c r="L32" s="304" t="s">
        <v>51</v>
      </c>
      <c r="M32" s="304" t="s">
        <v>52</v>
      </c>
      <c r="N32" s="304" t="s">
        <v>93</v>
      </c>
      <c r="P32" s="13"/>
      <c r="Q32" s="304" t="s">
        <v>41</v>
      </c>
      <c r="R32" s="304" t="s">
        <v>42</v>
      </c>
      <c r="S32" s="304" t="s">
        <v>43</v>
      </c>
      <c r="T32" s="304" t="s">
        <v>44</v>
      </c>
      <c r="U32" s="304" t="s">
        <v>45</v>
      </c>
      <c r="V32" s="304" t="s">
        <v>46</v>
      </c>
      <c r="W32" s="304" t="s">
        <v>47</v>
      </c>
      <c r="X32" s="304" t="s">
        <v>48</v>
      </c>
      <c r="Y32" s="304" t="s">
        <v>49</v>
      </c>
      <c r="Z32" s="304" t="s">
        <v>50</v>
      </c>
      <c r="AA32" s="304" t="s">
        <v>51</v>
      </c>
      <c r="AB32" s="304" t="s">
        <v>52</v>
      </c>
      <c r="AC32" s="304" t="s">
        <v>93</v>
      </c>
    </row>
    <row r="33" spans="1:29" hidden="1" x14ac:dyDescent="0.25">
      <c r="A33" s="40">
        <v>2000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P33" s="40">
        <v>2000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B33" s="16"/>
      <c r="AC33" s="16"/>
    </row>
    <row r="34" spans="1:29" hidden="1" x14ac:dyDescent="0.25">
      <c r="A34" s="40">
        <v>2001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15"/>
      <c r="P34" s="40">
        <v>2001</v>
      </c>
      <c r="Q34" s="417" t="str">
        <f>IF(B34&lt;&gt;"",IF(B33&lt;&gt;"",(B34/B33-1)*100,"-"),"-")</f>
        <v>-</v>
      </c>
      <c r="R34" s="417" t="str">
        <f t="shared" ref="R34:AC49" si="5">IF(C34&lt;&gt;"",IF(C33&lt;&gt;"",(C34/C33-1)*100,"-"),"-")</f>
        <v>-</v>
      </c>
      <c r="S34" s="417" t="str">
        <f t="shared" si="5"/>
        <v>-</v>
      </c>
      <c r="T34" s="417" t="str">
        <f t="shared" si="5"/>
        <v>-</v>
      </c>
      <c r="U34" s="417" t="str">
        <f t="shared" si="5"/>
        <v>-</v>
      </c>
      <c r="V34" s="417" t="str">
        <f t="shared" si="5"/>
        <v>-</v>
      </c>
      <c r="W34" s="417" t="str">
        <f t="shared" si="5"/>
        <v>-</v>
      </c>
      <c r="X34" s="417" t="str">
        <f t="shared" si="5"/>
        <v>-</v>
      </c>
      <c r="Y34" s="417" t="str">
        <f t="shared" si="5"/>
        <v>-</v>
      </c>
      <c r="Z34" s="417" t="str">
        <f t="shared" si="5"/>
        <v>-</v>
      </c>
      <c r="AA34" s="417" t="str">
        <f t="shared" si="5"/>
        <v>-</v>
      </c>
      <c r="AB34" s="417" t="str">
        <f t="shared" si="5"/>
        <v>-</v>
      </c>
      <c r="AC34" s="418" t="str">
        <f>IF(M34&lt;&gt;"",IF(N34&lt;&gt;"",IF(N33&lt;&gt;"",(N34/N33-1)*100,"-"),"-"),"-")</f>
        <v>-</v>
      </c>
    </row>
    <row r="35" spans="1:29" hidden="1" x14ac:dyDescent="0.25">
      <c r="A35" s="40">
        <v>2002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15"/>
      <c r="P35" s="40">
        <v>2002</v>
      </c>
      <c r="Q35" s="417" t="str">
        <f t="shared" ref="Q35:AC50" si="6">IF(B35&lt;&gt;"",IF(B34&lt;&gt;"",(B35/B34-1)*100,"-"),"-")</f>
        <v>-</v>
      </c>
      <c r="R35" s="417" t="str">
        <f t="shared" si="5"/>
        <v>-</v>
      </c>
      <c r="S35" s="417" t="str">
        <f t="shared" si="5"/>
        <v>-</v>
      </c>
      <c r="T35" s="417" t="str">
        <f t="shared" si="5"/>
        <v>-</v>
      </c>
      <c r="U35" s="417" t="str">
        <f t="shared" si="5"/>
        <v>-</v>
      </c>
      <c r="V35" s="417" t="str">
        <f t="shared" si="5"/>
        <v>-</v>
      </c>
      <c r="W35" s="417" t="str">
        <f t="shared" si="5"/>
        <v>-</v>
      </c>
      <c r="X35" s="417" t="str">
        <f t="shared" si="5"/>
        <v>-</v>
      </c>
      <c r="Y35" s="417" t="str">
        <f t="shared" si="5"/>
        <v>-</v>
      </c>
      <c r="Z35" s="417" t="str">
        <f t="shared" si="5"/>
        <v>-</v>
      </c>
      <c r="AA35" s="417" t="str">
        <f t="shared" si="5"/>
        <v>-</v>
      </c>
      <c r="AB35" s="417" t="str">
        <f t="shared" si="5"/>
        <v>-</v>
      </c>
      <c r="AC35" s="418" t="str">
        <f t="shared" ref="AC35:AC45" si="7">IF(M35&lt;&gt;"",IF(N35&lt;&gt;"",IF(N34&lt;&gt;"",(N35/N34-1)*100,"-"),"-"),"-")</f>
        <v>-</v>
      </c>
    </row>
    <row r="36" spans="1:29" hidden="1" x14ac:dyDescent="0.25">
      <c r="A36" s="40">
        <v>2003</v>
      </c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15"/>
      <c r="P36" s="40">
        <v>2003</v>
      </c>
      <c r="Q36" s="417" t="str">
        <f t="shared" si="6"/>
        <v>-</v>
      </c>
      <c r="R36" s="417" t="str">
        <f t="shared" si="5"/>
        <v>-</v>
      </c>
      <c r="S36" s="417" t="str">
        <f t="shared" si="5"/>
        <v>-</v>
      </c>
      <c r="T36" s="417" t="str">
        <f t="shared" si="5"/>
        <v>-</v>
      </c>
      <c r="U36" s="417" t="str">
        <f t="shared" si="5"/>
        <v>-</v>
      </c>
      <c r="V36" s="417" t="str">
        <f t="shared" si="5"/>
        <v>-</v>
      </c>
      <c r="W36" s="417" t="str">
        <f t="shared" si="5"/>
        <v>-</v>
      </c>
      <c r="X36" s="417" t="str">
        <f t="shared" si="5"/>
        <v>-</v>
      </c>
      <c r="Y36" s="417" t="str">
        <f t="shared" si="5"/>
        <v>-</v>
      </c>
      <c r="Z36" s="417" t="str">
        <f t="shared" si="5"/>
        <v>-</v>
      </c>
      <c r="AA36" s="417" t="str">
        <f t="shared" si="5"/>
        <v>-</v>
      </c>
      <c r="AB36" s="417" t="str">
        <f t="shared" si="5"/>
        <v>-</v>
      </c>
      <c r="AC36" s="418" t="str">
        <f t="shared" si="7"/>
        <v>-</v>
      </c>
    </row>
    <row r="37" spans="1:29" hidden="1" x14ac:dyDescent="0.25">
      <c r="A37" s="40">
        <v>2004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15"/>
      <c r="P37" s="40">
        <v>2004</v>
      </c>
      <c r="Q37" s="417" t="str">
        <f t="shared" si="6"/>
        <v>-</v>
      </c>
      <c r="R37" s="417" t="str">
        <f t="shared" si="5"/>
        <v>-</v>
      </c>
      <c r="S37" s="417" t="str">
        <f t="shared" si="5"/>
        <v>-</v>
      </c>
      <c r="T37" s="417" t="str">
        <f t="shared" si="5"/>
        <v>-</v>
      </c>
      <c r="U37" s="417" t="str">
        <f t="shared" si="5"/>
        <v>-</v>
      </c>
      <c r="V37" s="417" t="str">
        <f t="shared" si="5"/>
        <v>-</v>
      </c>
      <c r="W37" s="417" t="str">
        <f t="shared" si="5"/>
        <v>-</v>
      </c>
      <c r="X37" s="417" t="str">
        <f t="shared" si="5"/>
        <v>-</v>
      </c>
      <c r="Y37" s="417" t="str">
        <f t="shared" si="5"/>
        <v>-</v>
      </c>
      <c r="Z37" s="417" t="str">
        <f t="shared" si="5"/>
        <v>-</v>
      </c>
      <c r="AA37" s="417" t="str">
        <f t="shared" si="5"/>
        <v>-</v>
      </c>
      <c r="AB37" s="417" t="str">
        <f t="shared" si="5"/>
        <v>-</v>
      </c>
      <c r="AC37" s="418" t="str">
        <f t="shared" si="7"/>
        <v>-</v>
      </c>
    </row>
    <row r="38" spans="1:29" hidden="1" x14ac:dyDescent="0.25">
      <c r="A38" s="40">
        <v>2005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15"/>
      <c r="P38" s="40">
        <v>2005</v>
      </c>
      <c r="Q38" s="417" t="str">
        <f t="shared" si="6"/>
        <v>-</v>
      </c>
      <c r="R38" s="417" t="str">
        <f t="shared" si="5"/>
        <v>-</v>
      </c>
      <c r="S38" s="417" t="str">
        <f t="shared" si="5"/>
        <v>-</v>
      </c>
      <c r="T38" s="417" t="str">
        <f t="shared" si="5"/>
        <v>-</v>
      </c>
      <c r="U38" s="417" t="str">
        <f t="shared" si="5"/>
        <v>-</v>
      </c>
      <c r="V38" s="417" t="str">
        <f t="shared" si="5"/>
        <v>-</v>
      </c>
      <c r="W38" s="417" t="str">
        <f t="shared" si="5"/>
        <v>-</v>
      </c>
      <c r="X38" s="417" t="str">
        <f t="shared" si="5"/>
        <v>-</v>
      </c>
      <c r="Y38" s="417" t="str">
        <f t="shared" si="5"/>
        <v>-</v>
      </c>
      <c r="Z38" s="417" t="str">
        <f t="shared" si="5"/>
        <v>-</v>
      </c>
      <c r="AA38" s="417" t="str">
        <f t="shared" si="5"/>
        <v>-</v>
      </c>
      <c r="AB38" s="417" t="str">
        <f t="shared" si="5"/>
        <v>-</v>
      </c>
      <c r="AC38" s="418" t="str">
        <f t="shared" si="7"/>
        <v>-</v>
      </c>
    </row>
    <row r="39" spans="1:29" hidden="1" x14ac:dyDescent="0.25">
      <c r="A39" s="40">
        <v>2006</v>
      </c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15"/>
      <c r="P39" s="40">
        <v>2006</v>
      </c>
      <c r="Q39" s="417" t="str">
        <f t="shared" si="6"/>
        <v>-</v>
      </c>
      <c r="R39" s="417" t="str">
        <f t="shared" si="5"/>
        <v>-</v>
      </c>
      <c r="S39" s="417" t="str">
        <f t="shared" si="5"/>
        <v>-</v>
      </c>
      <c r="T39" s="417" t="str">
        <f t="shared" si="5"/>
        <v>-</v>
      </c>
      <c r="U39" s="417" t="str">
        <f t="shared" si="5"/>
        <v>-</v>
      </c>
      <c r="V39" s="417" t="str">
        <f t="shared" si="5"/>
        <v>-</v>
      </c>
      <c r="W39" s="417" t="str">
        <f t="shared" si="5"/>
        <v>-</v>
      </c>
      <c r="X39" s="417" t="str">
        <f t="shared" si="5"/>
        <v>-</v>
      </c>
      <c r="Y39" s="417" t="str">
        <f t="shared" si="5"/>
        <v>-</v>
      </c>
      <c r="Z39" s="417" t="str">
        <f t="shared" si="5"/>
        <v>-</v>
      </c>
      <c r="AA39" s="417" t="str">
        <f t="shared" si="5"/>
        <v>-</v>
      </c>
      <c r="AB39" s="417" t="str">
        <f t="shared" si="5"/>
        <v>-</v>
      </c>
      <c r="AC39" s="418" t="str">
        <f t="shared" si="7"/>
        <v>-</v>
      </c>
    </row>
    <row r="40" spans="1:29" hidden="1" x14ac:dyDescent="0.25">
      <c r="A40" s="40">
        <v>2007</v>
      </c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15"/>
      <c r="P40" s="40">
        <v>2007</v>
      </c>
      <c r="Q40" s="417" t="str">
        <f t="shared" si="6"/>
        <v>-</v>
      </c>
      <c r="R40" s="417" t="str">
        <f t="shared" si="5"/>
        <v>-</v>
      </c>
      <c r="S40" s="417" t="str">
        <f t="shared" si="5"/>
        <v>-</v>
      </c>
      <c r="T40" s="417" t="str">
        <f t="shared" si="5"/>
        <v>-</v>
      </c>
      <c r="U40" s="417" t="str">
        <f t="shared" si="5"/>
        <v>-</v>
      </c>
      <c r="V40" s="417" t="str">
        <f t="shared" si="5"/>
        <v>-</v>
      </c>
      <c r="W40" s="417" t="str">
        <f t="shared" si="5"/>
        <v>-</v>
      </c>
      <c r="X40" s="417" t="str">
        <f t="shared" si="5"/>
        <v>-</v>
      </c>
      <c r="Y40" s="417" t="str">
        <f t="shared" si="5"/>
        <v>-</v>
      </c>
      <c r="Z40" s="417" t="str">
        <f t="shared" si="5"/>
        <v>-</v>
      </c>
      <c r="AA40" s="417" t="str">
        <f t="shared" si="5"/>
        <v>-</v>
      </c>
      <c r="AB40" s="417" t="str">
        <f t="shared" si="5"/>
        <v>-</v>
      </c>
      <c r="AC40" s="418" t="str">
        <f t="shared" si="7"/>
        <v>-</v>
      </c>
    </row>
    <row r="41" spans="1:29" hidden="1" x14ac:dyDescent="0.25">
      <c r="A41" s="40">
        <v>2008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15"/>
      <c r="P41" s="40">
        <v>2008</v>
      </c>
      <c r="Q41" s="417" t="str">
        <f t="shared" si="6"/>
        <v>-</v>
      </c>
      <c r="R41" s="417" t="str">
        <f t="shared" si="5"/>
        <v>-</v>
      </c>
      <c r="S41" s="417" t="str">
        <f t="shared" si="5"/>
        <v>-</v>
      </c>
      <c r="T41" s="417" t="str">
        <f t="shared" si="5"/>
        <v>-</v>
      </c>
      <c r="U41" s="417" t="str">
        <f t="shared" si="5"/>
        <v>-</v>
      </c>
      <c r="V41" s="417" t="str">
        <f t="shared" si="5"/>
        <v>-</v>
      </c>
      <c r="W41" s="417" t="str">
        <f t="shared" si="5"/>
        <v>-</v>
      </c>
      <c r="X41" s="417" t="str">
        <f t="shared" si="5"/>
        <v>-</v>
      </c>
      <c r="Y41" s="417" t="str">
        <f t="shared" si="5"/>
        <v>-</v>
      </c>
      <c r="Z41" s="417" t="str">
        <f t="shared" si="5"/>
        <v>-</v>
      </c>
      <c r="AA41" s="417" t="str">
        <f t="shared" si="5"/>
        <v>-</v>
      </c>
      <c r="AB41" s="417" t="str">
        <f t="shared" si="5"/>
        <v>-</v>
      </c>
      <c r="AC41" s="418" t="str">
        <f t="shared" si="7"/>
        <v>-</v>
      </c>
    </row>
    <row r="42" spans="1:29" hidden="1" x14ac:dyDescent="0.25">
      <c r="A42" s="40">
        <v>2009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15"/>
      <c r="P42" s="40">
        <v>2009</v>
      </c>
      <c r="Q42" s="417" t="str">
        <f t="shared" si="6"/>
        <v>-</v>
      </c>
      <c r="R42" s="417" t="str">
        <f t="shared" si="5"/>
        <v>-</v>
      </c>
      <c r="S42" s="417" t="str">
        <f t="shared" si="5"/>
        <v>-</v>
      </c>
      <c r="T42" s="417" t="str">
        <f t="shared" si="5"/>
        <v>-</v>
      </c>
      <c r="U42" s="417" t="str">
        <f t="shared" si="5"/>
        <v>-</v>
      </c>
      <c r="V42" s="417" t="str">
        <f t="shared" si="5"/>
        <v>-</v>
      </c>
      <c r="W42" s="417" t="str">
        <f t="shared" si="5"/>
        <v>-</v>
      </c>
      <c r="X42" s="417" t="str">
        <f t="shared" si="5"/>
        <v>-</v>
      </c>
      <c r="Y42" s="417" t="str">
        <f t="shared" si="5"/>
        <v>-</v>
      </c>
      <c r="Z42" s="417" t="str">
        <f t="shared" si="5"/>
        <v>-</v>
      </c>
      <c r="AA42" s="417" t="str">
        <f t="shared" si="5"/>
        <v>-</v>
      </c>
      <c r="AB42" s="417" t="str">
        <f t="shared" si="5"/>
        <v>-</v>
      </c>
      <c r="AC42" s="418" t="str">
        <f t="shared" si="7"/>
        <v>-</v>
      </c>
    </row>
    <row r="43" spans="1:29" hidden="1" x14ac:dyDescent="0.25">
      <c r="A43" s="40">
        <v>2010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15"/>
      <c r="P43" s="40">
        <v>2010</v>
      </c>
      <c r="Q43" s="417" t="str">
        <f t="shared" si="6"/>
        <v>-</v>
      </c>
      <c r="R43" s="417" t="str">
        <f t="shared" si="5"/>
        <v>-</v>
      </c>
      <c r="S43" s="417" t="str">
        <f t="shared" si="5"/>
        <v>-</v>
      </c>
      <c r="T43" s="417" t="str">
        <f t="shared" si="5"/>
        <v>-</v>
      </c>
      <c r="U43" s="417" t="str">
        <f t="shared" si="5"/>
        <v>-</v>
      </c>
      <c r="V43" s="417" t="str">
        <f t="shared" si="5"/>
        <v>-</v>
      </c>
      <c r="W43" s="417" t="str">
        <f t="shared" si="5"/>
        <v>-</v>
      </c>
      <c r="X43" s="417" t="str">
        <f t="shared" si="5"/>
        <v>-</v>
      </c>
      <c r="Y43" s="417" t="str">
        <f t="shared" si="5"/>
        <v>-</v>
      </c>
      <c r="Z43" s="417" t="str">
        <f t="shared" si="5"/>
        <v>-</v>
      </c>
      <c r="AA43" s="417" t="str">
        <f t="shared" si="5"/>
        <v>-</v>
      </c>
      <c r="AB43" s="417" t="str">
        <f t="shared" si="5"/>
        <v>-</v>
      </c>
      <c r="AC43" s="418" t="str">
        <f t="shared" si="7"/>
        <v>-</v>
      </c>
    </row>
    <row r="44" spans="1:29" hidden="1" x14ac:dyDescent="0.25">
      <c r="A44" s="40">
        <v>2011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15"/>
      <c r="P44" s="40">
        <v>2011</v>
      </c>
      <c r="Q44" s="417" t="str">
        <f t="shared" si="6"/>
        <v>-</v>
      </c>
      <c r="R44" s="417" t="str">
        <f t="shared" si="5"/>
        <v>-</v>
      </c>
      <c r="S44" s="417" t="str">
        <f t="shared" si="5"/>
        <v>-</v>
      </c>
      <c r="T44" s="417" t="str">
        <f t="shared" si="5"/>
        <v>-</v>
      </c>
      <c r="U44" s="417" t="str">
        <f t="shared" si="5"/>
        <v>-</v>
      </c>
      <c r="V44" s="417" t="str">
        <f t="shared" si="5"/>
        <v>-</v>
      </c>
      <c r="W44" s="417" t="str">
        <f t="shared" si="5"/>
        <v>-</v>
      </c>
      <c r="X44" s="417" t="str">
        <f t="shared" si="5"/>
        <v>-</v>
      </c>
      <c r="Y44" s="417" t="str">
        <f t="shared" si="5"/>
        <v>-</v>
      </c>
      <c r="Z44" s="417" t="str">
        <f t="shared" si="5"/>
        <v>-</v>
      </c>
      <c r="AA44" s="417" t="str">
        <f t="shared" si="5"/>
        <v>-</v>
      </c>
      <c r="AB44" s="417" t="str">
        <f t="shared" si="5"/>
        <v>-</v>
      </c>
      <c r="AC44" s="418" t="str">
        <f t="shared" si="7"/>
        <v>-</v>
      </c>
    </row>
    <row r="45" spans="1:29" hidden="1" x14ac:dyDescent="0.25">
      <c r="A45" s="40">
        <v>2012</v>
      </c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4"/>
      <c r="P45" s="40">
        <v>2012</v>
      </c>
      <c r="Q45" s="417" t="str">
        <f t="shared" si="6"/>
        <v>-</v>
      </c>
      <c r="R45" s="417" t="str">
        <f t="shared" si="5"/>
        <v>-</v>
      </c>
      <c r="S45" s="417" t="str">
        <f t="shared" si="5"/>
        <v>-</v>
      </c>
      <c r="T45" s="417" t="str">
        <f t="shared" si="5"/>
        <v>-</v>
      </c>
      <c r="U45" s="417" t="str">
        <f t="shared" si="5"/>
        <v>-</v>
      </c>
      <c r="V45" s="417" t="str">
        <f t="shared" si="5"/>
        <v>-</v>
      </c>
      <c r="W45" s="417" t="str">
        <f t="shared" si="5"/>
        <v>-</v>
      </c>
      <c r="X45" s="417" t="str">
        <f t="shared" si="5"/>
        <v>-</v>
      </c>
      <c r="Y45" s="417" t="str">
        <f t="shared" si="5"/>
        <v>-</v>
      </c>
      <c r="Z45" s="417" t="str">
        <f t="shared" si="5"/>
        <v>-</v>
      </c>
      <c r="AA45" s="417" t="str">
        <f t="shared" si="5"/>
        <v>-</v>
      </c>
      <c r="AB45" s="417" t="str">
        <f t="shared" si="5"/>
        <v>-</v>
      </c>
      <c r="AC45" s="418" t="str">
        <f t="shared" si="7"/>
        <v>-</v>
      </c>
    </row>
    <row r="46" spans="1:29" x14ac:dyDescent="0.25">
      <c r="A46" s="304">
        <v>2013</v>
      </c>
      <c r="B46" s="416">
        <f>'Jan 13'!C12</f>
        <v>6298987.7089999998</v>
      </c>
      <c r="C46" s="416">
        <f>'Fev 13'!C12</f>
        <v>4824507.5949999997</v>
      </c>
      <c r="D46" s="416">
        <f>'Mar 13'!C12</f>
        <v>5181975.2040000008</v>
      </c>
      <c r="E46" s="416">
        <f>'Abr 13'!C12</f>
        <v>5093332.5200000005</v>
      </c>
      <c r="F46" s="416">
        <f>'Mai 13'!C12</f>
        <v>5302766.040000001</v>
      </c>
      <c r="G46" s="416">
        <f>'Jun 13'!C12</f>
        <v>5414757.1339999996</v>
      </c>
      <c r="H46" s="416">
        <f>'Jul 13'!C12</f>
        <v>6195358.7639999995</v>
      </c>
      <c r="I46" s="416">
        <f>'Ago 13'!C12</f>
        <v>5416817.0200000005</v>
      </c>
      <c r="J46" s="416">
        <f>'Set 13'!C12</f>
        <v>5454753.8239999991</v>
      </c>
      <c r="K46" s="416">
        <f>'Out 13'!C12</f>
        <v>5776460.551</v>
      </c>
      <c r="L46" s="416">
        <f>'Nov 13'!C12</f>
        <v>5640843.392</v>
      </c>
      <c r="M46" s="416">
        <f>'Dez 13'!C12</f>
        <v>6238369.5950000007</v>
      </c>
      <c r="N46" s="69">
        <f t="shared" ref="N46:N51" si="8">SUM(B46:M46)</f>
        <v>66838929.348000005</v>
      </c>
      <c r="P46" s="304">
        <v>2013</v>
      </c>
      <c r="Q46" s="417" t="str">
        <f t="shared" si="6"/>
        <v>-</v>
      </c>
      <c r="R46" s="417" t="str">
        <f t="shared" si="5"/>
        <v>-</v>
      </c>
      <c r="S46" s="417" t="str">
        <f t="shared" si="5"/>
        <v>-</v>
      </c>
      <c r="T46" s="417" t="str">
        <f t="shared" si="5"/>
        <v>-</v>
      </c>
      <c r="U46" s="417" t="str">
        <f t="shared" si="5"/>
        <v>-</v>
      </c>
      <c r="V46" s="417" t="str">
        <f t="shared" si="5"/>
        <v>-</v>
      </c>
      <c r="W46" s="417" t="str">
        <f t="shared" si="5"/>
        <v>-</v>
      </c>
      <c r="X46" s="417" t="str">
        <f t="shared" si="5"/>
        <v>-</v>
      </c>
      <c r="Y46" s="417" t="str">
        <f t="shared" si="5"/>
        <v>-</v>
      </c>
      <c r="Z46" s="417" t="str">
        <f t="shared" si="5"/>
        <v>-</v>
      </c>
      <c r="AA46" s="417" t="str">
        <f t="shared" si="5"/>
        <v>-</v>
      </c>
      <c r="AB46" s="417" t="str">
        <f t="shared" si="5"/>
        <v>-</v>
      </c>
      <c r="AC46" s="419" t="str">
        <f t="shared" si="5"/>
        <v>-</v>
      </c>
    </row>
    <row r="47" spans="1:29" x14ac:dyDescent="0.25">
      <c r="A47" s="304">
        <v>2014</v>
      </c>
      <c r="B47" s="416">
        <f>'Jan 14'!C12</f>
        <v>6660416.3490000004</v>
      </c>
      <c r="C47" s="416">
        <f>'Fev 14'!C12</f>
        <v>5266633.5860000001</v>
      </c>
      <c r="D47" s="416">
        <f>'Mar 14'!C12</f>
        <v>5551940.2940000007</v>
      </c>
      <c r="E47" s="416">
        <f>'Abr 14'!C12</f>
        <v>5514410.6940000001</v>
      </c>
      <c r="F47" s="416">
        <f>'Mai 14'!C12</f>
        <v>5445225.3729999997</v>
      </c>
      <c r="G47" s="416">
        <f>'Jun 14'!C12</f>
        <v>5228803.6359999999</v>
      </c>
      <c r="H47" s="416">
        <f>'Jul 14'!C12</f>
        <v>6166368.3719999995</v>
      </c>
      <c r="I47" s="416">
        <f>'Ago 14'!C12</f>
        <v>5776570.3789999997</v>
      </c>
      <c r="J47" s="416">
        <f>'Set 14'!C12</f>
        <v>5481694.7080000006</v>
      </c>
      <c r="K47" s="416">
        <f>'Out 14'!C12</f>
        <v>6116514.7109999992</v>
      </c>
      <c r="L47" s="416">
        <f>'Nov 14'!C12</f>
        <v>5983956.898</v>
      </c>
      <c r="M47" s="416">
        <f>'Dez 14'!C12</f>
        <v>6690157.8119999999</v>
      </c>
      <c r="N47" s="69">
        <f t="shared" si="8"/>
        <v>69882692.812000006</v>
      </c>
      <c r="P47" s="304">
        <v>2014</v>
      </c>
      <c r="Q47" s="417">
        <f t="shared" si="6"/>
        <v>5.7378845093409403</v>
      </c>
      <c r="R47" s="417">
        <f t="shared" si="5"/>
        <v>9.1641682035739525</v>
      </c>
      <c r="S47" s="417">
        <f t="shared" si="5"/>
        <v>7.1394608317388641</v>
      </c>
      <c r="T47" s="417">
        <f t="shared" si="5"/>
        <v>8.2672429562874896</v>
      </c>
      <c r="U47" s="417">
        <f t="shared" si="5"/>
        <v>2.6865098691021716</v>
      </c>
      <c r="V47" s="417">
        <f t="shared" si="5"/>
        <v>-3.434198310250558</v>
      </c>
      <c r="W47" s="417">
        <f t="shared" si="5"/>
        <v>-0.46793725923440777</v>
      </c>
      <c r="X47" s="417">
        <f t="shared" si="5"/>
        <v>6.6414161244826353</v>
      </c>
      <c r="Y47" s="420">
        <f t="shared" si="5"/>
        <v>0.49389733926150647</v>
      </c>
      <c r="Z47" s="420">
        <f t="shared" si="5"/>
        <v>5.8868948726938042</v>
      </c>
      <c r="AA47" s="420">
        <f t="shared" si="5"/>
        <v>6.0826632146287363</v>
      </c>
      <c r="AB47" s="420">
        <f t="shared" si="5"/>
        <v>7.2420880186724323</v>
      </c>
      <c r="AC47" s="419">
        <f t="shared" si="5"/>
        <v>4.5538782468410144</v>
      </c>
    </row>
    <row r="48" spans="1:29" x14ac:dyDescent="0.25">
      <c r="A48" s="304">
        <v>2015</v>
      </c>
      <c r="B48" s="416">
        <f>'Jan 15'!C12</f>
        <v>7237090.9989999998</v>
      </c>
      <c r="C48" s="416">
        <f>'Fev 15'!C12</f>
        <v>5381195.421000001</v>
      </c>
      <c r="D48" s="416">
        <f>'Mar 15'!C12</f>
        <v>5517283.7839999991</v>
      </c>
      <c r="E48" s="416">
        <f>'Abr 15'!C12</f>
        <v>5585933.3900000006</v>
      </c>
      <c r="F48" s="416">
        <f>'Mai 15'!C12</f>
        <v>5460636.9329999993</v>
      </c>
      <c r="G48" s="416">
        <f>'Jun 15'!C12</f>
        <v>5390086.2229999993</v>
      </c>
      <c r="H48" s="416">
        <f>'Jul 15'!C12</f>
        <v>6695891.8720000004</v>
      </c>
      <c r="I48" s="416">
        <f>'Ago 15'!C12</f>
        <v>5635289.426</v>
      </c>
      <c r="J48" s="416">
        <f>'Set 15'!C12</f>
        <v>5323641.6159999995</v>
      </c>
      <c r="K48" s="416">
        <f>'Out 15'!C12</f>
        <v>5572310.6449999986</v>
      </c>
      <c r="L48" s="416">
        <f>'Nov 15'!C12</f>
        <v>5341259.3320000004</v>
      </c>
      <c r="M48" s="416">
        <f>'Dez 15'!C12</f>
        <v>6186935.9479999999</v>
      </c>
      <c r="N48" s="69">
        <f t="shared" si="8"/>
        <v>69327555.589000002</v>
      </c>
      <c r="P48" s="304">
        <v>2015</v>
      </c>
      <c r="Q48" s="417">
        <f t="shared" si="6"/>
        <v>8.6582372599962376</v>
      </c>
      <c r="R48" s="417">
        <f t="shared" si="5"/>
        <v>2.1752383781650231</v>
      </c>
      <c r="S48" s="417">
        <f t="shared" si="5"/>
        <v>-0.62422339154935003</v>
      </c>
      <c r="T48" s="417">
        <f t="shared" si="5"/>
        <v>1.2970143133847811</v>
      </c>
      <c r="U48" s="417">
        <f t="shared" si="5"/>
        <v>0.28302887289877177</v>
      </c>
      <c r="V48" s="417">
        <f t="shared" si="5"/>
        <v>3.0845026554368715</v>
      </c>
      <c r="W48" s="417">
        <f t="shared" si="5"/>
        <v>8.5872829525469143</v>
      </c>
      <c r="X48" s="417">
        <f t="shared" si="5"/>
        <v>-2.4457583605941857</v>
      </c>
      <c r="Y48" s="420">
        <f t="shared" si="5"/>
        <v>-2.8832888444031313</v>
      </c>
      <c r="Z48" s="420">
        <f t="shared" si="5"/>
        <v>-8.8972902332973831</v>
      </c>
      <c r="AA48" s="420">
        <f t="shared" si="5"/>
        <v>-10.740344172846672</v>
      </c>
      <c r="AB48" s="420">
        <f t="shared" si="5"/>
        <v>-7.5218235225689494</v>
      </c>
      <c r="AC48" s="419">
        <f t="shared" si="5"/>
        <v>-0.79438441860483211</v>
      </c>
    </row>
    <row r="49" spans="1:29" x14ac:dyDescent="0.25">
      <c r="A49" s="304">
        <v>2016</v>
      </c>
      <c r="B49" s="416">
        <f>'Jan 16'!$C$12</f>
        <v>6748743.977</v>
      </c>
      <c r="C49" s="416">
        <f>'Fev 16'!$C$12</f>
        <v>5148049.5260000005</v>
      </c>
      <c r="D49" s="416">
        <f>'Mar 16'!$C$12</f>
        <v>4974405.3909999998</v>
      </c>
      <c r="E49" s="416">
        <f>'Abr 16'!$C$12</f>
        <v>4714251.7919999994</v>
      </c>
      <c r="F49" s="416">
        <f>'Mai 16'!$C$12</f>
        <v>4921510.2</v>
      </c>
      <c r="G49" s="416">
        <f>'Jun 16'!$C$12</f>
        <v>4901113.8959999997</v>
      </c>
      <c r="H49" s="416">
        <f>'Jul 16'!$C$12</f>
        <v>6058806.4019999998</v>
      </c>
      <c r="I49" s="416">
        <f>'Ago 16'!$C$12</f>
        <v>5121723.09</v>
      </c>
      <c r="J49" s="416">
        <f>'Set 16'!$C$12</f>
        <v>4990930.1919999998</v>
      </c>
      <c r="K49" s="416">
        <f>'Out 16'!$C$12</f>
        <v>5109706.2850000001</v>
      </c>
      <c r="L49" s="416">
        <f>'Nov 16'!$C$12</f>
        <v>5081641.9040000001</v>
      </c>
      <c r="M49" s="416">
        <f>'Dez 16'!$C$12</f>
        <v>5812326.050999999</v>
      </c>
      <c r="N49" s="69">
        <f t="shared" si="8"/>
        <v>63583208.706</v>
      </c>
      <c r="P49" s="304">
        <v>2016</v>
      </c>
      <c r="Q49" s="417">
        <f t="shared" si="6"/>
        <v>-6.7478358648174863</v>
      </c>
      <c r="R49" s="417">
        <f t="shared" si="6"/>
        <v>-4.3326041290036361</v>
      </c>
      <c r="S49" s="417">
        <f t="shared" si="6"/>
        <v>-9.8395952474718555</v>
      </c>
      <c r="T49" s="417">
        <f t="shared" si="6"/>
        <v>-15.604940788597577</v>
      </c>
      <c r="U49" s="417">
        <f t="shared" si="6"/>
        <v>-9.8729642643318964</v>
      </c>
      <c r="V49" s="417">
        <f t="shared" si="6"/>
        <v>-9.0716976829333333</v>
      </c>
      <c r="W49" s="417">
        <f t="shared" si="6"/>
        <v>-9.5145722508465305</v>
      </c>
      <c r="X49" s="417">
        <f t="shared" si="5"/>
        <v>-9.1133976833650543</v>
      </c>
      <c r="Y49" s="420">
        <f t="shared" si="5"/>
        <v>-6.2496961290566251</v>
      </c>
      <c r="Z49" s="420">
        <f t="shared" si="5"/>
        <v>-8.3018408245974289</v>
      </c>
      <c r="AA49" s="420">
        <f t="shared" si="5"/>
        <v>-4.8606033121179397</v>
      </c>
      <c r="AB49" s="420">
        <f t="shared" si="5"/>
        <v>-6.0548533255964543</v>
      </c>
      <c r="AC49" s="419">
        <f t="shared" si="5"/>
        <v>-8.2858061764858206</v>
      </c>
    </row>
    <row r="50" spans="1:29" x14ac:dyDescent="0.25">
      <c r="A50" s="304">
        <v>2017</v>
      </c>
      <c r="B50" s="416">
        <f>'Jan 17'!$C$12</f>
        <v>6351817.6159999995</v>
      </c>
      <c r="C50" s="416">
        <f>'Fev 17'!$C$12</f>
        <v>4619421.7949999999</v>
      </c>
      <c r="D50" s="416">
        <f>'Mar 17'!$C$12</f>
        <v>5107534.4099999992</v>
      </c>
      <c r="E50" s="416">
        <f>'Abr 17'!$C$12</f>
        <v>4676974.4400000004</v>
      </c>
      <c r="F50" s="416">
        <f>'Mai 17'!$C$12</f>
        <v>4759188.148</v>
      </c>
      <c r="G50" s="416">
        <f>'Jun 17'!$C$12</f>
        <v>4749036.7760000005</v>
      </c>
      <c r="H50" s="416">
        <f>'Jul 17'!$C$12</f>
        <v>6048178.8569999998</v>
      </c>
      <c r="I50" s="416">
        <f>'Ago 17'!$C$12</f>
        <v>5284350.5990000004</v>
      </c>
      <c r="J50" s="416">
        <f>'Set 17'!$C$12</f>
        <v>5184595.801</v>
      </c>
      <c r="K50" s="416">
        <f>'Out 17'!$C$12</f>
        <v>5433141.0109999999</v>
      </c>
      <c r="L50" s="416">
        <f>'Nov 17'!$C$12</f>
        <v>5312163.5520000001</v>
      </c>
      <c r="M50" s="416">
        <f>'Dez 17'!$C$12</f>
        <v>6086180.0839999998</v>
      </c>
      <c r="N50" s="69">
        <f t="shared" si="8"/>
        <v>63612583.089000002</v>
      </c>
      <c r="P50" s="304">
        <v>2017</v>
      </c>
      <c r="Q50" s="417">
        <f t="shared" si="6"/>
        <v>-5.8814849452393236</v>
      </c>
      <c r="R50" s="417">
        <f t="shared" si="6"/>
        <v>-10.268505155791319</v>
      </c>
      <c r="S50" s="417">
        <f t="shared" si="6"/>
        <v>2.6762800482820426</v>
      </c>
      <c r="T50" s="417">
        <f t="shared" si="6"/>
        <v>-0.79073739894967021</v>
      </c>
      <c r="U50" s="417">
        <f t="shared" si="6"/>
        <v>-3.298216307669144</v>
      </c>
      <c r="V50" s="417">
        <f t="shared" si="6"/>
        <v>-3.1029093227993632</v>
      </c>
      <c r="W50" s="417">
        <f t="shared" si="6"/>
        <v>-0.17540657837312734</v>
      </c>
      <c r="X50" s="417">
        <f t="shared" si="6"/>
        <v>3.1752499333188355</v>
      </c>
      <c r="Y50" s="420">
        <f t="shared" si="6"/>
        <v>3.8803509876861986</v>
      </c>
      <c r="Z50" s="420">
        <f t="shared" si="6"/>
        <v>6.3298105206060828</v>
      </c>
      <c r="AA50" s="420">
        <f t="shared" si="6"/>
        <v>4.5363615216283959</v>
      </c>
      <c r="AB50" s="420">
        <f t="shared" si="6"/>
        <v>4.7116082373404478</v>
      </c>
      <c r="AC50" s="419">
        <f t="shared" si="6"/>
        <v>4.6198333801972247E-2</v>
      </c>
    </row>
    <row r="51" spans="1:29" x14ac:dyDescent="0.25">
      <c r="A51" s="304">
        <v>2018</v>
      </c>
      <c r="B51" s="416">
        <f>'Jan 18'!$C$12</f>
        <v>6437781.1729999995</v>
      </c>
      <c r="C51" s="416">
        <f>'Fev 18'!$C$12</f>
        <v>4843552.5810000002</v>
      </c>
      <c r="D51" s="416">
        <f>'Mar 18'!$C$12</f>
        <v>5136273.9899999993</v>
      </c>
      <c r="E51" s="416">
        <f>'Abr 18'!$C$12</f>
        <v>4843345.42</v>
      </c>
      <c r="F51" s="416">
        <f>'Mai 18'!$C$12</f>
        <v>4900064.5159999998</v>
      </c>
      <c r="G51" s="416">
        <f>'Jun 18'!$C$12</f>
        <v>4925911.0600000005</v>
      </c>
      <c r="H51" s="416">
        <f>'Jul 18'!$C$12</f>
        <v>6368396.8310000012</v>
      </c>
      <c r="I51" s="416">
        <f>'Ago 18'!$C$12</f>
        <v>5338552.4639999988</v>
      </c>
      <c r="J51" s="416">
        <f>'Set 18'!$C$12</f>
        <v>5178292.4750000006</v>
      </c>
      <c r="K51" s="416">
        <f>'Out 18'!$C$12</f>
        <v>5453006.9330000002</v>
      </c>
      <c r="L51" s="416">
        <f>'Nov 18'!$C$12</f>
        <v>5540490.7299999986</v>
      </c>
      <c r="M51" s="416">
        <f>'Dez 18'!$C$12</f>
        <v>6264108.6460000006</v>
      </c>
      <c r="N51" s="69">
        <f t="shared" si="8"/>
        <v>65229776.818999991</v>
      </c>
      <c r="P51" s="304">
        <v>2018</v>
      </c>
      <c r="Q51" s="417">
        <f t="shared" ref="Q51:AC52" si="9">IF(B51&lt;&gt;"",IF(B50&lt;&gt;"",(B51/B50-1)*100,"-"),"-")</f>
        <v>1.35336941639288</v>
      </c>
      <c r="R51" s="417">
        <f t="shared" si="9"/>
        <v>4.8519229450446844</v>
      </c>
      <c r="S51" s="417">
        <f t="shared" si="9"/>
        <v>0.56268989482930465</v>
      </c>
      <c r="T51" s="417">
        <f t="shared" si="9"/>
        <v>3.5572351770218225</v>
      </c>
      <c r="U51" s="417">
        <f t="shared" si="9"/>
        <v>2.9600924279323149</v>
      </c>
      <c r="V51" s="417">
        <f t="shared" si="9"/>
        <v>3.7244243905177221</v>
      </c>
      <c r="W51" s="417">
        <f t="shared" si="9"/>
        <v>5.294452786054582</v>
      </c>
      <c r="X51" s="417">
        <f t="shared" si="9"/>
        <v>1.0257053158103435</v>
      </c>
      <c r="Y51" s="420">
        <f t="shared" si="9"/>
        <v>-0.12157796368201801</v>
      </c>
      <c r="Z51" s="420">
        <f t="shared" si="9"/>
        <v>0.36564340884543967</v>
      </c>
      <c r="AA51" s="420">
        <f t="shared" si="9"/>
        <v>4.298195561280016</v>
      </c>
      <c r="AB51" s="420">
        <f t="shared" si="9"/>
        <v>2.9234850028141413</v>
      </c>
      <c r="AC51" s="419">
        <f t="shared" si="9"/>
        <v>2.5422544588975082</v>
      </c>
    </row>
    <row r="52" spans="1:29" x14ac:dyDescent="0.25">
      <c r="A52" s="304">
        <v>2019</v>
      </c>
      <c r="B52" s="416">
        <f>'Jan 19'!$C$12</f>
        <v>6625181.4280000003</v>
      </c>
      <c r="C52" s="416">
        <f>'Fev 19'!$C$12</f>
        <v>5074159.0750000002</v>
      </c>
      <c r="D52" s="416">
        <f>'Mar 19'!$C$12</f>
        <v>5195869.5449999999</v>
      </c>
      <c r="E52" s="416">
        <f>'Abr 19'!$C$12</f>
        <v>5052226.9840000002</v>
      </c>
      <c r="F52" s="416">
        <f>'Mai 19'!$C$12</f>
        <v>5233965.9129999997</v>
      </c>
      <c r="G52" s="416">
        <f>'Jun 19'!$C$12</f>
        <v>5186744.9530000007</v>
      </c>
      <c r="H52" s="416">
        <f>'Jul 19'!$C$12</f>
        <v>6673025.5300000021</v>
      </c>
      <c r="I52" s="416">
        <f>'Ago 19'!$C$12</f>
        <v>5901298</v>
      </c>
      <c r="J52" s="416">
        <f>'Set 19'!$C$12</f>
        <v>5843955</v>
      </c>
      <c r="K52" s="416">
        <f>'Out 19'!$C$12</f>
        <v>6238292</v>
      </c>
      <c r="L52" s="416">
        <f>'Nov 19'!$C$12</f>
        <v>6237824.3659999995</v>
      </c>
      <c r="M52" s="416">
        <f>'Dez 19'!$C$12</f>
        <v>7019718.2259999998</v>
      </c>
      <c r="N52" s="69">
        <f>SUM(B52:M52)</f>
        <v>70282261.019999996</v>
      </c>
      <c r="P52" s="304">
        <v>2019</v>
      </c>
      <c r="Q52" s="417">
        <f t="shared" si="9"/>
        <v>2.9109447799492871</v>
      </c>
      <c r="R52" s="417">
        <f t="shared" si="9"/>
        <v>4.7611023137151376</v>
      </c>
      <c r="S52" s="417">
        <f t="shared" si="9"/>
        <v>1.1602876932973016</v>
      </c>
      <c r="T52" s="417">
        <f t="shared" si="9"/>
        <v>4.3127538072640803</v>
      </c>
      <c r="U52" s="417">
        <f t="shared" si="9"/>
        <v>6.8142245047942529</v>
      </c>
      <c r="V52" s="417">
        <f t="shared" si="9"/>
        <v>5.2951401237845364</v>
      </c>
      <c r="W52" s="417">
        <f t="shared" si="9"/>
        <v>4.7834440454014082</v>
      </c>
      <c r="X52" s="417">
        <f t="shared" si="9"/>
        <v>10.541163354576355</v>
      </c>
      <c r="Y52" s="420">
        <f t="shared" si="9"/>
        <v>12.854865348253618</v>
      </c>
      <c r="Z52" s="420">
        <f t="shared" si="9"/>
        <v>14.400954861210336</v>
      </c>
      <c r="AA52" s="420">
        <f t="shared" si="9"/>
        <v>12.586134874735212</v>
      </c>
      <c r="AB52" s="420">
        <f t="shared" si="9"/>
        <v>12.062523540080994</v>
      </c>
      <c r="AC52" s="419">
        <f t="shared" si="9"/>
        <v>7.7456714515821146</v>
      </c>
    </row>
    <row r="53" spans="1:29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29" x14ac:dyDescent="0.25">
      <c r="A54" s="11"/>
      <c r="B54" s="11"/>
      <c r="C54" s="11"/>
      <c r="D54" s="11"/>
      <c r="E54" s="26"/>
      <c r="F54" s="11"/>
      <c r="G54" s="11"/>
      <c r="H54" s="11"/>
      <c r="I54" s="11"/>
      <c r="J54" s="11"/>
      <c r="K54" s="11"/>
      <c r="L54" s="11"/>
      <c r="M54" s="11"/>
    </row>
    <row r="55" spans="1:29" ht="15.6" x14ac:dyDescent="0.25">
      <c r="A55" s="8" t="s">
        <v>108</v>
      </c>
      <c r="B55" s="9"/>
      <c r="C55" s="11"/>
      <c r="D55" s="11"/>
      <c r="E55" s="26"/>
      <c r="F55" s="11"/>
      <c r="G55" s="11"/>
      <c r="H55" s="11"/>
      <c r="I55" s="11"/>
      <c r="J55" s="11"/>
      <c r="K55" s="11"/>
      <c r="L55" s="11"/>
      <c r="M55" s="11"/>
      <c r="P55" s="12" t="s">
        <v>111</v>
      </c>
    </row>
    <row r="56" spans="1:29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29" ht="15" x14ac:dyDescent="0.25">
      <c r="A57" s="22"/>
      <c r="B57" s="304" t="s">
        <v>41</v>
      </c>
      <c r="C57" s="304" t="s">
        <v>42</v>
      </c>
      <c r="D57" s="304" t="s">
        <v>43</v>
      </c>
      <c r="E57" s="304" t="s">
        <v>44</v>
      </c>
      <c r="F57" s="304" t="s">
        <v>45</v>
      </c>
      <c r="G57" s="304" t="s">
        <v>46</v>
      </c>
      <c r="H57" s="304" t="s">
        <v>47</v>
      </c>
      <c r="I57" s="304" t="s">
        <v>48</v>
      </c>
      <c r="J57" s="304" t="s">
        <v>49</v>
      </c>
      <c r="K57" s="304" t="s">
        <v>50</v>
      </c>
      <c r="L57" s="304" t="s">
        <v>51</v>
      </c>
      <c r="M57" s="304" t="s">
        <v>52</v>
      </c>
      <c r="N57" s="304" t="s">
        <v>93</v>
      </c>
      <c r="P57" s="13"/>
      <c r="Q57" s="304" t="s">
        <v>41</v>
      </c>
      <c r="R57" s="304" t="s">
        <v>42</v>
      </c>
      <c r="S57" s="304" t="s">
        <v>43</v>
      </c>
      <c r="T57" s="304" t="s">
        <v>44</v>
      </c>
      <c r="U57" s="304" t="s">
        <v>45</v>
      </c>
      <c r="V57" s="304" t="s">
        <v>46</v>
      </c>
      <c r="W57" s="304" t="s">
        <v>47</v>
      </c>
      <c r="X57" s="304" t="s">
        <v>48</v>
      </c>
      <c r="Y57" s="304" t="s">
        <v>49</v>
      </c>
      <c r="Z57" s="304" t="s">
        <v>50</v>
      </c>
      <c r="AA57" s="304" t="s">
        <v>51</v>
      </c>
      <c r="AB57" s="304" t="s">
        <v>52</v>
      </c>
      <c r="AC57" s="304" t="s">
        <v>93</v>
      </c>
    </row>
    <row r="58" spans="1:29" hidden="1" x14ac:dyDescent="0.25">
      <c r="A58" s="40">
        <v>2000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28"/>
      <c r="P58" s="40">
        <v>2000</v>
      </c>
      <c r="Q58" s="16"/>
      <c r="R58" s="23"/>
      <c r="S58" s="23"/>
      <c r="T58" s="23"/>
      <c r="U58" s="23"/>
      <c r="V58" s="23"/>
      <c r="W58" s="23"/>
      <c r="X58" s="23"/>
      <c r="Y58" s="23"/>
      <c r="Z58" s="23"/>
      <c r="AA58" s="24"/>
      <c r="AB58" s="23"/>
      <c r="AC58" s="23"/>
    </row>
    <row r="59" spans="1:29" hidden="1" x14ac:dyDescent="0.25">
      <c r="A59" s="40">
        <v>2001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28"/>
      <c r="P59" s="40">
        <v>2001</v>
      </c>
      <c r="Q59" s="417" t="str">
        <f>IF(B59&lt;&gt;"",IF(B58&lt;&gt;"",(B59/B58-1)*100,"-"),"-")</f>
        <v>-</v>
      </c>
      <c r="R59" s="417" t="str">
        <f t="shared" ref="R59:AB69" si="10">IF(C59&lt;&gt;"",IF(C58&lt;&gt;"",(C59/C58-1)*100,"-"),"-")</f>
        <v>-</v>
      </c>
      <c r="S59" s="417" t="str">
        <f t="shared" si="10"/>
        <v>-</v>
      </c>
      <c r="T59" s="417" t="str">
        <f t="shared" si="10"/>
        <v>-</v>
      </c>
      <c r="U59" s="417" t="str">
        <f t="shared" si="10"/>
        <v>-</v>
      </c>
      <c r="V59" s="417" t="str">
        <f t="shared" si="10"/>
        <v>-</v>
      </c>
      <c r="W59" s="417" t="str">
        <f t="shared" si="10"/>
        <v>-</v>
      </c>
      <c r="X59" s="417" t="str">
        <f t="shared" si="10"/>
        <v>-</v>
      </c>
      <c r="Y59" s="417" t="str">
        <f t="shared" si="10"/>
        <v>-</v>
      </c>
      <c r="Z59" s="417" t="str">
        <f t="shared" si="10"/>
        <v>-</v>
      </c>
      <c r="AA59" s="417" t="str">
        <f t="shared" si="10"/>
        <v>-</v>
      </c>
      <c r="AB59" s="417" t="str">
        <f t="shared" si="10"/>
        <v>-</v>
      </c>
      <c r="AC59" s="418" t="str">
        <f>IF(M59&lt;&gt;"",IF(N59&lt;&gt;"",IF(N58&lt;&gt;"",(N59/N58-1)*100,"-"),"-"),"-")</f>
        <v>-</v>
      </c>
    </row>
    <row r="60" spans="1:29" hidden="1" x14ac:dyDescent="0.25">
      <c r="A60" s="40">
        <v>2002</v>
      </c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28"/>
      <c r="P60" s="40">
        <v>2002</v>
      </c>
      <c r="Q60" s="417" t="str">
        <f t="shared" ref="Q60:Q69" si="11">IF(B60&lt;&gt;"",IF(B59&lt;&gt;"",(B60/B59-1)*100,"-"),"-")</f>
        <v>-</v>
      </c>
      <c r="R60" s="417" t="str">
        <f t="shared" si="10"/>
        <v>-</v>
      </c>
      <c r="S60" s="417" t="str">
        <f t="shared" si="10"/>
        <v>-</v>
      </c>
      <c r="T60" s="417" t="str">
        <f t="shared" si="10"/>
        <v>-</v>
      </c>
      <c r="U60" s="417" t="str">
        <f t="shared" si="10"/>
        <v>-</v>
      </c>
      <c r="V60" s="417" t="str">
        <f t="shared" si="10"/>
        <v>-</v>
      </c>
      <c r="W60" s="417" t="str">
        <f t="shared" si="10"/>
        <v>-</v>
      </c>
      <c r="X60" s="417" t="str">
        <f t="shared" si="10"/>
        <v>-</v>
      </c>
      <c r="Y60" s="417" t="str">
        <f t="shared" si="10"/>
        <v>-</v>
      </c>
      <c r="Z60" s="417" t="str">
        <f t="shared" si="10"/>
        <v>-</v>
      </c>
      <c r="AA60" s="417" t="str">
        <f t="shared" si="10"/>
        <v>-</v>
      </c>
      <c r="AB60" s="417" t="str">
        <f t="shared" si="10"/>
        <v>-</v>
      </c>
      <c r="AC60" s="418" t="str">
        <f t="shared" ref="AC60:AC69" si="12">IF(M60&lt;&gt;"",IF(N60&lt;&gt;"",IF(N59&lt;&gt;"",(N60/N59-1)*100,"-"),"-"),"-")</f>
        <v>-</v>
      </c>
    </row>
    <row r="61" spans="1:29" hidden="1" x14ac:dyDescent="0.25">
      <c r="A61" s="40">
        <v>2003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28"/>
      <c r="P61" s="40">
        <v>2003</v>
      </c>
      <c r="Q61" s="417" t="str">
        <f t="shared" si="11"/>
        <v>-</v>
      </c>
      <c r="R61" s="417" t="str">
        <f t="shared" si="10"/>
        <v>-</v>
      </c>
      <c r="S61" s="417" t="str">
        <f t="shared" si="10"/>
        <v>-</v>
      </c>
      <c r="T61" s="417" t="str">
        <f t="shared" si="10"/>
        <v>-</v>
      </c>
      <c r="U61" s="417" t="str">
        <f t="shared" si="10"/>
        <v>-</v>
      </c>
      <c r="V61" s="417" t="str">
        <f t="shared" si="10"/>
        <v>-</v>
      </c>
      <c r="W61" s="417" t="str">
        <f t="shared" si="10"/>
        <v>-</v>
      </c>
      <c r="X61" s="417" t="str">
        <f t="shared" si="10"/>
        <v>-</v>
      </c>
      <c r="Y61" s="417" t="str">
        <f t="shared" si="10"/>
        <v>-</v>
      </c>
      <c r="Z61" s="417" t="str">
        <f t="shared" si="10"/>
        <v>-</v>
      </c>
      <c r="AA61" s="417" t="str">
        <f t="shared" si="10"/>
        <v>-</v>
      </c>
      <c r="AB61" s="417" t="str">
        <f t="shared" si="10"/>
        <v>-</v>
      </c>
      <c r="AC61" s="418" t="str">
        <f t="shared" si="12"/>
        <v>-</v>
      </c>
    </row>
    <row r="62" spans="1:29" hidden="1" x14ac:dyDescent="0.25">
      <c r="A62" s="40">
        <v>2004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28"/>
      <c r="P62" s="40">
        <v>2004</v>
      </c>
      <c r="Q62" s="417" t="str">
        <f t="shared" si="11"/>
        <v>-</v>
      </c>
      <c r="R62" s="417" t="str">
        <f t="shared" si="10"/>
        <v>-</v>
      </c>
      <c r="S62" s="417" t="str">
        <f t="shared" si="10"/>
        <v>-</v>
      </c>
      <c r="T62" s="417" t="str">
        <f t="shared" si="10"/>
        <v>-</v>
      </c>
      <c r="U62" s="417" t="str">
        <f t="shared" si="10"/>
        <v>-</v>
      </c>
      <c r="V62" s="417" t="str">
        <f t="shared" si="10"/>
        <v>-</v>
      </c>
      <c r="W62" s="417" t="str">
        <f t="shared" si="10"/>
        <v>-</v>
      </c>
      <c r="X62" s="417" t="str">
        <f t="shared" si="10"/>
        <v>-</v>
      </c>
      <c r="Y62" s="417" t="str">
        <f t="shared" si="10"/>
        <v>-</v>
      </c>
      <c r="Z62" s="417" t="str">
        <f t="shared" si="10"/>
        <v>-</v>
      </c>
      <c r="AA62" s="417" t="str">
        <f t="shared" si="10"/>
        <v>-</v>
      </c>
      <c r="AB62" s="417" t="str">
        <f t="shared" si="10"/>
        <v>-</v>
      </c>
      <c r="AC62" s="418" t="str">
        <f t="shared" si="12"/>
        <v>-</v>
      </c>
    </row>
    <row r="63" spans="1:29" hidden="1" x14ac:dyDescent="0.25">
      <c r="A63" s="40">
        <v>2005</v>
      </c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28"/>
      <c r="P63" s="40">
        <v>2005</v>
      </c>
      <c r="Q63" s="417" t="str">
        <f t="shared" si="11"/>
        <v>-</v>
      </c>
      <c r="R63" s="417" t="str">
        <f t="shared" si="10"/>
        <v>-</v>
      </c>
      <c r="S63" s="417" t="str">
        <f t="shared" si="10"/>
        <v>-</v>
      </c>
      <c r="T63" s="417" t="str">
        <f t="shared" si="10"/>
        <v>-</v>
      </c>
      <c r="U63" s="417" t="str">
        <f t="shared" si="10"/>
        <v>-</v>
      </c>
      <c r="V63" s="417" t="str">
        <f t="shared" si="10"/>
        <v>-</v>
      </c>
      <c r="W63" s="417" t="str">
        <f t="shared" si="10"/>
        <v>-</v>
      </c>
      <c r="X63" s="417" t="str">
        <f t="shared" si="10"/>
        <v>-</v>
      </c>
      <c r="Y63" s="417" t="str">
        <f t="shared" si="10"/>
        <v>-</v>
      </c>
      <c r="Z63" s="417" t="str">
        <f t="shared" si="10"/>
        <v>-</v>
      </c>
      <c r="AA63" s="417" t="str">
        <f t="shared" si="10"/>
        <v>-</v>
      </c>
      <c r="AB63" s="417" t="str">
        <f t="shared" si="10"/>
        <v>-</v>
      </c>
      <c r="AC63" s="418" t="str">
        <f t="shared" si="12"/>
        <v>-</v>
      </c>
    </row>
    <row r="64" spans="1:29" hidden="1" x14ac:dyDescent="0.25">
      <c r="A64" s="40">
        <v>2006</v>
      </c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28"/>
      <c r="P64" s="40">
        <v>2006</v>
      </c>
      <c r="Q64" s="417" t="str">
        <f t="shared" si="11"/>
        <v>-</v>
      </c>
      <c r="R64" s="417" t="str">
        <f t="shared" si="10"/>
        <v>-</v>
      </c>
      <c r="S64" s="417" t="str">
        <f t="shared" si="10"/>
        <v>-</v>
      </c>
      <c r="T64" s="417" t="str">
        <f t="shared" si="10"/>
        <v>-</v>
      </c>
      <c r="U64" s="417" t="str">
        <f t="shared" si="10"/>
        <v>-</v>
      </c>
      <c r="V64" s="417" t="str">
        <f t="shared" si="10"/>
        <v>-</v>
      </c>
      <c r="W64" s="417" t="str">
        <f t="shared" si="10"/>
        <v>-</v>
      </c>
      <c r="X64" s="417" t="str">
        <f t="shared" si="10"/>
        <v>-</v>
      </c>
      <c r="Y64" s="417" t="str">
        <f t="shared" si="10"/>
        <v>-</v>
      </c>
      <c r="Z64" s="417" t="str">
        <f t="shared" si="10"/>
        <v>-</v>
      </c>
      <c r="AA64" s="417" t="str">
        <f t="shared" si="10"/>
        <v>-</v>
      </c>
      <c r="AB64" s="417" t="str">
        <f t="shared" si="10"/>
        <v>-</v>
      </c>
      <c r="AC64" s="418" t="str">
        <f t="shared" si="12"/>
        <v>-</v>
      </c>
    </row>
    <row r="65" spans="1:29" hidden="1" x14ac:dyDescent="0.25">
      <c r="A65" s="40">
        <v>2007</v>
      </c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28"/>
      <c r="P65" s="40">
        <v>2007</v>
      </c>
      <c r="Q65" s="417" t="str">
        <f t="shared" si="11"/>
        <v>-</v>
      </c>
      <c r="R65" s="417" t="str">
        <f t="shared" si="10"/>
        <v>-</v>
      </c>
      <c r="S65" s="417" t="str">
        <f t="shared" si="10"/>
        <v>-</v>
      </c>
      <c r="T65" s="417" t="str">
        <f t="shared" si="10"/>
        <v>-</v>
      </c>
      <c r="U65" s="417" t="str">
        <f t="shared" si="10"/>
        <v>-</v>
      </c>
      <c r="V65" s="417" t="str">
        <f t="shared" si="10"/>
        <v>-</v>
      </c>
      <c r="W65" s="417" t="str">
        <f t="shared" si="10"/>
        <v>-</v>
      </c>
      <c r="X65" s="417" t="str">
        <f t="shared" si="10"/>
        <v>-</v>
      </c>
      <c r="Y65" s="417" t="str">
        <f t="shared" si="10"/>
        <v>-</v>
      </c>
      <c r="Z65" s="417" t="str">
        <f t="shared" si="10"/>
        <v>-</v>
      </c>
      <c r="AA65" s="417" t="str">
        <f t="shared" si="10"/>
        <v>-</v>
      </c>
      <c r="AB65" s="417" t="str">
        <f t="shared" si="10"/>
        <v>-</v>
      </c>
      <c r="AC65" s="418" t="str">
        <f t="shared" si="12"/>
        <v>-</v>
      </c>
    </row>
    <row r="66" spans="1:29" hidden="1" x14ac:dyDescent="0.25">
      <c r="A66" s="40">
        <v>2008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8"/>
      <c r="P66" s="40">
        <v>2008</v>
      </c>
      <c r="Q66" s="417" t="str">
        <f t="shared" si="11"/>
        <v>-</v>
      </c>
      <c r="R66" s="417" t="str">
        <f t="shared" si="10"/>
        <v>-</v>
      </c>
      <c r="S66" s="417" t="str">
        <f t="shared" si="10"/>
        <v>-</v>
      </c>
      <c r="T66" s="417" t="str">
        <f t="shared" si="10"/>
        <v>-</v>
      </c>
      <c r="U66" s="417" t="str">
        <f t="shared" si="10"/>
        <v>-</v>
      </c>
      <c r="V66" s="417" t="str">
        <f t="shared" si="10"/>
        <v>-</v>
      </c>
      <c r="W66" s="417" t="str">
        <f t="shared" si="10"/>
        <v>-</v>
      </c>
      <c r="X66" s="417" t="str">
        <f t="shared" si="10"/>
        <v>-</v>
      </c>
      <c r="Y66" s="417" t="str">
        <f t="shared" si="10"/>
        <v>-</v>
      </c>
      <c r="Z66" s="417" t="str">
        <f t="shared" si="10"/>
        <v>-</v>
      </c>
      <c r="AA66" s="417" t="str">
        <f t="shared" si="10"/>
        <v>-</v>
      </c>
      <c r="AB66" s="417" t="str">
        <f t="shared" si="10"/>
        <v>-</v>
      </c>
      <c r="AC66" s="418" t="str">
        <f t="shared" si="12"/>
        <v>-</v>
      </c>
    </row>
    <row r="67" spans="1:29" hidden="1" x14ac:dyDescent="0.25">
      <c r="A67" s="40">
        <v>2009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28"/>
      <c r="P67" s="40">
        <v>2009</v>
      </c>
      <c r="Q67" s="417" t="str">
        <f t="shared" si="11"/>
        <v>-</v>
      </c>
      <c r="R67" s="417" t="str">
        <f t="shared" si="10"/>
        <v>-</v>
      </c>
      <c r="S67" s="417" t="str">
        <f t="shared" si="10"/>
        <v>-</v>
      </c>
      <c r="T67" s="417" t="str">
        <f t="shared" si="10"/>
        <v>-</v>
      </c>
      <c r="U67" s="417" t="str">
        <f t="shared" si="10"/>
        <v>-</v>
      </c>
      <c r="V67" s="417" t="str">
        <f t="shared" si="10"/>
        <v>-</v>
      </c>
      <c r="W67" s="417" t="str">
        <f t="shared" si="10"/>
        <v>-</v>
      </c>
      <c r="X67" s="417" t="str">
        <f t="shared" si="10"/>
        <v>-</v>
      </c>
      <c r="Y67" s="417" t="str">
        <f t="shared" si="10"/>
        <v>-</v>
      </c>
      <c r="Z67" s="417" t="str">
        <f t="shared" si="10"/>
        <v>-</v>
      </c>
      <c r="AA67" s="417" t="str">
        <f t="shared" si="10"/>
        <v>-</v>
      </c>
      <c r="AB67" s="417" t="str">
        <f t="shared" si="10"/>
        <v>-</v>
      </c>
      <c r="AC67" s="418" t="str">
        <f t="shared" si="12"/>
        <v>-</v>
      </c>
    </row>
    <row r="68" spans="1:29" hidden="1" x14ac:dyDescent="0.25">
      <c r="A68" s="40">
        <v>2010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28"/>
      <c r="P68" s="40">
        <v>2010</v>
      </c>
      <c r="Q68" s="417" t="str">
        <f t="shared" si="11"/>
        <v>-</v>
      </c>
      <c r="R68" s="417" t="str">
        <f>IF(C68&lt;&gt;"",IF(C67&lt;&gt;"",(C68/C67-1)*100,"-"),"-")</f>
        <v>-</v>
      </c>
      <c r="S68" s="417" t="str">
        <f t="shared" si="10"/>
        <v>-</v>
      </c>
      <c r="T68" s="417" t="str">
        <f t="shared" si="10"/>
        <v>-</v>
      </c>
      <c r="U68" s="417" t="str">
        <f t="shared" si="10"/>
        <v>-</v>
      </c>
      <c r="V68" s="417" t="str">
        <f t="shared" si="10"/>
        <v>-</v>
      </c>
      <c r="W68" s="417" t="str">
        <f t="shared" si="10"/>
        <v>-</v>
      </c>
      <c r="X68" s="417" t="str">
        <f t="shared" si="10"/>
        <v>-</v>
      </c>
      <c r="Y68" s="417" t="str">
        <f t="shared" si="10"/>
        <v>-</v>
      </c>
      <c r="Z68" s="417" t="str">
        <f t="shared" si="10"/>
        <v>-</v>
      </c>
      <c r="AA68" s="417" t="str">
        <f t="shared" si="10"/>
        <v>-</v>
      </c>
      <c r="AB68" s="417" t="str">
        <f t="shared" si="10"/>
        <v>-</v>
      </c>
      <c r="AC68" s="418" t="str">
        <f t="shared" si="12"/>
        <v>-</v>
      </c>
    </row>
    <row r="69" spans="1:29" hidden="1" x14ac:dyDescent="0.25">
      <c r="A69" s="40">
        <v>2011</v>
      </c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28"/>
      <c r="P69" s="40">
        <v>2011</v>
      </c>
      <c r="Q69" s="417" t="str">
        <f t="shared" si="11"/>
        <v>-</v>
      </c>
      <c r="R69" s="417" t="str">
        <f t="shared" si="10"/>
        <v>-</v>
      </c>
      <c r="S69" s="417" t="str">
        <f t="shared" si="10"/>
        <v>-</v>
      </c>
      <c r="T69" s="417" t="str">
        <f t="shared" si="10"/>
        <v>-</v>
      </c>
      <c r="U69" s="417" t="str">
        <f t="shared" si="10"/>
        <v>-</v>
      </c>
      <c r="V69" s="417" t="str">
        <f t="shared" si="10"/>
        <v>-</v>
      </c>
      <c r="W69" s="417" t="str">
        <f t="shared" si="10"/>
        <v>-</v>
      </c>
      <c r="X69" s="417" t="str">
        <f t="shared" si="10"/>
        <v>-</v>
      </c>
      <c r="Y69" s="417" t="str">
        <f t="shared" si="10"/>
        <v>-</v>
      </c>
      <c r="Z69" s="417" t="str">
        <f t="shared" si="10"/>
        <v>-</v>
      </c>
      <c r="AA69" s="417" t="str">
        <f t="shared" si="10"/>
        <v>-</v>
      </c>
      <c r="AB69" s="417" t="str">
        <f t="shared" si="10"/>
        <v>-</v>
      </c>
      <c r="AC69" s="418" t="str">
        <f t="shared" si="12"/>
        <v>-</v>
      </c>
    </row>
    <row r="70" spans="1:29" hidden="1" x14ac:dyDescent="0.25">
      <c r="A70" s="40">
        <v>2012</v>
      </c>
      <c r="B70" s="421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28"/>
      <c r="P70" s="40">
        <v>2012</v>
      </c>
      <c r="Q70" s="417" t="str">
        <f t="shared" ref="Q70:AC77" si="13">IF(B70&lt;&gt;"",IF(B69&lt;&gt;"",(B70-B69),"-"),"-")</f>
        <v>-</v>
      </c>
      <c r="R70" s="417" t="str">
        <f t="shared" si="13"/>
        <v>-</v>
      </c>
      <c r="S70" s="417" t="str">
        <f t="shared" si="13"/>
        <v>-</v>
      </c>
      <c r="T70" s="417" t="str">
        <f t="shared" si="13"/>
        <v>-</v>
      </c>
      <c r="U70" s="417" t="str">
        <f t="shared" si="13"/>
        <v>-</v>
      </c>
      <c r="V70" s="417" t="str">
        <f t="shared" si="13"/>
        <v>-</v>
      </c>
      <c r="W70" s="417" t="str">
        <f t="shared" si="13"/>
        <v>-</v>
      </c>
      <c r="X70" s="417" t="str">
        <f t="shared" si="13"/>
        <v>-</v>
      </c>
      <c r="Y70" s="417" t="str">
        <f t="shared" si="13"/>
        <v>-</v>
      </c>
      <c r="Z70" s="417" t="str">
        <f t="shared" si="13"/>
        <v>-</v>
      </c>
      <c r="AA70" s="417" t="str">
        <f t="shared" si="13"/>
        <v>-</v>
      </c>
      <c r="AB70" s="417" t="str">
        <f t="shared" si="13"/>
        <v>-</v>
      </c>
      <c r="AC70" s="417" t="str">
        <f t="shared" si="13"/>
        <v>-</v>
      </c>
    </row>
    <row r="71" spans="1:29" x14ac:dyDescent="0.25">
      <c r="A71" s="304">
        <v>2013</v>
      </c>
      <c r="B71" s="421">
        <f>(B46/B21)*100</f>
        <v>78.790623853536474</v>
      </c>
      <c r="C71" s="421">
        <f>(C46/C21)*100</f>
        <v>70.114289461750161</v>
      </c>
      <c r="D71" s="421">
        <f>(D46/D21)*100</f>
        <v>69.138499124979873</v>
      </c>
      <c r="E71" s="421">
        <f>(E46/E21)*100</f>
        <v>70.389697586794611</v>
      </c>
      <c r="F71" s="421">
        <f>(F46/F21)*100</f>
        <v>72.626376972494</v>
      </c>
      <c r="G71" s="421">
        <f>(G46/G21)*100</f>
        <v>76.163413591754647</v>
      </c>
      <c r="H71" s="421">
        <f>(H46/H21)*100</f>
        <v>77.922797882037457</v>
      </c>
      <c r="I71" s="421">
        <f>(I46/I21)*100</f>
        <v>72.730453211082917</v>
      </c>
      <c r="J71" s="421">
        <f>(J46/J21)*100</f>
        <v>76.764676207971078</v>
      </c>
      <c r="K71" s="421">
        <f>(K46/K21)*100</f>
        <v>77.289470950436012</v>
      </c>
      <c r="L71" s="421">
        <f>(L46/L21)*100</f>
        <v>78.563700211196149</v>
      </c>
      <c r="M71" s="421">
        <f>(M46/M21)*100</f>
        <v>78.400601630830906</v>
      </c>
      <c r="N71" s="422">
        <f>(N46/N21)*100</f>
        <v>74.988399589224187</v>
      </c>
      <c r="P71" s="304">
        <v>2013</v>
      </c>
      <c r="Q71" s="417" t="str">
        <f t="shared" si="13"/>
        <v>-</v>
      </c>
      <c r="R71" s="417" t="str">
        <f t="shared" si="13"/>
        <v>-</v>
      </c>
      <c r="S71" s="417" t="str">
        <f t="shared" si="13"/>
        <v>-</v>
      </c>
      <c r="T71" s="417" t="str">
        <f t="shared" si="13"/>
        <v>-</v>
      </c>
      <c r="U71" s="417" t="str">
        <f t="shared" si="13"/>
        <v>-</v>
      </c>
      <c r="V71" s="417" t="str">
        <f t="shared" si="13"/>
        <v>-</v>
      </c>
      <c r="W71" s="417" t="str">
        <f t="shared" si="13"/>
        <v>-</v>
      </c>
      <c r="X71" s="417" t="str">
        <f t="shared" si="13"/>
        <v>-</v>
      </c>
      <c r="Y71" s="417" t="str">
        <f t="shared" si="13"/>
        <v>-</v>
      </c>
      <c r="Z71" s="417" t="str">
        <f t="shared" si="13"/>
        <v>-</v>
      </c>
      <c r="AA71" s="417" t="str">
        <f t="shared" si="13"/>
        <v>-</v>
      </c>
      <c r="AB71" s="417" t="str">
        <f t="shared" si="13"/>
        <v>-</v>
      </c>
      <c r="AC71" s="419" t="str">
        <f t="shared" si="13"/>
        <v>-</v>
      </c>
    </row>
    <row r="72" spans="1:29" x14ac:dyDescent="0.25">
      <c r="A72" s="304">
        <v>2014</v>
      </c>
      <c r="B72" s="421">
        <f>(B47/B22)*100</f>
        <v>80.709896763742663</v>
      </c>
      <c r="C72" s="421">
        <f>(C47/C22)*100</f>
        <v>79.4807429259278</v>
      </c>
      <c r="D72" s="421">
        <f>(D47/D22)*100</f>
        <v>76.399176324136477</v>
      </c>
      <c r="E72" s="421">
        <f>(E47/E22)*100</f>
        <v>78.632374298029589</v>
      </c>
      <c r="F72" s="421">
        <f>(F47/F22)*100</f>
        <v>77.599883489673388</v>
      </c>
      <c r="G72" s="421">
        <f>(G47/G22)*100</f>
        <v>77.931302471025958</v>
      </c>
      <c r="H72" s="421">
        <f>(H47/H22)*100</f>
        <v>81.626581108128775</v>
      </c>
      <c r="I72" s="421">
        <f>(I47/I22)*100</f>
        <v>79.117687675346033</v>
      </c>
      <c r="J72" s="421">
        <f>(J47/J22)*100</f>
        <v>78.106463756753413</v>
      </c>
      <c r="K72" s="421">
        <f>(K47/K22)*100</f>
        <v>81.149973884232665</v>
      </c>
      <c r="L72" s="421">
        <f>(L47/L22)*100</f>
        <v>81.403020808607025</v>
      </c>
      <c r="M72" s="421">
        <f>(M47/M22)*100</f>
        <v>80.984221053230641</v>
      </c>
      <c r="N72" s="422">
        <f>(N47/N22)*100</f>
        <v>79.494998196090023</v>
      </c>
      <c r="P72" s="304">
        <v>2014</v>
      </c>
      <c r="Q72" s="417">
        <f t="shared" si="13"/>
        <v>1.919272910206189</v>
      </c>
      <c r="R72" s="417">
        <f t="shared" si="13"/>
        <v>9.3664534641776385</v>
      </c>
      <c r="S72" s="417">
        <f t="shared" si="13"/>
        <v>7.2606771991566035</v>
      </c>
      <c r="T72" s="417">
        <f t="shared" si="13"/>
        <v>8.2426767112349779</v>
      </c>
      <c r="U72" s="417">
        <f t="shared" si="13"/>
        <v>4.9735065171793877</v>
      </c>
      <c r="V72" s="417">
        <f t="shared" si="13"/>
        <v>1.767888879271311</v>
      </c>
      <c r="W72" s="417">
        <f t="shared" si="13"/>
        <v>3.7037832260913177</v>
      </c>
      <c r="X72" s="417">
        <f t="shared" si="13"/>
        <v>6.3872344642631163</v>
      </c>
      <c r="Y72" s="417">
        <f t="shared" si="13"/>
        <v>1.3417875487823352</v>
      </c>
      <c r="Z72" s="417">
        <f t="shared" si="13"/>
        <v>3.8605029337966528</v>
      </c>
      <c r="AA72" s="417">
        <f t="shared" si="13"/>
        <v>2.8393205974108753</v>
      </c>
      <c r="AB72" s="417">
        <f t="shared" si="13"/>
        <v>2.5836194223997353</v>
      </c>
      <c r="AC72" s="419">
        <f t="shared" si="13"/>
        <v>4.5065986068658361</v>
      </c>
    </row>
    <row r="73" spans="1:29" x14ac:dyDescent="0.25">
      <c r="A73" s="304">
        <v>2015</v>
      </c>
      <c r="B73" s="421">
        <f>(B48/B23)*100</f>
        <v>85.036866990456303</v>
      </c>
      <c r="C73" s="421">
        <f>(C48/C23)*100</f>
        <v>79.657174417062933</v>
      </c>
      <c r="D73" s="421">
        <f>(D48/D23)*100</f>
        <v>76.316364718836596</v>
      </c>
      <c r="E73" s="421">
        <f>(E48/E23)*100</f>
        <v>80.490591497973327</v>
      </c>
      <c r="F73" s="421">
        <f>(F48/F23)*100</f>
        <v>77.611472981619841</v>
      </c>
      <c r="G73" s="421">
        <f>(G48/G23)*100</f>
        <v>77.480794485764818</v>
      </c>
      <c r="H73" s="421">
        <f>(H48/H23)*100</f>
        <v>83.329644132526653</v>
      </c>
      <c r="I73" s="421">
        <f>(I48/I23)*100</f>
        <v>78.521670831509468</v>
      </c>
      <c r="J73" s="421">
        <f>(J48/J23)*100</f>
        <v>78.977855705428041</v>
      </c>
      <c r="K73" s="421">
        <f>(K48/K23)*100</f>
        <v>78.966731521702201</v>
      </c>
      <c r="L73" s="421">
        <f>(L48/L23)*100</f>
        <v>77.29340570490038</v>
      </c>
      <c r="M73" s="421">
        <f>(M48/M23)*100</f>
        <v>79.730762836653895</v>
      </c>
      <c r="N73" s="422">
        <f>(N48/N23)*100</f>
        <v>79.588613444160998</v>
      </c>
      <c r="P73" s="304">
        <v>2015</v>
      </c>
      <c r="Q73" s="417">
        <f t="shared" si="13"/>
        <v>4.326970226713641</v>
      </c>
      <c r="R73" s="417">
        <f t="shared" si="13"/>
        <v>0.17643149113513346</v>
      </c>
      <c r="S73" s="417">
        <f t="shared" si="13"/>
        <v>-8.2811605299880853E-2</v>
      </c>
      <c r="T73" s="417">
        <f t="shared" si="13"/>
        <v>1.8582171999437378</v>
      </c>
      <c r="U73" s="417">
        <f t="shared" si="13"/>
        <v>1.1589491946452313E-2</v>
      </c>
      <c r="V73" s="417">
        <f t="shared" si="13"/>
        <v>-0.45050798526114022</v>
      </c>
      <c r="W73" s="417">
        <f t="shared" si="13"/>
        <v>1.7030630243978777</v>
      </c>
      <c r="X73" s="417">
        <f t="shared" si="13"/>
        <v>-0.59601684383656561</v>
      </c>
      <c r="Y73" s="417">
        <f t="shared" si="13"/>
        <v>0.87139194867462777</v>
      </c>
      <c r="Z73" s="417">
        <f t="shared" si="13"/>
        <v>-2.1832423625304642</v>
      </c>
      <c r="AA73" s="417">
        <f t="shared" si="13"/>
        <v>-4.1096151037066448</v>
      </c>
      <c r="AB73" s="417">
        <f t="shared" si="13"/>
        <v>-1.2534582165767461</v>
      </c>
      <c r="AC73" s="419">
        <f t="shared" si="13"/>
        <v>9.3615248070975099E-2</v>
      </c>
    </row>
    <row r="74" spans="1:29" x14ac:dyDescent="0.25">
      <c r="A74" s="304">
        <v>2016</v>
      </c>
      <c r="B74" s="421">
        <f>(B49/B24)*100</f>
        <v>83.168102504046601</v>
      </c>
      <c r="C74" s="421">
        <f>(C49/C24)*100</f>
        <v>78.289567869387682</v>
      </c>
      <c r="D74" s="421">
        <f>(D49/D24)*100</f>
        <v>76.64770246359457</v>
      </c>
      <c r="E74" s="421">
        <f>(E49/E24)*100</f>
        <v>78.803266286185874</v>
      </c>
      <c r="F74" s="421">
        <f>(F49/F24)*100</f>
        <v>78.179742795660502</v>
      </c>
      <c r="G74" s="421">
        <f>(G49/G24)*100</f>
        <v>77.869121335147824</v>
      </c>
      <c r="H74" s="421">
        <f>(H49/H24)*100</f>
        <v>84.99756903113034</v>
      </c>
      <c r="I74" s="421">
        <f>(I49/I24)*100</f>
        <v>78.335474774747652</v>
      </c>
      <c r="J74" s="421">
        <f>(J49/J24)*100</f>
        <v>79.80644567985388</v>
      </c>
      <c r="K74" s="421">
        <f>(K49/K24)*100</f>
        <v>78.746463662707413</v>
      </c>
      <c r="L74" s="421">
        <f>(L49/L24)*100</f>
        <v>80.302569039033443</v>
      </c>
      <c r="M74" s="421">
        <f>(M49/M24)*100</f>
        <v>81.218834112510365</v>
      </c>
      <c r="N74" s="422">
        <f>(N49/N24)*100</f>
        <v>79.833109879964283</v>
      </c>
      <c r="P74" s="304">
        <v>2016</v>
      </c>
      <c r="Q74" s="417">
        <f t="shared" si="13"/>
        <v>-1.8687644864097024</v>
      </c>
      <c r="R74" s="417">
        <f t="shared" si="13"/>
        <v>-1.3676065476752512</v>
      </c>
      <c r="S74" s="417">
        <f t="shared" si="13"/>
        <v>0.33133774475797395</v>
      </c>
      <c r="T74" s="417">
        <f t="shared" si="13"/>
        <v>-1.6873252117874529</v>
      </c>
      <c r="U74" s="417">
        <f t="shared" si="13"/>
        <v>0.56826981404066146</v>
      </c>
      <c r="V74" s="417">
        <f t="shared" si="13"/>
        <v>0.38832684938300588</v>
      </c>
      <c r="W74" s="417">
        <f t="shared" si="13"/>
        <v>1.6679248986036868</v>
      </c>
      <c r="X74" s="417">
        <f t="shared" si="13"/>
        <v>-0.1861960567618155</v>
      </c>
      <c r="Y74" s="417">
        <f t="shared" si="13"/>
        <v>0.8285899744258387</v>
      </c>
      <c r="Z74" s="417">
        <f t="shared" si="13"/>
        <v>-0.22026785899478796</v>
      </c>
      <c r="AA74" s="417">
        <f t="shared" si="13"/>
        <v>3.0091633341330635</v>
      </c>
      <c r="AB74" s="417">
        <f t="shared" si="13"/>
        <v>1.4880712758564698</v>
      </c>
      <c r="AC74" s="419">
        <f t="shared" si="13"/>
        <v>0.24449643580328484</v>
      </c>
    </row>
    <row r="75" spans="1:29" x14ac:dyDescent="0.25">
      <c r="A75" s="304">
        <v>2017</v>
      </c>
      <c r="B75" s="421">
        <f>(B50/B25)*100</f>
        <v>84.10327176258609</v>
      </c>
      <c r="C75" s="421">
        <f>(C50/C25)*100</f>
        <v>78.56308134476653</v>
      </c>
      <c r="D75" s="421">
        <f>(D50/D25)*100</f>
        <v>78.165687811992171</v>
      </c>
      <c r="E75" s="421">
        <f>(E50/E25)*100</f>
        <v>79.427712571359393</v>
      </c>
      <c r="F75" s="421">
        <f>(F50/F25)*100</f>
        <v>77.209307409859846</v>
      </c>
      <c r="G75" s="421">
        <f>(G50/G25)*100</f>
        <v>79.898904431593948</v>
      </c>
      <c r="H75" s="421">
        <f>(H50/H25)*100</f>
        <v>83.371754753095473</v>
      </c>
      <c r="I75" s="421">
        <f>(I50/I25)*100</f>
        <v>79.861352586005324</v>
      </c>
      <c r="J75" s="421">
        <f>(J50/J25)*100</f>
        <v>82.669660927451417</v>
      </c>
      <c r="K75" s="421">
        <f>(K50/K25)*100</f>
        <v>83.157137594994495</v>
      </c>
      <c r="L75" s="421">
        <f>(L50/L25)*100</f>
        <v>82.477154927005188</v>
      </c>
      <c r="M75" s="421">
        <f>(M50/M25)*100</f>
        <v>82.924732146103977</v>
      </c>
      <c r="N75" s="422">
        <f>(N50/N25)*100</f>
        <v>81.118548591833957</v>
      </c>
      <c r="P75" s="304">
        <v>2017</v>
      </c>
      <c r="Q75" s="417">
        <f t="shared" si="13"/>
        <v>0.93516925853948862</v>
      </c>
      <c r="R75" s="417">
        <f t="shared" si="13"/>
        <v>0.27351347537884863</v>
      </c>
      <c r="S75" s="417">
        <f t="shared" si="13"/>
        <v>1.5179853483976018</v>
      </c>
      <c r="T75" s="417">
        <f t="shared" si="13"/>
        <v>0.6244462851735193</v>
      </c>
      <c r="U75" s="417">
        <f t="shared" si="13"/>
        <v>-0.97043538580065558</v>
      </c>
      <c r="V75" s="417">
        <f t="shared" si="13"/>
        <v>2.0297830964461241</v>
      </c>
      <c r="W75" s="417">
        <f t="shared" si="13"/>
        <v>-1.6258142780348663</v>
      </c>
      <c r="X75" s="417">
        <f t="shared" si="13"/>
        <v>1.5258778112576721</v>
      </c>
      <c r="Y75" s="417">
        <f t="shared" si="13"/>
        <v>2.8632152475975374</v>
      </c>
      <c r="Z75" s="417">
        <f t="shared" si="13"/>
        <v>4.4106739322870823</v>
      </c>
      <c r="AA75" s="417">
        <f t="shared" si="13"/>
        <v>2.1745858879717446</v>
      </c>
      <c r="AB75" s="417">
        <f t="shared" si="13"/>
        <v>1.7058980335936127</v>
      </c>
      <c r="AC75" s="419">
        <f t="shared" si="13"/>
        <v>1.2854387118696735</v>
      </c>
    </row>
    <row r="76" spans="1:29" x14ac:dyDescent="0.25">
      <c r="A76" s="304">
        <v>2018</v>
      </c>
      <c r="B76" s="421">
        <f>(B51/B26)*100</f>
        <v>84.27283759293914</v>
      </c>
      <c r="C76" s="421">
        <f>(C51/C26)*100</f>
        <v>79.453258088029756</v>
      </c>
      <c r="D76" s="421">
        <f>(D51/D26)*100</f>
        <v>79.348551216333689</v>
      </c>
      <c r="E76" s="421">
        <f>(E51/E26)*100</f>
        <v>80.247844335096445</v>
      </c>
      <c r="F76" s="421">
        <f>(F51/F26)*100</f>
        <v>76.432439803913255</v>
      </c>
      <c r="G76" s="421">
        <f>(G51/G26)*100</f>
        <v>77.747179808155835</v>
      </c>
      <c r="H76" s="421">
        <f>(H51/H26)*100</f>
        <v>83.464956795158301</v>
      </c>
      <c r="I76" s="421">
        <f>(I51/I26)*100</f>
        <v>78.891284997756159</v>
      </c>
      <c r="J76" s="421">
        <f>(J51/J26)*100</f>
        <v>79.639732791379956</v>
      </c>
      <c r="K76" s="421">
        <f>(K51/K26)*100</f>
        <v>80.986909823491274</v>
      </c>
      <c r="L76" s="421">
        <f>(L51/L26)*100</f>
        <v>83.76457543413045</v>
      </c>
      <c r="M76" s="421">
        <f>(M51/M26)*100</f>
        <v>84.670114065191044</v>
      </c>
      <c r="N76" s="422">
        <f>(N51/N26)*100</f>
        <v>80.894526776698967</v>
      </c>
      <c r="P76" s="304">
        <v>2018</v>
      </c>
      <c r="Q76" s="417">
        <f t="shared" si="13"/>
        <v>0.16956583035305073</v>
      </c>
      <c r="R76" s="417">
        <f t="shared" si="13"/>
        <v>0.89017674326322549</v>
      </c>
      <c r="S76" s="417">
        <f t="shared" si="13"/>
        <v>1.1828634043415178</v>
      </c>
      <c r="T76" s="417">
        <f t="shared" si="13"/>
        <v>0.82013176373705221</v>
      </c>
      <c r="U76" s="417">
        <f t="shared" si="13"/>
        <v>-0.77686760594659177</v>
      </c>
      <c r="V76" s="417">
        <f t="shared" si="13"/>
        <v>-2.1517246234381133</v>
      </c>
      <c r="W76" s="417">
        <f t="shared" si="13"/>
        <v>9.3202042062827672E-2</v>
      </c>
      <c r="X76" s="417">
        <f t="shared" si="13"/>
        <v>-0.97006758824916517</v>
      </c>
      <c r="Y76" s="417">
        <f t="shared" si="13"/>
        <v>-3.0299281360714616</v>
      </c>
      <c r="Z76" s="417">
        <f t="shared" si="13"/>
        <v>-2.170227771503221</v>
      </c>
      <c r="AA76" s="417">
        <f t="shared" si="13"/>
        <v>1.2874205071252618</v>
      </c>
      <c r="AB76" s="417">
        <f t="shared" si="13"/>
        <v>1.7453819190870661</v>
      </c>
      <c r="AC76" s="419">
        <f t="shared" si="13"/>
        <v>-0.22402181513498931</v>
      </c>
    </row>
    <row r="77" spans="1:29" x14ac:dyDescent="0.25">
      <c r="A77" s="304">
        <v>2019</v>
      </c>
      <c r="B77" s="421">
        <f>(B52/B27)*100</f>
        <v>84.202688907344609</v>
      </c>
      <c r="C77" s="421">
        <f>(C52/C27)*100</f>
        <v>81.980126690846433</v>
      </c>
      <c r="D77" s="421">
        <f>(D52/D27)*100</f>
        <v>80.151899910628657</v>
      </c>
      <c r="E77" s="421">
        <f>IFERROR((E52/E27)*100, 0)</f>
        <v>81.321234561106763</v>
      </c>
      <c r="F77" s="421">
        <f>IFERROR((F52/F27)*100, 0)</f>
        <v>81.217603285386602</v>
      </c>
      <c r="G77" s="421">
        <f>IFERROR((G52/G27)*100, 0)</f>
        <v>81.579618953032536</v>
      </c>
      <c r="H77" s="421">
        <f>IFERROR((H52/H27)*100, 0)</f>
        <v>84.206329322407356</v>
      </c>
      <c r="I77" s="421">
        <f>IFERROR((I52/I27)*100, 0)</f>
        <v>82.351227202972481</v>
      </c>
      <c r="J77" s="421">
        <f>IFERROR((J52/J27)*100, 0)</f>
        <v>81.757832108075618</v>
      </c>
      <c r="K77" s="421">
        <f>IFERROR((K52/K27)*100, 0)</f>
        <v>84.050307642332157</v>
      </c>
      <c r="L77" s="421">
        <f>IFERROR((L52/L27)*100, 0)</f>
        <v>82.638282173279947</v>
      </c>
      <c r="M77" s="421">
        <f>IFERROR((M52/M27)*100, 0)</f>
        <v>84.242898255139394</v>
      </c>
      <c r="N77" s="422">
        <f>(N52/N27)*100</f>
        <v>82.590987564871782</v>
      </c>
      <c r="P77" s="304">
        <v>2019</v>
      </c>
      <c r="Q77" s="417">
        <f t="shared" si="13"/>
        <v>-7.0148685594531912E-2</v>
      </c>
      <c r="R77" s="417">
        <f t="shared" si="13"/>
        <v>2.5268686028166769</v>
      </c>
      <c r="S77" s="417">
        <f t="shared" si="13"/>
        <v>0.80334869429496791</v>
      </c>
      <c r="T77" s="417">
        <f t="shared" si="13"/>
        <v>1.0733902260103179</v>
      </c>
      <c r="U77" s="417">
        <f t="shared" si="13"/>
        <v>4.7851634814733472</v>
      </c>
      <c r="V77" s="417">
        <f t="shared" si="13"/>
        <v>3.8324391448767017</v>
      </c>
      <c r="W77" s="417">
        <f t="shared" si="13"/>
        <v>0.74137252724905522</v>
      </c>
      <c r="X77" s="417">
        <f t="shared" si="13"/>
        <v>3.459942205216322</v>
      </c>
      <c r="Y77" s="417">
        <f t="shared" si="13"/>
        <v>2.1180993166956625</v>
      </c>
      <c r="Z77" s="417">
        <f t="shared" si="13"/>
        <v>3.0633978188408832</v>
      </c>
      <c r="AA77" s="417">
        <f t="shared" si="13"/>
        <v>-1.1262932608505025</v>
      </c>
      <c r="AB77" s="417">
        <f t="shared" si="13"/>
        <v>-0.42721581005164921</v>
      </c>
      <c r="AC77" s="419">
        <f t="shared" si="13"/>
        <v>1.6964607881728142</v>
      </c>
    </row>
    <row r="78" spans="1:29" x14ac:dyDescent="0.25"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x14ac:dyDescent="0.25"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15.6" x14ac:dyDescent="0.25">
      <c r="A80" s="8" t="s">
        <v>40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P80" s="12" t="s">
        <v>109</v>
      </c>
    </row>
    <row r="81" spans="1:29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29" ht="15" x14ac:dyDescent="0.25">
      <c r="A82" s="22"/>
      <c r="B82" s="304" t="s">
        <v>41</v>
      </c>
      <c r="C82" s="304" t="s">
        <v>42</v>
      </c>
      <c r="D82" s="304" t="s">
        <v>43</v>
      </c>
      <c r="E82" s="304" t="s">
        <v>44</v>
      </c>
      <c r="F82" s="304" t="s">
        <v>45</v>
      </c>
      <c r="G82" s="304" t="s">
        <v>46</v>
      </c>
      <c r="H82" s="304" t="s">
        <v>47</v>
      </c>
      <c r="I82" s="304" t="s">
        <v>48</v>
      </c>
      <c r="J82" s="304" t="s">
        <v>49</v>
      </c>
      <c r="K82" s="304" t="s">
        <v>50</v>
      </c>
      <c r="L82" s="304" t="s">
        <v>51</v>
      </c>
      <c r="M82" s="304" t="s">
        <v>52</v>
      </c>
      <c r="N82" s="304" t="s">
        <v>93</v>
      </c>
      <c r="P82" s="13"/>
      <c r="Q82" s="304" t="s">
        <v>41</v>
      </c>
      <c r="R82" s="304" t="s">
        <v>42</v>
      </c>
      <c r="S82" s="304" t="s">
        <v>43</v>
      </c>
      <c r="T82" s="304" t="s">
        <v>44</v>
      </c>
      <c r="U82" s="304" t="s">
        <v>45</v>
      </c>
      <c r="V82" s="304" t="s">
        <v>46</v>
      </c>
      <c r="W82" s="304" t="s">
        <v>47</v>
      </c>
      <c r="X82" s="304" t="s">
        <v>48</v>
      </c>
      <c r="Y82" s="304" t="s">
        <v>49</v>
      </c>
      <c r="Z82" s="304" t="s">
        <v>50</v>
      </c>
      <c r="AA82" s="304" t="s">
        <v>51</v>
      </c>
      <c r="AB82" s="304" t="s">
        <v>52</v>
      </c>
      <c r="AC82" s="304" t="s">
        <v>93</v>
      </c>
    </row>
    <row r="83" spans="1:29" hidden="1" x14ac:dyDescent="0.25">
      <c r="A83" s="40">
        <v>2000</v>
      </c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20"/>
      <c r="P83" s="40">
        <v>2000</v>
      </c>
      <c r="Q83" s="16"/>
      <c r="R83" s="23"/>
      <c r="S83" s="23"/>
      <c r="T83" s="23"/>
      <c r="U83" s="23"/>
      <c r="V83" s="23"/>
      <c r="W83" s="23"/>
      <c r="X83" s="23"/>
      <c r="Y83" s="23"/>
      <c r="Z83" s="23"/>
      <c r="AA83" s="24"/>
      <c r="AB83" s="23"/>
      <c r="AC83" s="23"/>
    </row>
    <row r="84" spans="1:29" hidden="1" x14ac:dyDescent="0.25">
      <c r="A84" s="40">
        <v>2001</v>
      </c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20"/>
      <c r="P84" s="40">
        <v>2001</v>
      </c>
      <c r="Q84" s="417" t="str">
        <f>IF(B84&lt;&gt;"",IF(B83&lt;&gt;"",(B84/B83-1)*100,"-"),"-")</f>
        <v>-</v>
      </c>
      <c r="R84" s="417" t="str">
        <f t="shared" ref="R84:AB98" si="14">IF(C84&lt;&gt;"",IF(C83&lt;&gt;"",(C84/C83-1)*100,"-"),"-")</f>
        <v>-</v>
      </c>
      <c r="S84" s="417" t="str">
        <f t="shared" si="14"/>
        <v>-</v>
      </c>
      <c r="T84" s="417" t="str">
        <f t="shared" si="14"/>
        <v>-</v>
      </c>
      <c r="U84" s="417" t="str">
        <f t="shared" si="14"/>
        <v>-</v>
      </c>
      <c r="V84" s="417" t="str">
        <f t="shared" si="14"/>
        <v>-</v>
      </c>
      <c r="W84" s="417" t="str">
        <f t="shared" si="14"/>
        <v>-</v>
      </c>
      <c r="X84" s="417" t="str">
        <f t="shared" si="14"/>
        <v>-</v>
      </c>
      <c r="Y84" s="417" t="str">
        <f t="shared" si="14"/>
        <v>-</v>
      </c>
      <c r="Z84" s="417" t="str">
        <f t="shared" si="14"/>
        <v>-</v>
      </c>
      <c r="AA84" s="417" t="str">
        <f t="shared" si="14"/>
        <v>-</v>
      </c>
      <c r="AB84" s="417" t="str">
        <f t="shared" si="14"/>
        <v>-</v>
      </c>
      <c r="AC84" s="418" t="str">
        <f>IF(M84&lt;&gt;"",IF(N84&lt;&gt;"",IF(N83&lt;&gt;"",(N84/N83-1)*100,"-"),"-"),"-")</f>
        <v>-</v>
      </c>
    </row>
    <row r="85" spans="1:29" hidden="1" x14ac:dyDescent="0.25">
      <c r="A85" s="40">
        <v>2002</v>
      </c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20"/>
      <c r="P85" s="40">
        <v>2002</v>
      </c>
      <c r="Q85" s="417" t="str">
        <f t="shared" ref="Q85:AB100" si="15">IF(B85&lt;&gt;"",IF(B84&lt;&gt;"",(B85/B84-1)*100,"-"),"-")</f>
        <v>-</v>
      </c>
      <c r="R85" s="417" t="str">
        <f t="shared" si="14"/>
        <v>-</v>
      </c>
      <c r="S85" s="417" t="str">
        <f t="shared" si="14"/>
        <v>-</v>
      </c>
      <c r="T85" s="417" t="str">
        <f t="shared" si="14"/>
        <v>-</v>
      </c>
      <c r="U85" s="417" t="str">
        <f t="shared" si="14"/>
        <v>-</v>
      </c>
      <c r="V85" s="417" t="str">
        <f t="shared" si="14"/>
        <v>-</v>
      </c>
      <c r="W85" s="417" t="str">
        <f t="shared" si="14"/>
        <v>-</v>
      </c>
      <c r="X85" s="417" t="str">
        <f t="shared" si="14"/>
        <v>-</v>
      </c>
      <c r="Y85" s="417" t="str">
        <f t="shared" si="14"/>
        <v>-</v>
      </c>
      <c r="Z85" s="417" t="str">
        <f t="shared" si="14"/>
        <v>-</v>
      </c>
      <c r="AA85" s="417" t="str">
        <f t="shared" si="14"/>
        <v>-</v>
      </c>
      <c r="AB85" s="417" t="str">
        <f t="shared" si="14"/>
        <v>-</v>
      </c>
      <c r="AC85" s="418" t="str">
        <f t="shared" ref="AC85:AC95" si="16">IF(M85&lt;&gt;"",IF(N85&lt;&gt;"",IF(N84&lt;&gt;"",(N85/N84-1)*100,"-"),"-"),"-")</f>
        <v>-</v>
      </c>
    </row>
    <row r="86" spans="1:29" hidden="1" x14ac:dyDescent="0.25">
      <c r="A86" s="40">
        <v>2003</v>
      </c>
      <c r="B86" s="41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20"/>
      <c r="P86" s="40">
        <v>2003</v>
      </c>
      <c r="Q86" s="417" t="str">
        <f t="shared" si="15"/>
        <v>-</v>
      </c>
      <c r="R86" s="417" t="str">
        <f t="shared" si="14"/>
        <v>-</v>
      </c>
      <c r="S86" s="417" t="str">
        <f t="shared" si="14"/>
        <v>-</v>
      </c>
      <c r="T86" s="417" t="str">
        <f t="shared" si="14"/>
        <v>-</v>
      </c>
      <c r="U86" s="417" t="str">
        <f t="shared" si="14"/>
        <v>-</v>
      </c>
      <c r="V86" s="417" t="str">
        <f t="shared" si="14"/>
        <v>-</v>
      </c>
      <c r="W86" s="417" t="str">
        <f t="shared" si="14"/>
        <v>-</v>
      </c>
      <c r="X86" s="417" t="str">
        <f t="shared" si="14"/>
        <v>-</v>
      </c>
      <c r="Y86" s="417" t="str">
        <f t="shared" si="14"/>
        <v>-</v>
      </c>
      <c r="Z86" s="417" t="str">
        <f t="shared" si="14"/>
        <v>-</v>
      </c>
      <c r="AA86" s="417" t="str">
        <f t="shared" si="14"/>
        <v>-</v>
      </c>
      <c r="AB86" s="417" t="str">
        <f t="shared" si="14"/>
        <v>-</v>
      </c>
      <c r="AC86" s="418" t="str">
        <f t="shared" si="16"/>
        <v>-</v>
      </c>
    </row>
    <row r="87" spans="1:29" hidden="1" x14ac:dyDescent="0.25">
      <c r="A87" s="40">
        <v>2004</v>
      </c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20"/>
      <c r="P87" s="40">
        <v>2004</v>
      </c>
      <c r="Q87" s="417" t="str">
        <f t="shared" si="15"/>
        <v>-</v>
      </c>
      <c r="R87" s="417" t="str">
        <f t="shared" si="14"/>
        <v>-</v>
      </c>
      <c r="S87" s="417" t="str">
        <f t="shared" si="14"/>
        <v>-</v>
      </c>
      <c r="T87" s="417" t="str">
        <f t="shared" si="14"/>
        <v>-</v>
      </c>
      <c r="U87" s="417" t="str">
        <f t="shared" si="14"/>
        <v>-</v>
      </c>
      <c r="V87" s="417" t="str">
        <f t="shared" si="14"/>
        <v>-</v>
      </c>
      <c r="W87" s="417" t="str">
        <f t="shared" si="14"/>
        <v>-</v>
      </c>
      <c r="X87" s="417" t="str">
        <f t="shared" si="14"/>
        <v>-</v>
      </c>
      <c r="Y87" s="417" t="str">
        <f t="shared" si="14"/>
        <v>-</v>
      </c>
      <c r="Z87" s="417" t="str">
        <f t="shared" si="14"/>
        <v>-</v>
      </c>
      <c r="AA87" s="417" t="str">
        <f t="shared" si="14"/>
        <v>-</v>
      </c>
      <c r="AB87" s="417" t="str">
        <f t="shared" si="14"/>
        <v>-</v>
      </c>
      <c r="AC87" s="418" t="str">
        <f t="shared" si="16"/>
        <v>-</v>
      </c>
    </row>
    <row r="88" spans="1:29" hidden="1" x14ac:dyDescent="0.25">
      <c r="A88" s="40">
        <v>2005</v>
      </c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20"/>
      <c r="P88" s="40">
        <v>2005</v>
      </c>
      <c r="Q88" s="417" t="str">
        <f t="shared" si="15"/>
        <v>-</v>
      </c>
      <c r="R88" s="417" t="str">
        <f t="shared" si="14"/>
        <v>-</v>
      </c>
      <c r="S88" s="417" t="str">
        <f t="shared" si="14"/>
        <v>-</v>
      </c>
      <c r="T88" s="417" t="str">
        <f t="shared" si="14"/>
        <v>-</v>
      </c>
      <c r="U88" s="417" t="str">
        <f t="shared" si="14"/>
        <v>-</v>
      </c>
      <c r="V88" s="417" t="str">
        <f t="shared" si="14"/>
        <v>-</v>
      </c>
      <c r="W88" s="417" t="str">
        <f t="shared" si="14"/>
        <v>-</v>
      </c>
      <c r="X88" s="417" t="str">
        <f t="shared" si="14"/>
        <v>-</v>
      </c>
      <c r="Y88" s="417" t="str">
        <f t="shared" si="14"/>
        <v>-</v>
      </c>
      <c r="Z88" s="417" t="str">
        <f t="shared" si="14"/>
        <v>-</v>
      </c>
      <c r="AA88" s="417" t="str">
        <f t="shared" si="14"/>
        <v>-</v>
      </c>
      <c r="AB88" s="417" t="str">
        <f t="shared" si="14"/>
        <v>-</v>
      </c>
      <c r="AC88" s="418" t="str">
        <f t="shared" si="16"/>
        <v>-</v>
      </c>
    </row>
    <row r="89" spans="1:29" hidden="1" x14ac:dyDescent="0.25">
      <c r="A89" s="40">
        <v>2006</v>
      </c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20"/>
      <c r="P89" s="40">
        <v>2006</v>
      </c>
      <c r="Q89" s="417" t="str">
        <f t="shared" si="15"/>
        <v>-</v>
      </c>
      <c r="R89" s="417" t="str">
        <f t="shared" si="14"/>
        <v>-</v>
      </c>
      <c r="S89" s="417" t="str">
        <f t="shared" si="14"/>
        <v>-</v>
      </c>
      <c r="T89" s="417" t="str">
        <f t="shared" si="14"/>
        <v>-</v>
      </c>
      <c r="U89" s="417" t="str">
        <f t="shared" si="14"/>
        <v>-</v>
      </c>
      <c r="V89" s="417" t="str">
        <f t="shared" si="14"/>
        <v>-</v>
      </c>
      <c r="W89" s="417" t="str">
        <f t="shared" si="14"/>
        <v>-</v>
      </c>
      <c r="X89" s="417" t="str">
        <f t="shared" si="14"/>
        <v>-</v>
      </c>
      <c r="Y89" s="417" t="str">
        <f t="shared" si="14"/>
        <v>-</v>
      </c>
      <c r="Z89" s="417" t="str">
        <f t="shared" si="14"/>
        <v>-</v>
      </c>
      <c r="AA89" s="417" t="str">
        <f t="shared" si="14"/>
        <v>-</v>
      </c>
      <c r="AB89" s="417" t="str">
        <f t="shared" si="14"/>
        <v>-</v>
      </c>
      <c r="AC89" s="418" t="str">
        <f t="shared" si="16"/>
        <v>-</v>
      </c>
    </row>
    <row r="90" spans="1:29" hidden="1" x14ac:dyDescent="0.25">
      <c r="A90" s="40">
        <v>2007</v>
      </c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20"/>
      <c r="P90" s="40">
        <v>2007</v>
      </c>
      <c r="Q90" s="417" t="str">
        <f t="shared" si="15"/>
        <v>-</v>
      </c>
      <c r="R90" s="417" t="str">
        <f t="shared" si="14"/>
        <v>-</v>
      </c>
      <c r="S90" s="417" t="str">
        <f t="shared" si="14"/>
        <v>-</v>
      </c>
      <c r="T90" s="417" t="str">
        <f t="shared" si="14"/>
        <v>-</v>
      </c>
      <c r="U90" s="417" t="str">
        <f t="shared" si="14"/>
        <v>-</v>
      </c>
      <c r="V90" s="417" t="str">
        <f t="shared" si="14"/>
        <v>-</v>
      </c>
      <c r="W90" s="417" t="str">
        <f t="shared" si="14"/>
        <v>-</v>
      </c>
      <c r="X90" s="417" t="str">
        <f t="shared" si="14"/>
        <v>-</v>
      </c>
      <c r="Y90" s="417" t="str">
        <f t="shared" si="14"/>
        <v>-</v>
      </c>
      <c r="Z90" s="417" t="str">
        <f t="shared" si="14"/>
        <v>-</v>
      </c>
      <c r="AA90" s="417" t="str">
        <f t="shared" si="14"/>
        <v>-</v>
      </c>
      <c r="AB90" s="417" t="str">
        <f t="shared" si="14"/>
        <v>-</v>
      </c>
      <c r="AC90" s="418" t="str">
        <f t="shared" si="16"/>
        <v>-</v>
      </c>
    </row>
    <row r="91" spans="1:29" hidden="1" x14ac:dyDescent="0.25">
      <c r="A91" s="40">
        <v>2008</v>
      </c>
      <c r="B91" s="41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20"/>
      <c r="P91" s="40">
        <v>2008</v>
      </c>
      <c r="Q91" s="417" t="str">
        <f t="shared" si="15"/>
        <v>-</v>
      </c>
      <c r="R91" s="417" t="str">
        <f t="shared" si="14"/>
        <v>-</v>
      </c>
      <c r="S91" s="417" t="str">
        <f t="shared" si="14"/>
        <v>-</v>
      </c>
      <c r="T91" s="417" t="str">
        <f t="shared" si="14"/>
        <v>-</v>
      </c>
      <c r="U91" s="417" t="str">
        <f t="shared" si="14"/>
        <v>-</v>
      </c>
      <c r="V91" s="417" t="str">
        <f t="shared" si="14"/>
        <v>-</v>
      </c>
      <c r="W91" s="417" t="str">
        <f t="shared" si="14"/>
        <v>-</v>
      </c>
      <c r="X91" s="417" t="str">
        <f t="shared" si="14"/>
        <v>-</v>
      </c>
      <c r="Y91" s="417" t="str">
        <f t="shared" si="14"/>
        <v>-</v>
      </c>
      <c r="Z91" s="417" t="str">
        <f t="shared" si="14"/>
        <v>-</v>
      </c>
      <c r="AA91" s="417" t="str">
        <f t="shared" si="14"/>
        <v>-</v>
      </c>
      <c r="AB91" s="417" t="str">
        <f t="shared" si="14"/>
        <v>-</v>
      </c>
      <c r="AC91" s="418" t="str">
        <f t="shared" si="16"/>
        <v>-</v>
      </c>
    </row>
    <row r="92" spans="1:29" hidden="1" x14ac:dyDescent="0.25">
      <c r="A92" s="40">
        <v>2009</v>
      </c>
      <c r="B92" s="41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20"/>
      <c r="P92" s="40">
        <v>2009</v>
      </c>
      <c r="Q92" s="417" t="str">
        <f t="shared" si="15"/>
        <v>-</v>
      </c>
      <c r="R92" s="417" t="str">
        <f t="shared" si="14"/>
        <v>-</v>
      </c>
      <c r="S92" s="417" t="str">
        <f t="shared" si="14"/>
        <v>-</v>
      </c>
      <c r="T92" s="417" t="str">
        <f t="shared" si="14"/>
        <v>-</v>
      </c>
      <c r="U92" s="417" t="str">
        <f t="shared" si="14"/>
        <v>-</v>
      </c>
      <c r="V92" s="417" t="str">
        <f t="shared" si="14"/>
        <v>-</v>
      </c>
      <c r="W92" s="417" t="str">
        <f t="shared" si="14"/>
        <v>-</v>
      </c>
      <c r="X92" s="417" t="str">
        <f t="shared" si="14"/>
        <v>-</v>
      </c>
      <c r="Y92" s="417" t="str">
        <f t="shared" si="14"/>
        <v>-</v>
      </c>
      <c r="Z92" s="417" t="str">
        <f t="shared" si="14"/>
        <v>-</v>
      </c>
      <c r="AA92" s="417" t="str">
        <f t="shared" si="14"/>
        <v>-</v>
      </c>
      <c r="AB92" s="417" t="str">
        <f t="shared" si="14"/>
        <v>-</v>
      </c>
      <c r="AC92" s="418" t="str">
        <f t="shared" si="16"/>
        <v>-</v>
      </c>
    </row>
    <row r="93" spans="1:29" hidden="1" x14ac:dyDescent="0.25">
      <c r="A93" s="40">
        <v>2010</v>
      </c>
      <c r="B93" s="41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20"/>
      <c r="P93" s="40">
        <v>2010</v>
      </c>
      <c r="Q93" s="417" t="str">
        <f t="shared" si="15"/>
        <v>-</v>
      </c>
      <c r="R93" s="417" t="str">
        <f t="shared" si="14"/>
        <v>-</v>
      </c>
      <c r="S93" s="417" t="str">
        <f t="shared" si="14"/>
        <v>-</v>
      </c>
      <c r="T93" s="417" t="str">
        <f t="shared" si="14"/>
        <v>-</v>
      </c>
      <c r="U93" s="417" t="str">
        <f t="shared" si="14"/>
        <v>-</v>
      </c>
      <c r="V93" s="417" t="str">
        <f t="shared" si="14"/>
        <v>-</v>
      </c>
      <c r="W93" s="417" t="str">
        <f t="shared" si="14"/>
        <v>-</v>
      </c>
      <c r="X93" s="417" t="str">
        <f t="shared" si="14"/>
        <v>-</v>
      </c>
      <c r="Y93" s="417" t="str">
        <f t="shared" si="14"/>
        <v>-</v>
      </c>
      <c r="Z93" s="417" t="str">
        <f t="shared" si="14"/>
        <v>-</v>
      </c>
      <c r="AA93" s="417" t="str">
        <f t="shared" si="14"/>
        <v>-</v>
      </c>
      <c r="AB93" s="417" t="str">
        <f t="shared" si="14"/>
        <v>-</v>
      </c>
      <c r="AC93" s="418" t="str">
        <f t="shared" si="16"/>
        <v>-</v>
      </c>
    </row>
    <row r="94" spans="1:29" hidden="1" x14ac:dyDescent="0.25">
      <c r="A94" s="40">
        <v>2011</v>
      </c>
      <c r="B94" s="41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20"/>
      <c r="P94" s="40">
        <v>2011</v>
      </c>
      <c r="Q94" s="417" t="str">
        <f t="shared" si="15"/>
        <v>-</v>
      </c>
      <c r="R94" s="417" t="str">
        <f t="shared" si="14"/>
        <v>-</v>
      </c>
      <c r="S94" s="417" t="str">
        <f t="shared" si="14"/>
        <v>-</v>
      </c>
      <c r="T94" s="417" t="str">
        <f t="shared" si="14"/>
        <v>-</v>
      </c>
      <c r="U94" s="417" t="str">
        <f t="shared" si="14"/>
        <v>-</v>
      </c>
      <c r="V94" s="417" t="str">
        <f t="shared" si="14"/>
        <v>-</v>
      </c>
      <c r="W94" s="417" t="str">
        <f t="shared" si="14"/>
        <v>-</v>
      </c>
      <c r="X94" s="417" t="str">
        <f t="shared" si="14"/>
        <v>-</v>
      </c>
      <c r="Y94" s="417" t="str">
        <f t="shared" si="14"/>
        <v>-</v>
      </c>
      <c r="Z94" s="417" t="str">
        <f t="shared" si="14"/>
        <v>-</v>
      </c>
      <c r="AA94" s="417" t="str">
        <f t="shared" si="14"/>
        <v>-</v>
      </c>
      <c r="AB94" s="417" t="str">
        <f t="shared" si="14"/>
        <v>-</v>
      </c>
      <c r="AC94" s="418" t="str">
        <f t="shared" si="16"/>
        <v>-</v>
      </c>
    </row>
    <row r="95" spans="1:29" hidden="1" x14ac:dyDescent="0.25">
      <c r="A95" s="40">
        <v>2012</v>
      </c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20"/>
      <c r="P95" s="40">
        <v>2012</v>
      </c>
      <c r="Q95" s="417" t="str">
        <f t="shared" si="15"/>
        <v>-</v>
      </c>
      <c r="R95" s="417" t="str">
        <f t="shared" si="14"/>
        <v>-</v>
      </c>
      <c r="S95" s="417" t="str">
        <f t="shared" si="14"/>
        <v>-</v>
      </c>
      <c r="T95" s="417" t="str">
        <f t="shared" si="14"/>
        <v>-</v>
      </c>
      <c r="U95" s="417" t="str">
        <f t="shared" si="14"/>
        <v>-</v>
      </c>
      <c r="V95" s="417" t="str">
        <f t="shared" si="14"/>
        <v>-</v>
      </c>
      <c r="W95" s="417" t="str">
        <f t="shared" si="14"/>
        <v>-</v>
      </c>
      <c r="X95" s="417" t="str">
        <f t="shared" si="14"/>
        <v>-</v>
      </c>
      <c r="Y95" s="417" t="str">
        <f t="shared" si="14"/>
        <v>-</v>
      </c>
      <c r="Z95" s="417" t="str">
        <f t="shared" si="14"/>
        <v>-</v>
      </c>
      <c r="AA95" s="417" t="str">
        <f t="shared" si="14"/>
        <v>-</v>
      </c>
      <c r="AB95" s="417" t="str">
        <f t="shared" si="14"/>
        <v>-</v>
      </c>
      <c r="AC95" s="418" t="str">
        <f t="shared" si="16"/>
        <v>-</v>
      </c>
    </row>
    <row r="96" spans="1:29" x14ac:dyDescent="0.25">
      <c r="A96" s="304">
        <v>2013</v>
      </c>
      <c r="B96" s="416">
        <f>'Jan 13'!E12</f>
        <v>5835807</v>
      </c>
      <c r="C96" s="416">
        <f>'Fev 13'!E12</f>
        <v>4595407</v>
      </c>
      <c r="D96" s="416">
        <f>'Mar 13'!E12</f>
        <v>5126661</v>
      </c>
      <c r="E96" s="416">
        <f>'Abr 13'!E12</f>
        <v>5091289</v>
      </c>
      <c r="F96" s="416">
        <f>'Mai 13'!E12</f>
        <v>5264630</v>
      </c>
      <c r="G96" s="416">
        <f>'Jun 13'!E12</f>
        <v>5260463</v>
      </c>
      <c r="H96" s="416">
        <f>'Jul 13'!E12</f>
        <v>5968932</v>
      </c>
      <c r="I96" s="416">
        <f>'Ago 13'!E12</f>
        <v>5301250</v>
      </c>
      <c r="J96" s="416">
        <f>'Set 13'!E12</f>
        <v>5440154</v>
      </c>
      <c r="K96" s="416">
        <f>'Out 13'!E12</f>
        <v>5800805</v>
      </c>
      <c r="L96" s="416">
        <f>'Nov 13'!E12</f>
        <v>5663434</v>
      </c>
      <c r="M96" s="416">
        <f>'Dez 13'!E12</f>
        <v>6073498</v>
      </c>
      <c r="N96" s="69">
        <f t="shared" ref="N96:N101" si="17">SUM(B96:M96)</f>
        <v>65422330</v>
      </c>
      <c r="P96" s="304">
        <v>2013</v>
      </c>
      <c r="Q96" s="417" t="str">
        <f t="shared" si="15"/>
        <v>-</v>
      </c>
      <c r="R96" s="417" t="str">
        <f t="shared" si="14"/>
        <v>-</v>
      </c>
      <c r="S96" s="417" t="str">
        <f t="shared" si="14"/>
        <v>-</v>
      </c>
      <c r="T96" s="417" t="str">
        <f t="shared" si="14"/>
        <v>-</v>
      </c>
      <c r="U96" s="417" t="str">
        <f t="shared" si="14"/>
        <v>-</v>
      </c>
      <c r="V96" s="417" t="str">
        <f t="shared" si="14"/>
        <v>-</v>
      </c>
      <c r="W96" s="417" t="str">
        <f t="shared" si="14"/>
        <v>-</v>
      </c>
      <c r="X96" s="417" t="str">
        <f t="shared" si="14"/>
        <v>-</v>
      </c>
      <c r="Y96" s="417" t="str">
        <f t="shared" si="14"/>
        <v>-</v>
      </c>
      <c r="Z96" s="417" t="str">
        <f t="shared" si="14"/>
        <v>-</v>
      </c>
      <c r="AA96" s="417" t="str">
        <f t="shared" si="14"/>
        <v>-</v>
      </c>
      <c r="AB96" s="417" t="str">
        <f t="shared" si="14"/>
        <v>-</v>
      </c>
      <c r="AC96" s="419" t="str">
        <f>IF(N96&lt;&gt;"",IF(N95&lt;&gt;"",(N96/N95-1)*100,"-"),"-")</f>
        <v>-</v>
      </c>
    </row>
    <row r="97" spans="1:32" x14ac:dyDescent="0.25">
      <c r="A97" s="304">
        <v>2014</v>
      </c>
      <c r="B97" s="416">
        <f>'Jan 14'!E12</f>
        <v>6343904</v>
      </c>
      <c r="C97" s="416">
        <f>'Fev 14'!E12</f>
        <v>5152127</v>
      </c>
      <c r="D97" s="416">
        <f>'Mar 14'!E12</f>
        <v>5469560</v>
      </c>
      <c r="E97" s="416">
        <f>'Abr 14'!E12</f>
        <v>5548341</v>
      </c>
      <c r="F97" s="416">
        <f>'Mai 14'!E12</f>
        <v>5495374</v>
      </c>
      <c r="G97" s="416">
        <f>'Jun 14'!E12</f>
        <v>5095695</v>
      </c>
      <c r="H97" s="416">
        <f>'Jul 14'!E12</f>
        <v>5980214</v>
      </c>
      <c r="I97" s="416">
        <f>'Ago 14'!E12</f>
        <v>5784176</v>
      </c>
      <c r="J97" s="416">
        <f>'Set 14'!E12</f>
        <v>5523285</v>
      </c>
      <c r="K97" s="416">
        <f>'Out 14'!E12</f>
        <v>6111261</v>
      </c>
      <c r="L97" s="416">
        <f>'Nov 14'!E12</f>
        <v>5929187</v>
      </c>
      <c r="M97" s="416">
        <f>'Dez 14'!E12</f>
        <v>6424367</v>
      </c>
      <c r="N97" s="69">
        <f t="shared" si="17"/>
        <v>68857491</v>
      </c>
      <c r="P97" s="304">
        <v>2014</v>
      </c>
      <c r="Q97" s="417">
        <f t="shared" si="15"/>
        <v>8.7065422142987181</v>
      </c>
      <c r="R97" s="417">
        <f t="shared" si="14"/>
        <v>12.114704965196776</v>
      </c>
      <c r="S97" s="417">
        <f t="shared" si="14"/>
        <v>6.6885444541778805</v>
      </c>
      <c r="T97" s="417">
        <f t="shared" si="14"/>
        <v>8.9771372239918037</v>
      </c>
      <c r="U97" s="417">
        <f t="shared" si="14"/>
        <v>4.3829101000450121</v>
      </c>
      <c r="V97" s="417">
        <f t="shared" si="14"/>
        <v>-3.1321957782043164</v>
      </c>
      <c r="W97" s="417">
        <f t="shared" si="14"/>
        <v>0.18901203766434893</v>
      </c>
      <c r="X97" s="417">
        <f t="shared" si="14"/>
        <v>9.1096628153737313</v>
      </c>
      <c r="Y97" s="420">
        <f t="shared" si="14"/>
        <v>1.5281001236362002</v>
      </c>
      <c r="Z97" s="420">
        <f t="shared" si="14"/>
        <v>5.351946841860733</v>
      </c>
      <c r="AA97" s="420">
        <f t="shared" si="14"/>
        <v>4.6924357200949007</v>
      </c>
      <c r="AB97" s="420">
        <f t="shared" si="14"/>
        <v>5.7770497331192106</v>
      </c>
      <c r="AC97" s="419">
        <f>IF(N97&lt;&gt;"",IF(N96&lt;&gt;"",(N97/N96-1)*100,"-"),"-")</f>
        <v>5.2507469544420093</v>
      </c>
    </row>
    <row r="98" spans="1:32" x14ac:dyDescent="0.25">
      <c r="A98" s="304">
        <v>2015</v>
      </c>
      <c r="B98" s="416">
        <f>'Jan 15'!E12</f>
        <v>6776140</v>
      </c>
      <c r="C98" s="416">
        <f>'Fev 15'!E12</f>
        <v>5142944</v>
      </c>
      <c r="D98" s="416">
        <f>'Mar 15'!E12</f>
        <v>5453525</v>
      </c>
      <c r="E98" s="416">
        <f>'Abr 15'!E12</f>
        <v>5616402</v>
      </c>
      <c r="F98" s="416">
        <f>'Mai 15'!E12</f>
        <v>5442772</v>
      </c>
      <c r="G98" s="416">
        <f>'Jun 15'!E12</f>
        <v>5269486</v>
      </c>
      <c r="H98" s="416">
        <f>'Jul 15'!E12</f>
        <v>6466319</v>
      </c>
      <c r="I98" s="416">
        <f>'Ago 15'!E12</f>
        <v>5506665</v>
      </c>
      <c r="J98" s="416">
        <f>'Set 15'!E12</f>
        <v>5305411</v>
      </c>
      <c r="K98" s="416">
        <f>'Out 15'!E12</f>
        <v>5556199</v>
      </c>
      <c r="L98" s="416">
        <f>'Nov 15'!E12</f>
        <v>5289360</v>
      </c>
      <c r="M98" s="416">
        <f>'Dez 15'!E12</f>
        <v>5946936</v>
      </c>
      <c r="N98" s="69">
        <f t="shared" si="17"/>
        <v>67772159</v>
      </c>
      <c r="P98" s="304">
        <v>2015</v>
      </c>
      <c r="Q98" s="417">
        <f t="shared" si="15"/>
        <v>6.8134070124642454</v>
      </c>
      <c r="R98" s="417">
        <f t="shared" si="14"/>
        <v>-0.17823706597294153</v>
      </c>
      <c r="S98" s="417">
        <f t="shared" si="14"/>
        <v>-0.293168006201594</v>
      </c>
      <c r="T98" s="417">
        <f t="shared" si="14"/>
        <v>1.2266910054735236</v>
      </c>
      <c r="U98" s="417">
        <f t="shared" si="14"/>
        <v>-0.95720509650480956</v>
      </c>
      <c r="V98" s="417">
        <f t="shared" si="14"/>
        <v>3.4105455683670183</v>
      </c>
      <c r="W98" s="417">
        <f t="shared" si="14"/>
        <v>8.1285552657480054</v>
      </c>
      <c r="X98" s="417">
        <f t="shared" si="14"/>
        <v>-4.7977620321373315</v>
      </c>
      <c r="Y98" s="420">
        <f t="shared" si="14"/>
        <v>-3.9446452609271487</v>
      </c>
      <c r="Z98" s="420">
        <f t="shared" si="14"/>
        <v>-9.0826099556212689</v>
      </c>
      <c r="AA98" s="420">
        <f t="shared" si="14"/>
        <v>-10.791142192007097</v>
      </c>
      <c r="AB98" s="420">
        <f t="shared" si="14"/>
        <v>-7.4315648530041916</v>
      </c>
      <c r="AC98" s="419">
        <f>IF(N98&lt;&gt;"",IF(N97&lt;&gt;"",(N98/N97-1)*100,"-"),"-")</f>
        <v>-1.5762003294601645</v>
      </c>
      <c r="AD98" s="25"/>
      <c r="AE98" s="25"/>
      <c r="AF98" s="25"/>
    </row>
    <row r="99" spans="1:32" x14ac:dyDescent="0.25">
      <c r="A99" s="304">
        <v>2016</v>
      </c>
      <c r="B99" s="416">
        <f>'Jan 16'!$E$12</f>
        <v>6277134</v>
      </c>
      <c r="C99" s="416">
        <f>'Fev 16'!$E$12</f>
        <v>4894550</v>
      </c>
      <c r="D99" s="416">
        <f>'Mar 16'!$E$12</f>
        <v>4797516</v>
      </c>
      <c r="E99" s="416">
        <f>'Abr 16'!$E$12</f>
        <v>4603452</v>
      </c>
      <c r="F99" s="416">
        <f>'Mai 16'!$E$12</f>
        <v>4700247</v>
      </c>
      <c r="G99" s="416">
        <f>'Jun 16'!$E$12</f>
        <v>4558808</v>
      </c>
      <c r="H99" s="416">
        <f>'Jul 16'!$E$12</f>
        <v>5554976</v>
      </c>
      <c r="I99" s="416">
        <f>'Ago 16'!$E$12</f>
        <v>4894764</v>
      </c>
      <c r="J99" s="416">
        <f>'Set 16'!$E$12</f>
        <v>4703024</v>
      </c>
      <c r="K99" s="416">
        <f>'Out 16'!$E$12</f>
        <v>4840117</v>
      </c>
      <c r="L99" s="416">
        <f>'Nov 16'!$E$12</f>
        <v>4796462</v>
      </c>
      <c r="M99" s="416">
        <f>'Dez 16'!$E$12</f>
        <v>5329532</v>
      </c>
      <c r="N99" s="69">
        <f t="shared" si="17"/>
        <v>59950582</v>
      </c>
      <c r="P99" s="304">
        <v>2016</v>
      </c>
      <c r="Q99" s="417">
        <f t="shared" si="15"/>
        <v>-7.3641630780946095</v>
      </c>
      <c r="R99" s="417">
        <f t="shared" si="15"/>
        <v>-4.8298017633479962</v>
      </c>
      <c r="S99" s="417">
        <f t="shared" si="15"/>
        <v>-12.029082107444268</v>
      </c>
      <c r="T99" s="417">
        <f t="shared" si="15"/>
        <v>-18.035567966822885</v>
      </c>
      <c r="U99" s="417">
        <f t="shared" si="15"/>
        <v>-13.642405009800152</v>
      </c>
      <c r="V99" s="417">
        <f t="shared" si="15"/>
        <v>-13.486666441470764</v>
      </c>
      <c r="W99" s="417">
        <f t="shared" si="15"/>
        <v>-14.093690707185957</v>
      </c>
      <c r="X99" s="417">
        <f t="shared" si="15"/>
        <v>-11.112006995159508</v>
      </c>
      <c r="Y99" s="417">
        <f t="shared" si="15"/>
        <v>-11.354200456854336</v>
      </c>
      <c r="Z99" s="417">
        <f t="shared" si="15"/>
        <v>-12.887983313772599</v>
      </c>
      <c r="AA99" s="417">
        <f t="shared" si="15"/>
        <v>-9.3186699336025534</v>
      </c>
      <c r="AB99" s="417">
        <f t="shared" si="15"/>
        <v>-10.381884049197776</v>
      </c>
      <c r="AC99" s="423">
        <f>IF(M99&lt;&gt;"",IF(N99&lt;&gt;"",IF(N98&lt;&gt;"",(N99/N98-1)*100,"-"),"-"),"-")</f>
        <v>-11.540988387281569</v>
      </c>
      <c r="AD99" s="25"/>
      <c r="AE99" s="25"/>
      <c r="AF99" s="25"/>
    </row>
    <row r="100" spans="1:32" x14ac:dyDescent="0.25">
      <c r="A100" s="304">
        <v>2017</v>
      </c>
      <c r="B100" s="416">
        <f>'Jan 17'!$E$12</f>
        <v>5651512</v>
      </c>
      <c r="C100" s="416">
        <f>'Fev 17'!$E$12</f>
        <v>4271947</v>
      </c>
      <c r="D100" s="416">
        <f>'Mar 17'!$E$12</f>
        <v>4798653</v>
      </c>
      <c r="E100" s="416">
        <f>'Abr 17'!$E$12</f>
        <v>4472281</v>
      </c>
      <c r="F100" s="416">
        <f>'Mai 17'!$E$12</f>
        <v>4535432</v>
      </c>
      <c r="G100" s="416">
        <f>'Jun 17'!$E$12</f>
        <v>4464793</v>
      </c>
      <c r="H100" s="416">
        <f>'Jul 17'!$E$12</f>
        <v>5521171</v>
      </c>
      <c r="I100" s="416">
        <f>'Ago 17'!$E$12</f>
        <v>4903593</v>
      </c>
      <c r="J100" s="416">
        <f>'Set 17'!$E$12</f>
        <v>4901901</v>
      </c>
      <c r="K100" s="416">
        <f>'Out 17'!$E$12</f>
        <v>5166107</v>
      </c>
      <c r="L100" s="416">
        <f>'Nov 17'!$E$12</f>
        <v>4996873</v>
      </c>
      <c r="M100" s="416">
        <f>'Dez 17'!$E$12</f>
        <v>5546313</v>
      </c>
      <c r="N100" s="69">
        <f t="shared" si="17"/>
        <v>59230576</v>
      </c>
      <c r="P100" s="304">
        <v>2017</v>
      </c>
      <c r="Q100" s="417">
        <f t="shared" si="15"/>
        <v>-9.9666822470254708</v>
      </c>
      <c r="R100" s="417">
        <f t="shared" si="15"/>
        <v>-12.720331797611628</v>
      </c>
      <c r="S100" s="417">
        <f t="shared" si="15"/>
        <v>2.3699764628193343E-2</v>
      </c>
      <c r="T100" s="417">
        <f t="shared" si="15"/>
        <v>-2.8494051854999203</v>
      </c>
      <c r="U100" s="417">
        <f t="shared" si="15"/>
        <v>-3.5065178489555926</v>
      </c>
      <c r="V100" s="417">
        <f t="shared" si="15"/>
        <v>-2.0622715411572456</v>
      </c>
      <c r="W100" s="417">
        <f t="shared" si="15"/>
        <v>-0.60855348429947886</v>
      </c>
      <c r="X100" s="417">
        <f t="shared" si="15"/>
        <v>0.18037641855663811</v>
      </c>
      <c r="Y100" s="417">
        <f t="shared" si="15"/>
        <v>4.2287047652744381</v>
      </c>
      <c r="Z100" s="417">
        <f t="shared" si="15"/>
        <v>6.7351677655726139</v>
      </c>
      <c r="AA100" s="417">
        <f t="shared" si="15"/>
        <v>4.1783089285394093</v>
      </c>
      <c r="AB100" s="417">
        <f t="shared" si="15"/>
        <v>4.0675428911957079</v>
      </c>
      <c r="AC100" s="423">
        <f>IF(M100&lt;&gt;"",IF(N100&lt;&gt;"",IF(N99&lt;&gt;"",(N100/N99-1)*100,"-"),"-"),"-")</f>
        <v>-1.2009991829603939</v>
      </c>
      <c r="AD100" s="25"/>
      <c r="AE100" s="25"/>
      <c r="AF100" s="25"/>
    </row>
    <row r="101" spans="1:32" x14ac:dyDescent="0.25">
      <c r="A101" s="304">
        <v>2018</v>
      </c>
      <c r="B101" s="416">
        <f>'Jan 18'!$E$12</f>
        <v>5747416</v>
      </c>
      <c r="C101" s="416">
        <f>'Fev 18'!$E$12</f>
        <v>4430238</v>
      </c>
      <c r="D101" s="416">
        <f>'Mar 18'!$E$12</f>
        <v>4773137</v>
      </c>
      <c r="E101" s="416">
        <f>'Abr 18'!$E$12</f>
        <v>4607461</v>
      </c>
      <c r="F101" s="416">
        <f>'Mai 18'!$E$12</f>
        <v>4657929</v>
      </c>
      <c r="G101" s="416">
        <f>'Jun 18'!$E$12</f>
        <v>4579441</v>
      </c>
      <c r="H101" s="416">
        <f>'Jul 18'!$E$12</f>
        <v>5807295</v>
      </c>
      <c r="I101" s="416">
        <f>'Ago 18'!$E$12</f>
        <v>5033062</v>
      </c>
      <c r="J101" s="416">
        <f>'Set 18'!$E$12</f>
        <v>4894898</v>
      </c>
      <c r="K101" s="416">
        <f>'Out 18'!$E$12</f>
        <v>5162955</v>
      </c>
      <c r="L101" s="416">
        <f>'Nov 18'!$E$12</f>
        <v>5218536</v>
      </c>
      <c r="M101" s="416">
        <f>'Dez 18'!$E$12</f>
        <v>5750258</v>
      </c>
      <c r="N101" s="69">
        <f t="shared" si="17"/>
        <v>60662626</v>
      </c>
      <c r="P101" s="304">
        <v>2018</v>
      </c>
      <c r="Q101" s="417">
        <f t="shared" ref="Q101:AB102" si="18">IF(B101&lt;&gt;"",IF(B100&lt;&gt;"",(B101/B100-1)*100,"-"),"-")</f>
        <v>1.6969618042039114</v>
      </c>
      <c r="R101" s="417">
        <f t="shared" si="18"/>
        <v>3.7053596404637013</v>
      </c>
      <c r="S101" s="417">
        <f t="shared" si="18"/>
        <v>-0.53173255078039494</v>
      </c>
      <c r="T101" s="417">
        <f t="shared" si="18"/>
        <v>3.0226186592479332</v>
      </c>
      <c r="U101" s="417">
        <f t="shared" si="18"/>
        <v>2.7008893529877565</v>
      </c>
      <c r="V101" s="417">
        <f t="shared" si="18"/>
        <v>2.5678234130899202</v>
      </c>
      <c r="W101" s="417">
        <f t="shared" si="18"/>
        <v>5.1823064346313563</v>
      </c>
      <c r="X101" s="417">
        <f t="shared" si="18"/>
        <v>2.640288457871609</v>
      </c>
      <c r="Y101" s="417">
        <f t="shared" si="18"/>
        <v>-0.14286294235644759</v>
      </c>
      <c r="Z101" s="417">
        <f t="shared" si="18"/>
        <v>-6.1013060705095157E-2</v>
      </c>
      <c r="AA101" s="417">
        <f t="shared" si="18"/>
        <v>4.4360342958486232</v>
      </c>
      <c r="AB101" s="417">
        <f t="shared" si="18"/>
        <v>3.6771274899198847</v>
      </c>
      <c r="AC101" s="423">
        <f>IF(M101&lt;&gt;"",IF(N101&lt;&gt;"",IF(N100&lt;&gt;"",(N101/N100-1)*100,"-"),"-"),"-")</f>
        <v>2.4177546407787798</v>
      </c>
      <c r="AD101" s="25"/>
      <c r="AE101" s="25"/>
      <c r="AF101" s="25"/>
    </row>
    <row r="102" spans="1:32" x14ac:dyDescent="0.25">
      <c r="A102" s="304">
        <v>2019</v>
      </c>
      <c r="B102" s="416">
        <f>'Jan 19'!$E$12</f>
        <v>5943101</v>
      </c>
      <c r="C102" s="416">
        <f>'Fev 19'!$E$12</f>
        <v>4720491</v>
      </c>
      <c r="D102" s="416">
        <f>'Mar 19'!$E$12</f>
        <v>4918393</v>
      </c>
      <c r="E102" s="416">
        <f>'Abr 19'!$E$12</f>
        <v>4832079</v>
      </c>
      <c r="F102" s="416">
        <f>'Mai 19'!$E$12</f>
        <v>5041665</v>
      </c>
      <c r="G102" s="416">
        <f>'Jun 19'!$E$12</f>
        <v>4941715</v>
      </c>
      <c r="H102" s="416">
        <f>'Jul 19'!$E$12</f>
        <v>6228933</v>
      </c>
      <c r="I102" s="416">
        <f>'Ago 19'!$E$12</f>
        <v>5654610</v>
      </c>
      <c r="J102" s="416">
        <f>'Set 19'!$E$12</f>
        <v>5536766</v>
      </c>
      <c r="K102" s="416">
        <f>'Out 19'!$E$12</f>
        <v>5974342</v>
      </c>
      <c r="L102" s="416">
        <f>'Nov 19'!$E$12</f>
        <v>5943320</v>
      </c>
      <c r="M102" s="416">
        <f>'Dez 19'!$E$12</f>
        <v>6580339</v>
      </c>
      <c r="N102" s="69">
        <f>SUM(B102:M102)</f>
        <v>66315754</v>
      </c>
      <c r="P102" s="304">
        <v>2019</v>
      </c>
      <c r="Q102" s="417">
        <f t="shared" si="18"/>
        <v>3.4047474552042267</v>
      </c>
      <c r="R102" s="417">
        <f t="shared" si="18"/>
        <v>6.551634472008061</v>
      </c>
      <c r="S102" s="417">
        <f t="shared" si="18"/>
        <v>3.0431977963339518</v>
      </c>
      <c r="T102" s="417">
        <f t="shared" si="18"/>
        <v>4.8750928114204228</v>
      </c>
      <c r="U102" s="417">
        <f t="shared" si="18"/>
        <v>8.2383393993339169</v>
      </c>
      <c r="V102" s="417">
        <f t="shared" si="18"/>
        <v>7.9108782054403637</v>
      </c>
      <c r="W102" s="417">
        <f t="shared" si="18"/>
        <v>7.2604887473427748</v>
      </c>
      <c r="X102" s="417">
        <f t="shared" si="18"/>
        <v>12.349301478900919</v>
      </c>
      <c r="Y102" s="417">
        <f t="shared" si="18"/>
        <v>13.113000516047535</v>
      </c>
      <c r="Z102" s="417">
        <f t="shared" si="18"/>
        <v>15.715554367605368</v>
      </c>
      <c r="AA102" s="417">
        <f t="shared" si="18"/>
        <v>13.888646164364872</v>
      </c>
      <c r="AB102" s="417">
        <f t="shared" si="18"/>
        <v>14.435543587783361</v>
      </c>
      <c r="AC102" s="423">
        <f>IF(M102&lt;&gt;"",IF(N102&lt;&gt;"",IF(N101&lt;&gt;"",(N102/N101-1)*100,"-"),"-"),"-")</f>
        <v>9.3189635410771743</v>
      </c>
      <c r="AD102" s="25"/>
      <c r="AE102" s="25"/>
      <c r="AF102" s="25"/>
    </row>
    <row r="103" spans="1:32" s="58" customFormat="1" ht="14.4" x14ac:dyDescent="0.3">
      <c r="N103" s="59"/>
    </row>
    <row r="104" spans="1:32" s="58" customFormat="1" ht="14.4" x14ac:dyDescent="0.3">
      <c r="N104" s="59"/>
    </row>
    <row r="105" spans="1:32" ht="15.6" x14ac:dyDescent="0.25">
      <c r="A105" s="8" t="s">
        <v>197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P105" s="12" t="s">
        <v>199</v>
      </c>
    </row>
    <row r="106" spans="1:32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32" ht="15" x14ac:dyDescent="0.25">
      <c r="A107" s="22"/>
      <c r="B107" s="304" t="s">
        <v>41</v>
      </c>
      <c r="C107" s="304" t="s">
        <v>42</v>
      </c>
      <c r="D107" s="304" t="s">
        <v>43</v>
      </c>
      <c r="E107" s="304" t="s">
        <v>44</v>
      </c>
      <c r="F107" s="304" t="s">
        <v>45</v>
      </c>
      <c r="G107" s="304" t="s">
        <v>46</v>
      </c>
      <c r="H107" s="304" t="s">
        <v>47</v>
      </c>
      <c r="I107" s="304" t="s">
        <v>48</v>
      </c>
      <c r="J107" s="304" t="s">
        <v>49</v>
      </c>
      <c r="K107" s="304" t="s">
        <v>50</v>
      </c>
      <c r="L107" s="304" t="s">
        <v>51</v>
      </c>
      <c r="M107" s="304" t="s">
        <v>52</v>
      </c>
      <c r="N107" s="304" t="s">
        <v>93</v>
      </c>
      <c r="P107" s="13"/>
      <c r="Q107" s="304" t="s">
        <v>41</v>
      </c>
      <c r="R107" s="304" t="s">
        <v>42</v>
      </c>
      <c r="S107" s="304" t="s">
        <v>43</v>
      </c>
      <c r="T107" s="304" t="s">
        <v>44</v>
      </c>
      <c r="U107" s="304" t="s">
        <v>45</v>
      </c>
      <c r="V107" s="304" t="s">
        <v>46</v>
      </c>
      <c r="W107" s="304" t="s">
        <v>47</v>
      </c>
      <c r="X107" s="304" t="s">
        <v>48</v>
      </c>
      <c r="Y107" s="304" t="s">
        <v>49</v>
      </c>
      <c r="Z107" s="304" t="s">
        <v>50</v>
      </c>
      <c r="AA107" s="304" t="s">
        <v>51</v>
      </c>
      <c r="AB107" s="304" t="s">
        <v>52</v>
      </c>
      <c r="AC107" s="304" t="s">
        <v>93</v>
      </c>
    </row>
    <row r="108" spans="1:32" hidden="1" x14ac:dyDescent="0.25">
      <c r="A108" s="40">
        <v>2000</v>
      </c>
      <c r="B108" s="416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20"/>
      <c r="P108" s="40">
        <v>2000</v>
      </c>
      <c r="Q108" s="16"/>
      <c r="R108" s="23"/>
      <c r="S108" s="23"/>
      <c r="T108" s="23"/>
      <c r="U108" s="23"/>
      <c r="V108" s="23"/>
      <c r="W108" s="23"/>
      <c r="X108" s="23"/>
      <c r="Y108" s="23"/>
      <c r="Z108" s="23"/>
      <c r="AA108" s="24"/>
      <c r="AB108" s="23"/>
      <c r="AC108" s="23"/>
    </row>
    <row r="109" spans="1:32" hidden="1" x14ac:dyDescent="0.25">
      <c r="A109" s="40">
        <v>2001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20"/>
      <c r="P109" s="40">
        <v>2001</v>
      </c>
      <c r="Q109" s="417" t="str">
        <f>IF(B109&lt;&gt;"",IF(B108&lt;&gt;"",(B109/B108-1)*100,"-"),"-")</f>
        <v>-</v>
      </c>
      <c r="R109" s="417" t="str">
        <f t="shared" ref="R109:R127" si="19">IF(C109&lt;&gt;"",IF(C108&lt;&gt;"",(C109/C108-1)*100,"-"),"-")</f>
        <v>-</v>
      </c>
      <c r="S109" s="417" t="str">
        <f t="shared" ref="S109:S127" si="20">IF(D109&lt;&gt;"",IF(D108&lt;&gt;"",(D109/D108-1)*100,"-"),"-")</f>
        <v>-</v>
      </c>
      <c r="T109" s="417" t="str">
        <f t="shared" ref="T109:T127" si="21">IF(E109&lt;&gt;"",IF(E108&lt;&gt;"",(E109/E108-1)*100,"-"),"-")</f>
        <v>-</v>
      </c>
      <c r="U109" s="417" t="str">
        <f t="shared" ref="U109:U127" si="22">IF(F109&lt;&gt;"",IF(F108&lt;&gt;"",(F109/F108-1)*100,"-"),"-")</f>
        <v>-</v>
      </c>
      <c r="V109" s="417" t="str">
        <f t="shared" ref="V109:V127" si="23">IF(G109&lt;&gt;"",IF(G108&lt;&gt;"",(G109/G108-1)*100,"-"),"-")</f>
        <v>-</v>
      </c>
      <c r="W109" s="417" t="str">
        <f t="shared" ref="W109:W127" si="24">IF(H109&lt;&gt;"",IF(H108&lt;&gt;"",(H109/H108-1)*100,"-"),"-")</f>
        <v>-</v>
      </c>
      <c r="X109" s="417" t="str">
        <f t="shared" ref="X109:X127" si="25">IF(I109&lt;&gt;"",IF(I108&lt;&gt;"",(I109/I108-1)*100,"-"),"-")</f>
        <v>-</v>
      </c>
      <c r="Y109" s="417" t="str">
        <f t="shared" ref="Y109:Y127" si="26">IF(J109&lt;&gt;"",IF(J108&lt;&gt;"",(J109/J108-1)*100,"-"),"-")</f>
        <v>-</v>
      </c>
      <c r="Z109" s="417" t="str">
        <f t="shared" ref="Z109:Z127" si="27">IF(K109&lt;&gt;"",IF(K108&lt;&gt;"",(K109/K108-1)*100,"-"),"-")</f>
        <v>-</v>
      </c>
      <c r="AA109" s="417" t="str">
        <f t="shared" ref="AA109:AA127" si="28">IF(L109&lt;&gt;"",IF(L108&lt;&gt;"",(L109/L108-1)*100,"-"),"-")</f>
        <v>-</v>
      </c>
      <c r="AB109" s="417" t="str">
        <f t="shared" ref="AB109:AB127" si="29">IF(M109&lt;&gt;"",IF(M108&lt;&gt;"",(M109/M108-1)*100,"-"),"-")</f>
        <v>-</v>
      </c>
      <c r="AC109" s="418" t="str">
        <f>IF(M109&lt;&gt;"",IF(N109&lt;&gt;"",IF(N108&lt;&gt;"",(N109/N108-1)*100,"-"),"-"),"-")</f>
        <v>-</v>
      </c>
    </row>
    <row r="110" spans="1:32" hidden="1" x14ac:dyDescent="0.25">
      <c r="A110" s="40">
        <v>2002</v>
      </c>
      <c r="B110" s="416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20"/>
      <c r="P110" s="40">
        <v>2002</v>
      </c>
      <c r="Q110" s="417" t="str">
        <f t="shared" ref="Q110:Q127" si="30">IF(B110&lt;&gt;"",IF(B109&lt;&gt;"",(B110/B109-1)*100,"-"),"-")</f>
        <v>-</v>
      </c>
      <c r="R110" s="417" t="str">
        <f t="shared" si="19"/>
        <v>-</v>
      </c>
      <c r="S110" s="417" t="str">
        <f t="shared" si="20"/>
        <v>-</v>
      </c>
      <c r="T110" s="417" t="str">
        <f t="shared" si="21"/>
        <v>-</v>
      </c>
      <c r="U110" s="417" t="str">
        <f t="shared" si="22"/>
        <v>-</v>
      </c>
      <c r="V110" s="417" t="str">
        <f t="shared" si="23"/>
        <v>-</v>
      </c>
      <c r="W110" s="417" t="str">
        <f t="shared" si="24"/>
        <v>-</v>
      </c>
      <c r="X110" s="417" t="str">
        <f t="shared" si="25"/>
        <v>-</v>
      </c>
      <c r="Y110" s="417" t="str">
        <f t="shared" si="26"/>
        <v>-</v>
      </c>
      <c r="Z110" s="417" t="str">
        <f t="shared" si="27"/>
        <v>-</v>
      </c>
      <c r="AA110" s="417" t="str">
        <f t="shared" si="28"/>
        <v>-</v>
      </c>
      <c r="AB110" s="417" t="str">
        <f t="shared" si="29"/>
        <v>-</v>
      </c>
      <c r="AC110" s="418" t="str">
        <f t="shared" ref="AC110:AC120" si="31">IF(M110&lt;&gt;"",IF(N110&lt;&gt;"",IF(N109&lt;&gt;"",(N110/N109-1)*100,"-"),"-"),"-")</f>
        <v>-</v>
      </c>
    </row>
    <row r="111" spans="1:32" hidden="1" x14ac:dyDescent="0.25">
      <c r="A111" s="40">
        <v>2003</v>
      </c>
      <c r="B111" s="416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20"/>
      <c r="P111" s="40">
        <v>2003</v>
      </c>
      <c r="Q111" s="417" t="str">
        <f t="shared" si="30"/>
        <v>-</v>
      </c>
      <c r="R111" s="417" t="str">
        <f t="shared" si="19"/>
        <v>-</v>
      </c>
      <c r="S111" s="417" t="str">
        <f t="shared" si="20"/>
        <v>-</v>
      </c>
      <c r="T111" s="417" t="str">
        <f t="shared" si="21"/>
        <v>-</v>
      </c>
      <c r="U111" s="417" t="str">
        <f t="shared" si="22"/>
        <v>-</v>
      </c>
      <c r="V111" s="417" t="str">
        <f t="shared" si="23"/>
        <v>-</v>
      </c>
      <c r="W111" s="417" t="str">
        <f t="shared" si="24"/>
        <v>-</v>
      </c>
      <c r="X111" s="417" t="str">
        <f t="shared" si="25"/>
        <v>-</v>
      </c>
      <c r="Y111" s="417" t="str">
        <f t="shared" si="26"/>
        <v>-</v>
      </c>
      <c r="Z111" s="417" t="str">
        <f t="shared" si="27"/>
        <v>-</v>
      </c>
      <c r="AA111" s="417" t="str">
        <f t="shared" si="28"/>
        <v>-</v>
      </c>
      <c r="AB111" s="417" t="str">
        <f t="shared" si="29"/>
        <v>-</v>
      </c>
      <c r="AC111" s="418" t="str">
        <f t="shared" si="31"/>
        <v>-</v>
      </c>
    </row>
    <row r="112" spans="1:32" hidden="1" x14ac:dyDescent="0.25">
      <c r="A112" s="40">
        <v>2004</v>
      </c>
      <c r="B112" s="416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20"/>
      <c r="P112" s="40">
        <v>2004</v>
      </c>
      <c r="Q112" s="417" t="str">
        <f t="shared" si="30"/>
        <v>-</v>
      </c>
      <c r="R112" s="417" t="str">
        <f t="shared" si="19"/>
        <v>-</v>
      </c>
      <c r="S112" s="417" t="str">
        <f t="shared" si="20"/>
        <v>-</v>
      </c>
      <c r="T112" s="417" t="str">
        <f t="shared" si="21"/>
        <v>-</v>
      </c>
      <c r="U112" s="417" t="str">
        <f t="shared" si="22"/>
        <v>-</v>
      </c>
      <c r="V112" s="417" t="str">
        <f t="shared" si="23"/>
        <v>-</v>
      </c>
      <c r="W112" s="417" t="str">
        <f t="shared" si="24"/>
        <v>-</v>
      </c>
      <c r="X112" s="417" t="str">
        <f t="shared" si="25"/>
        <v>-</v>
      </c>
      <c r="Y112" s="417" t="str">
        <f t="shared" si="26"/>
        <v>-</v>
      </c>
      <c r="Z112" s="417" t="str">
        <f t="shared" si="27"/>
        <v>-</v>
      </c>
      <c r="AA112" s="417" t="str">
        <f t="shared" si="28"/>
        <v>-</v>
      </c>
      <c r="AB112" s="417" t="str">
        <f t="shared" si="29"/>
        <v>-</v>
      </c>
      <c r="AC112" s="418" t="str">
        <f t="shared" si="31"/>
        <v>-</v>
      </c>
    </row>
    <row r="113" spans="1:32" hidden="1" x14ac:dyDescent="0.25">
      <c r="A113" s="40">
        <v>2005</v>
      </c>
      <c r="B113" s="416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20"/>
      <c r="P113" s="40">
        <v>2005</v>
      </c>
      <c r="Q113" s="417" t="str">
        <f t="shared" si="30"/>
        <v>-</v>
      </c>
      <c r="R113" s="417" t="str">
        <f t="shared" si="19"/>
        <v>-</v>
      </c>
      <c r="S113" s="417" t="str">
        <f t="shared" si="20"/>
        <v>-</v>
      </c>
      <c r="T113" s="417" t="str">
        <f t="shared" si="21"/>
        <v>-</v>
      </c>
      <c r="U113" s="417" t="str">
        <f t="shared" si="22"/>
        <v>-</v>
      </c>
      <c r="V113" s="417" t="str">
        <f t="shared" si="23"/>
        <v>-</v>
      </c>
      <c r="W113" s="417" t="str">
        <f t="shared" si="24"/>
        <v>-</v>
      </c>
      <c r="X113" s="417" t="str">
        <f t="shared" si="25"/>
        <v>-</v>
      </c>
      <c r="Y113" s="417" t="str">
        <f t="shared" si="26"/>
        <v>-</v>
      </c>
      <c r="Z113" s="417" t="str">
        <f t="shared" si="27"/>
        <v>-</v>
      </c>
      <c r="AA113" s="417" t="str">
        <f t="shared" si="28"/>
        <v>-</v>
      </c>
      <c r="AB113" s="417" t="str">
        <f t="shared" si="29"/>
        <v>-</v>
      </c>
      <c r="AC113" s="418" t="str">
        <f t="shared" si="31"/>
        <v>-</v>
      </c>
    </row>
    <row r="114" spans="1:32" hidden="1" x14ac:dyDescent="0.25">
      <c r="A114" s="40">
        <v>2006</v>
      </c>
      <c r="B114" s="416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20"/>
      <c r="P114" s="40">
        <v>2006</v>
      </c>
      <c r="Q114" s="417" t="str">
        <f t="shared" si="30"/>
        <v>-</v>
      </c>
      <c r="R114" s="417" t="str">
        <f t="shared" si="19"/>
        <v>-</v>
      </c>
      <c r="S114" s="417" t="str">
        <f t="shared" si="20"/>
        <v>-</v>
      </c>
      <c r="T114" s="417" t="str">
        <f t="shared" si="21"/>
        <v>-</v>
      </c>
      <c r="U114" s="417" t="str">
        <f t="shared" si="22"/>
        <v>-</v>
      </c>
      <c r="V114" s="417" t="str">
        <f t="shared" si="23"/>
        <v>-</v>
      </c>
      <c r="W114" s="417" t="str">
        <f t="shared" si="24"/>
        <v>-</v>
      </c>
      <c r="X114" s="417" t="str">
        <f t="shared" si="25"/>
        <v>-</v>
      </c>
      <c r="Y114" s="417" t="str">
        <f t="shared" si="26"/>
        <v>-</v>
      </c>
      <c r="Z114" s="417" t="str">
        <f t="shared" si="27"/>
        <v>-</v>
      </c>
      <c r="AA114" s="417" t="str">
        <f t="shared" si="28"/>
        <v>-</v>
      </c>
      <c r="AB114" s="417" t="str">
        <f t="shared" si="29"/>
        <v>-</v>
      </c>
      <c r="AC114" s="418" t="str">
        <f t="shared" si="31"/>
        <v>-</v>
      </c>
    </row>
    <row r="115" spans="1:32" hidden="1" x14ac:dyDescent="0.25">
      <c r="A115" s="40">
        <v>2007</v>
      </c>
      <c r="B115" s="416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20"/>
      <c r="P115" s="40">
        <v>2007</v>
      </c>
      <c r="Q115" s="417" t="str">
        <f t="shared" si="30"/>
        <v>-</v>
      </c>
      <c r="R115" s="417" t="str">
        <f t="shared" si="19"/>
        <v>-</v>
      </c>
      <c r="S115" s="417" t="str">
        <f t="shared" si="20"/>
        <v>-</v>
      </c>
      <c r="T115" s="417" t="str">
        <f t="shared" si="21"/>
        <v>-</v>
      </c>
      <c r="U115" s="417" t="str">
        <f t="shared" si="22"/>
        <v>-</v>
      </c>
      <c r="V115" s="417" t="str">
        <f t="shared" si="23"/>
        <v>-</v>
      </c>
      <c r="W115" s="417" t="str">
        <f t="shared" si="24"/>
        <v>-</v>
      </c>
      <c r="X115" s="417" t="str">
        <f t="shared" si="25"/>
        <v>-</v>
      </c>
      <c r="Y115" s="417" t="str">
        <f t="shared" si="26"/>
        <v>-</v>
      </c>
      <c r="Z115" s="417" t="str">
        <f t="shared" si="27"/>
        <v>-</v>
      </c>
      <c r="AA115" s="417" t="str">
        <f t="shared" si="28"/>
        <v>-</v>
      </c>
      <c r="AB115" s="417" t="str">
        <f t="shared" si="29"/>
        <v>-</v>
      </c>
      <c r="AC115" s="418" t="str">
        <f t="shared" si="31"/>
        <v>-</v>
      </c>
    </row>
    <row r="116" spans="1:32" hidden="1" x14ac:dyDescent="0.25">
      <c r="A116" s="40">
        <v>2008</v>
      </c>
      <c r="B116" s="416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20"/>
      <c r="P116" s="40">
        <v>2008</v>
      </c>
      <c r="Q116" s="417" t="str">
        <f t="shared" si="30"/>
        <v>-</v>
      </c>
      <c r="R116" s="417" t="str">
        <f t="shared" si="19"/>
        <v>-</v>
      </c>
      <c r="S116" s="417" t="str">
        <f t="shared" si="20"/>
        <v>-</v>
      </c>
      <c r="T116" s="417" t="str">
        <f t="shared" si="21"/>
        <v>-</v>
      </c>
      <c r="U116" s="417" t="str">
        <f t="shared" si="22"/>
        <v>-</v>
      </c>
      <c r="V116" s="417" t="str">
        <f t="shared" si="23"/>
        <v>-</v>
      </c>
      <c r="W116" s="417" t="str">
        <f t="shared" si="24"/>
        <v>-</v>
      </c>
      <c r="X116" s="417" t="str">
        <f t="shared" si="25"/>
        <v>-</v>
      </c>
      <c r="Y116" s="417" t="str">
        <f t="shared" si="26"/>
        <v>-</v>
      </c>
      <c r="Z116" s="417" t="str">
        <f t="shared" si="27"/>
        <v>-</v>
      </c>
      <c r="AA116" s="417" t="str">
        <f t="shared" si="28"/>
        <v>-</v>
      </c>
      <c r="AB116" s="417" t="str">
        <f t="shared" si="29"/>
        <v>-</v>
      </c>
      <c r="AC116" s="418" t="str">
        <f t="shared" si="31"/>
        <v>-</v>
      </c>
    </row>
    <row r="117" spans="1:32" hidden="1" x14ac:dyDescent="0.25">
      <c r="A117" s="40">
        <v>2009</v>
      </c>
      <c r="B117" s="416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20"/>
      <c r="P117" s="40">
        <v>2009</v>
      </c>
      <c r="Q117" s="417" t="str">
        <f t="shared" si="30"/>
        <v>-</v>
      </c>
      <c r="R117" s="417" t="str">
        <f t="shared" si="19"/>
        <v>-</v>
      </c>
      <c r="S117" s="417" t="str">
        <f t="shared" si="20"/>
        <v>-</v>
      </c>
      <c r="T117" s="417" t="str">
        <f t="shared" si="21"/>
        <v>-</v>
      </c>
      <c r="U117" s="417" t="str">
        <f t="shared" si="22"/>
        <v>-</v>
      </c>
      <c r="V117" s="417" t="str">
        <f t="shared" si="23"/>
        <v>-</v>
      </c>
      <c r="W117" s="417" t="str">
        <f t="shared" si="24"/>
        <v>-</v>
      </c>
      <c r="X117" s="417" t="str">
        <f t="shared" si="25"/>
        <v>-</v>
      </c>
      <c r="Y117" s="417" t="str">
        <f t="shared" si="26"/>
        <v>-</v>
      </c>
      <c r="Z117" s="417" t="str">
        <f t="shared" si="27"/>
        <v>-</v>
      </c>
      <c r="AA117" s="417" t="str">
        <f t="shared" si="28"/>
        <v>-</v>
      </c>
      <c r="AB117" s="417" t="str">
        <f t="shared" si="29"/>
        <v>-</v>
      </c>
      <c r="AC117" s="418" t="str">
        <f t="shared" si="31"/>
        <v>-</v>
      </c>
    </row>
    <row r="118" spans="1:32" hidden="1" x14ac:dyDescent="0.25">
      <c r="A118" s="40">
        <v>2010</v>
      </c>
      <c r="B118" s="416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20"/>
      <c r="P118" s="40">
        <v>2010</v>
      </c>
      <c r="Q118" s="417" t="str">
        <f t="shared" si="30"/>
        <v>-</v>
      </c>
      <c r="R118" s="417" t="str">
        <f t="shared" si="19"/>
        <v>-</v>
      </c>
      <c r="S118" s="417" t="str">
        <f t="shared" si="20"/>
        <v>-</v>
      </c>
      <c r="T118" s="417" t="str">
        <f t="shared" si="21"/>
        <v>-</v>
      </c>
      <c r="U118" s="417" t="str">
        <f t="shared" si="22"/>
        <v>-</v>
      </c>
      <c r="V118" s="417" t="str">
        <f t="shared" si="23"/>
        <v>-</v>
      </c>
      <c r="W118" s="417" t="str">
        <f t="shared" si="24"/>
        <v>-</v>
      </c>
      <c r="X118" s="417" t="str">
        <f t="shared" si="25"/>
        <v>-</v>
      </c>
      <c r="Y118" s="417" t="str">
        <f t="shared" si="26"/>
        <v>-</v>
      </c>
      <c r="Z118" s="417" t="str">
        <f t="shared" si="27"/>
        <v>-</v>
      </c>
      <c r="AA118" s="417" t="str">
        <f t="shared" si="28"/>
        <v>-</v>
      </c>
      <c r="AB118" s="417" t="str">
        <f t="shared" si="29"/>
        <v>-</v>
      </c>
      <c r="AC118" s="418" t="str">
        <f t="shared" si="31"/>
        <v>-</v>
      </c>
    </row>
    <row r="119" spans="1:32" hidden="1" x14ac:dyDescent="0.25">
      <c r="A119" s="40">
        <v>2011</v>
      </c>
      <c r="B119" s="416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20"/>
      <c r="P119" s="40">
        <v>2011</v>
      </c>
      <c r="Q119" s="417" t="str">
        <f t="shared" si="30"/>
        <v>-</v>
      </c>
      <c r="R119" s="417" t="str">
        <f t="shared" si="19"/>
        <v>-</v>
      </c>
      <c r="S119" s="417" t="str">
        <f t="shared" si="20"/>
        <v>-</v>
      </c>
      <c r="T119" s="417" t="str">
        <f t="shared" si="21"/>
        <v>-</v>
      </c>
      <c r="U119" s="417" t="str">
        <f t="shared" si="22"/>
        <v>-</v>
      </c>
      <c r="V119" s="417" t="str">
        <f t="shared" si="23"/>
        <v>-</v>
      </c>
      <c r="W119" s="417" t="str">
        <f t="shared" si="24"/>
        <v>-</v>
      </c>
      <c r="X119" s="417" t="str">
        <f t="shared" si="25"/>
        <v>-</v>
      </c>
      <c r="Y119" s="417" t="str">
        <f t="shared" si="26"/>
        <v>-</v>
      </c>
      <c r="Z119" s="417" t="str">
        <f t="shared" si="27"/>
        <v>-</v>
      </c>
      <c r="AA119" s="417" t="str">
        <f t="shared" si="28"/>
        <v>-</v>
      </c>
      <c r="AB119" s="417" t="str">
        <f t="shared" si="29"/>
        <v>-</v>
      </c>
      <c r="AC119" s="418" t="str">
        <f t="shared" si="31"/>
        <v>-</v>
      </c>
    </row>
    <row r="120" spans="1:32" hidden="1" x14ac:dyDescent="0.25">
      <c r="A120" s="40">
        <v>2012</v>
      </c>
      <c r="B120" s="416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20"/>
      <c r="P120" s="40">
        <v>2012</v>
      </c>
      <c r="Q120" s="417" t="str">
        <f t="shared" si="30"/>
        <v>-</v>
      </c>
      <c r="R120" s="417" t="str">
        <f t="shared" si="19"/>
        <v>-</v>
      </c>
      <c r="S120" s="417" t="str">
        <f t="shared" si="20"/>
        <v>-</v>
      </c>
      <c r="T120" s="417" t="str">
        <f t="shared" si="21"/>
        <v>-</v>
      </c>
      <c r="U120" s="417" t="str">
        <f t="shared" si="22"/>
        <v>-</v>
      </c>
      <c r="V120" s="417" t="str">
        <f t="shared" si="23"/>
        <v>-</v>
      </c>
      <c r="W120" s="417" t="str">
        <f t="shared" si="24"/>
        <v>-</v>
      </c>
      <c r="X120" s="417" t="str">
        <f t="shared" si="25"/>
        <v>-</v>
      </c>
      <c r="Y120" s="417" t="str">
        <f t="shared" si="26"/>
        <v>-</v>
      </c>
      <c r="Z120" s="417" t="str">
        <f t="shared" si="27"/>
        <v>-</v>
      </c>
      <c r="AA120" s="417" t="str">
        <f t="shared" si="28"/>
        <v>-</v>
      </c>
      <c r="AB120" s="417" t="str">
        <f t="shared" si="29"/>
        <v>-</v>
      </c>
      <c r="AC120" s="418" t="str">
        <f t="shared" si="31"/>
        <v>-</v>
      </c>
    </row>
    <row r="121" spans="1:32" x14ac:dyDescent="0.25">
      <c r="A121" s="304">
        <v>2013</v>
      </c>
      <c r="B121" s="416">
        <f>'Jan 13'!F12</f>
        <v>50269</v>
      </c>
      <c r="C121" s="416">
        <f>'Fev 13'!F12</f>
        <v>43528</v>
      </c>
      <c r="D121" s="416">
        <f>'Mar 13'!F12</f>
        <v>48604</v>
      </c>
      <c r="E121" s="416">
        <f>'Abr 13'!F12</f>
        <v>47205</v>
      </c>
      <c r="F121" s="416">
        <f>'Mai 13'!F12</f>
        <v>47298</v>
      </c>
      <c r="G121" s="416">
        <f>'Jun 13'!F12</f>
        <v>45559</v>
      </c>
      <c r="H121" s="416">
        <f>'Jul 13'!F12</f>
        <v>50232</v>
      </c>
      <c r="I121" s="416">
        <f>'Ago 13'!F12</f>
        <v>48033</v>
      </c>
      <c r="J121" s="416">
        <f>'Set 13'!F12</f>
        <v>46364</v>
      </c>
      <c r="K121" s="416">
        <f>'Out 13'!F12</f>
        <v>48671</v>
      </c>
      <c r="L121" s="416">
        <f>'Nov 13'!F12</f>
        <v>46706</v>
      </c>
      <c r="M121" s="416">
        <f>'Dez 13'!F12</f>
        <v>50238</v>
      </c>
      <c r="N121" s="69">
        <f t="shared" ref="N121:N126" si="32">SUM(B121:M121)</f>
        <v>572707</v>
      </c>
      <c r="P121" s="304">
        <v>2013</v>
      </c>
      <c r="Q121" s="417" t="str">
        <f t="shared" si="30"/>
        <v>-</v>
      </c>
      <c r="R121" s="417" t="str">
        <f t="shared" si="19"/>
        <v>-</v>
      </c>
      <c r="S121" s="417" t="str">
        <f t="shared" si="20"/>
        <v>-</v>
      </c>
      <c r="T121" s="417" t="str">
        <f t="shared" si="21"/>
        <v>-</v>
      </c>
      <c r="U121" s="417" t="str">
        <f t="shared" si="22"/>
        <v>-</v>
      </c>
      <c r="V121" s="417" t="str">
        <f t="shared" si="23"/>
        <v>-</v>
      </c>
      <c r="W121" s="417" t="str">
        <f t="shared" si="24"/>
        <v>-</v>
      </c>
      <c r="X121" s="417" t="str">
        <f t="shared" si="25"/>
        <v>-</v>
      </c>
      <c r="Y121" s="417" t="str">
        <f t="shared" si="26"/>
        <v>-</v>
      </c>
      <c r="Z121" s="417" t="str">
        <f t="shared" si="27"/>
        <v>-</v>
      </c>
      <c r="AA121" s="417" t="str">
        <f t="shared" si="28"/>
        <v>-</v>
      </c>
      <c r="AB121" s="417" t="str">
        <f t="shared" si="29"/>
        <v>-</v>
      </c>
      <c r="AC121" s="419" t="str">
        <f>IF(N121&lt;&gt;"",IF(N120&lt;&gt;"",(N121/N120-1)*100,"-"),"-")</f>
        <v>-</v>
      </c>
    </row>
    <row r="122" spans="1:32" x14ac:dyDescent="0.25">
      <c r="A122" s="304">
        <v>2014</v>
      </c>
      <c r="B122" s="416">
        <f>'Jan 14'!F12</f>
        <v>51550</v>
      </c>
      <c r="C122" s="416">
        <f>'Fev 14'!F12</f>
        <v>43498</v>
      </c>
      <c r="D122" s="416">
        <f>'Mar 14'!F12</f>
        <v>47120</v>
      </c>
      <c r="E122" s="416">
        <f>'Abr 14'!F12</f>
        <v>46198</v>
      </c>
      <c r="F122" s="416">
        <f>'Mai 14'!F12</f>
        <v>46787</v>
      </c>
      <c r="G122" s="416">
        <f>'Jun 14'!F12</f>
        <v>43073</v>
      </c>
      <c r="H122" s="416">
        <f>'Jul 14'!F12</f>
        <v>48676</v>
      </c>
      <c r="I122" s="416">
        <f>'Ago 14'!F12</f>
        <v>48369</v>
      </c>
      <c r="J122" s="416">
        <f>'Set 14'!F12</f>
        <v>47003</v>
      </c>
      <c r="K122" s="416">
        <f>'Out 14'!F12</f>
        <v>49928</v>
      </c>
      <c r="L122" s="416">
        <f>'Nov 14'!F12</f>
        <v>47781</v>
      </c>
      <c r="M122" s="416">
        <f>'Dez 14'!F12</f>
        <v>51475</v>
      </c>
      <c r="N122" s="69">
        <f t="shared" si="32"/>
        <v>571458</v>
      </c>
      <c r="P122" s="304">
        <v>2014</v>
      </c>
      <c r="Q122" s="417">
        <f t="shared" si="30"/>
        <v>2.5482901987308182</v>
      </c>
      <c r="R122" s="417">
        <f t="shared" si="19"/>
        <v>-6.8921154199597101E-2</v>
      </c>
      <c r="S122" s="417">
        <f t="shared" si="20"/>
        <v>-3.0532466463665586</v>
      </c>
      <c r="T122" s="417">
        <f t="shared" si="21"/>
        <v>-2.1332485965469772</v>
      </c>
      <c r="U122" s="417">
        <f t="shared" si="22"/>
        <v>-1.0803839485813316</v>
      </c>
      <c r="V122" s="417">
        <f t="shared" si="23"/>
        <v>-5.4566605939550872</v>
      </c>
      <c r="W122" s="417">
        <f t="shared" si="24"/>
        <v>-3.0976270106704895</v>
      </c>
      <c r="X122" s="417">
        <f t="shared" si="25"/>
        <v>0.69951908063206059</v>
      </c>
      <c r="Y122" s="420">
        <f t="shared" si="26"/>
        <v>1.3782244845138569</v>
      </c>
      <c r="Z122" s="420">
        <f t="shared" si="27"/>
        <v>2.5826467506318007</v>
      </c>
      <c r="AA122" s="420">
        <f t="shared" si="28"/>
        <v>2.3016314820365702</v>
      </c>
      <c r="AB122" s="420">
        <f t="shared" si="29"/>
        <v>2.4622795493451255</v>
      </c>
      <c r="AC122" s="419">
        <f>IF(N122&lt;&gt;"",IF(N121&lt;&gt;"",(N122/N121-1)*100,"-"),"-")</f>
        <v>-0.21808708466982685</v>
      </c>
    </row>
    <row r="123" spans="1:32" x14ac:dyDescent="0.25">
      <c r="A123" s="304">
        <v>2015</v>
      </c>
      <c r="B123" s="416">
        <f>'Jan 15'!F12</f>
        <v>51935</v>
      </c>
      <c r="C123" s="416">
        <f>'Fev 15'!F12</f>
        <v>43192</v>
      </c>
      <c r="D123" s="416">
        <f>'Mar 15'!F12</f>
        <v>47947</v>
      </c>
      <c r="E123" s="416">
        <f>'Abr 15'!F12</f>
        <v>46042</v>
      </c>
      <c r="F123" s="416">
        <f>'Mai 15'!F12</f>
        <v>46667</v>
      </c>
      <c r="G123" s="416">
        <f>'Jun 15'!F12</f>
        <v>45574</v>
      </c>
      <c r="H123" s="416">
        <f>'Jul 15'!F12</f>
        <v>51000</v>
      </c>
      <c r="I123" s="416">
        <f>'Ago 15'!F12</f>
        <v>47051</v>
      </c>
      <c r="J123" s="416">
        <f>'Set 15'!F12</f>
        <v>44946</v>
      </c>
      <c r="K123" s="416">
        <f>'Out 15'!F12</f>
        <v>46777</v>
      </c>
      <c r="L123" s="416">
        <f>'Nov 15'!F12</f>
        <v>45195</v>
      </c>
      <c r="M123" s="416">
        <f>'Dez 15'!F12</f>
        <v>48818</v>
      </c>
      <c r="N123" s="69">
        <f t="shared" si="32"/>
        <v>565144</v>
      </c>
      <c r="P123" s="304">
        <v>2015</v>
      </c>
      <c r="Q123" s="417">
        <f t="shared" si="30"/>
        <v>0.74684772065956029</v>
      </c>
      <c r="R123" s="417">
        <f t="shared" si="19"/>
        <v>-0.7034806197986132</v>
      </c>
      <c r="S123" s="417">
        <f t="shared" si="20"/>
        <v>1.7550933786078193</v>
      </c>
      <c r="T123" s="417">
        <f t="shared" si="21"/>
        <v>-0.33767695571237377</v>
      </c>
      <c r="U123" s="417">
        <f t="shared" si="22"/>
        <v>-0.25648150127172142</v>
      </c>
      <c r="V123" s="417">
        <f t="shared" si="23"/>
        <v>5.8064216562579762</v>
      </c>
      <c r="W123" s="417">
        <f t="shared" si="24"/>
        <v>4.7744268222532638</v>
      </c>
      <c r="X123" s="417">
        <f t="shared" si="25"/>
        <v>-2.7248857739461174</v>
      </c>
      <c r="Y123" s="420">
        <f t="shared" si="26"/>
        <v>-4.3763164053358334</v>
      </c>
      <c r="Z123" s="420">
        <f t="shared" si="27"/>
        <v>-6.3110879666720132</v>
      </c>
      <c r="AA123" s="420">
        <f t="shared" si="28"/>
        <v>-5.412193131160925</v>
      </c>
      <c r="AB123" s="420">
        <f t="shared" si="29"/>
        <v>-5.161728994657599</v>
      </c>
      <c r="AC123" s="419">
        <f>IF(N123&lt;&gt;"",IF(N122&lt;&gt;"",(N123/N122-1)*100,"-"),"-")</f>
        <v>-1.104893098005455</v>
      </c>
      <c r="AD123" s="25"/>
      <c r="AE123" s="25"/>
      <c r="AF123" s="25"/>
    </row>
    <row r="124" spans="1:32" x14ac:dyDescent="0.25">
      <c r="A124" s="304">
        <v>2016</v>
      </c>
      <c r="B124" s="416">
        <f>'Jan 16'!$F$12</f>
        <v>49727</v>
      </c>
      <c r="C124" s="416">
        <f>'Fev 16'!$F$12</f>
        <v>41475</v>
      </c>
      <c r="D124" s="416">
        <f>'Mar 16'!$F$12</f>
        <v>41364</v>
      </c>
      <c r="E124" s="416">
        <f>'Abr 16'!$F$12</f>
        <v>37985</v>
      </c>
      <c r="F124" s="416">
        <f>'Mai 16'!$F$12</f>
        <v>38062</v>
      </c>
      <c r="G124" s="416">
        <f>'Jun 16'!$F$12</f>
        <v>37402</v>
      </c>
      <c r="H124" s="416">
        <f>'Jul 16'!$F$12</f>
        <v>40841</v>
      </c>
      <c r="I124" s="416">
        <f>'Ago 16'!$F$12</f>
        <v>39090</v>
      </c>
      <c r="J124" s="416">
        <f>'Set 16'!$F$12</f>
        <v>37308</v>
      </c>
      <c r="K124" s="416">
        <f>'Out 16'!$F$12</f>
        <v>38457</v>
      </c>
      <c r="L124" s="416">
        <f>'Nov 16'!$F$12</f>
        <v>37465</v>
      </c>
      <c r="M124" s="416">
        <f>'Dez 16'!$F$12</f>
        <v>40805</v>
      </c>
      <c r="N124" s="69">
        <f t="shared" si="32"/>
        <v>479981</v>
      </c>
      <c r="P124" s="304">
        <v>2016</v>
      </c>
      <c r="Q124" s="417">
        <f t="shared" si="30"/>
        <v>-4.2514681813805684</v>
      </c>
      <c r="R124" s="417">
        <f t="shared" si="19"/>
        <v>-3.9752731987405032</v>
      </c>
      <c r="S124" s="417">
        <f t="shared" si="20"/>
        <v>-13.729743258180903</v>
      </c>
      <c r="T124" s="417">
        <f t="shared" si="21"/>
        <v>-17.499239824508063</v>
      </c>
      <c r="U124" s="417">
        <f t="shared" si="22"/>
        <v>-18.439154006042813</v>
      </c>
      <c r="V124" s="417">
        <f t="shared" si="23"/>
        <v>-17.931276605081848</v>
      </c>
      <c r="W124" s="417">
        <f t="shared" si="24"/>
        <v>-19.919607843137253</v>
      </c>
      <c r="X124" s="417">
        <f t="shared" si="25"/>
        <v>-16.919937939682473</v>
      </c>
      <c r="Y124" s="417">
        <f t="shared" si="26"/>
        <v>-16.993725804298489</v>
      </c>
      <c r="Z124" s="417">
        <f t="shared" si="27"/>
        <v>-17.786519015755609</v>
      </c>
      <c r="AA124" s="417">
        <f t="shared" si="28"/>
        <v>-17.103661909503266</v>
      </c>
      <c r="AB124" s="417">
        <f t="shared" si="29"/>
        <v>-16.414027612765778</v>
      </c>
      <c r="AC124" s="423">
        <f>IF(M124&lt;&gt;"",IF(N124&lt;&gt;"",IF(N123&lt;&gt;"",(N124/N123-1)*100,"-"),"-"),"-")</f>
        <v>-15.06925668502187</v>
      </c>
      <c r="AD124" s="25"/>
      <c r="AE124" s="25"/>
      <c r="AF124" s="25"/>
    </row>
    <row r="125" spans="1:32" x14ac:dyDescent="0.25">
      <c r="A125" s="304">
        <v>2017</v>
      </c>
      <c r="B125" s="416">
        <f>'Jan 17'!$F$12</f>
        <v>41898</v>
      </c>
      <c r="C125" s="416">
        <f>'Fev 17'!$F$12</f>
        <v>34541</v>
      </c>
      <c r="D125" s="416">
        <f>'Mar 17'!$F$12</f>
        <v>38829</v>
      </c>
      <c r="E125" s="416">
        <f>'Abr 17'!$F$12</f>
        <v>35015</v>
      </c>
      <c r="F125" s="416">
        <f>'Mai 17'!$F$12</f>
        <v>36722</v>
      </c>
      <c r="G125" s="416">
        <f>'Jun 17'!$F$12</f>
        <v>34905</v>
      </c>
      <c r="H125" s="416">
        <f>'Jul 17'!$F$12</f>
        <v>40823</v>
      </c>
      <c r="I125" s="416">
        <f>'Ago 17'!$F$12</f>
        <v>38387</v>
      </c>
      <c r="J125" s="416">
        <f>'Set 17'!$F$12</f>
        <v>36788</v>
      </c>
      <c r="K125" s="416">
        <f>'Out 17'!$F$12</f>
        <v>38234</v>
      </c>
      <c r="L125" s="416">
        <f>'Nov 17'!$F$12</f>
        <v>37571</v>
      </c>
      <c r="M125" s="416">
        <f>'Dez 17'!$F$12</f>
        <v>41156</v>
      </c>
      <c r="N125" s="69">
        <f t="shared" si="32"/>
        <v>454869</v>
      </c>
      <c r="P125" s="304">
        <v>2017</v>
      </c>
      <c r="Q125" s="417">
        <f t="shared" si="30"/>
        <v>-15.743962032698533</v>
      </c>
      <c r="R125" s="417">
        <f t="shared" si="19"/>
        <v>-16.718505123568416</v>
      </c>
      <c r="S125" s="417">
        <f t="shared" si="20"/>
        <v>-6.1285175514940509</v>
      </c>
      <c r="T125" s="417">
        <f t="shared" si="21"/>
        <v>-7.818875872054754</v>
      </c>
      <c r="U125" s="417">
        <f t="shared" si="22"/>
        <v>-3.5205716988072067</v>
      </c>
      <c r="V125" s="417">
        <f t="shared" si="23"/>
        <v>-6.6761135768140694</v>
      </c>
      <c r="W125" s="417">
        <f t="shared" si="24"/>
        <v>-4.4073357655294298E-2</v>
      </c>
      <c r="X125" s="417">
        <f t="shared" si="25"/>
        <v>-1.7984139166027147</v>
      </c>
      <c r="Y125" s="417">
        <f t="shared" si="26"/>
        <v>-1.3938029377077332</v>
      </c>
      <c r="Z125" s="417">
        <f t="shared" si="27"/>
        <v>-0.57986842447408371</v>
      </c>
      <c r="AA125" s="417">
        <f t="shared" si="28"/>
        <v>0.28293073535299307</v>
      </c>
      <c r="AB125" s="417">
        <f t="shared" si="29"/>
        <v>0.86018870236490574</v>
      </c>
      <c r="AC125" s="423">
        <f>IF(M125&lt;&gt;"",IF(N125&lt;&gt;"",IF(N124&lt;&gt;"",(N125/N124-1)*100,"-"),"-"),"-")</f>
        <v>-5.2318737616697364</v>
      </c>
      <c r="AD125" s="25"/>
      <c r="AE125" s="25"/>
      <c r="AF125" s="25"/>
    </row>
    <row r="126" spans="1:32" x14ac:dyDescent="0.25">
      <c r="A126" s="304">
        <v>2018</v>
      </c>
      <c r="B126" s="416">
        <f>'Jan 18'!$F$12</f>
        <v>42543</v>
      </c>
      <c r="C126" s="416">
        <f>'Fev 18'!$F$12</f>
        <v>34968</v>
      </c>
      <c r="D126" s="416">
        <f>'Mar 18'!$F$12</f>
        <v>37816</v>
      </c>
      <c r="E126" s="416">
        <f>'Abr 18'!$F$12</f>
        <v>35532</v>
      </c>
      <c r="F126" s="416">
        <f>'Mai 18'!$F$12</f>
        <v>37618</v>
      </c>
      <c r="G126" s="416">
        <f>'Jun 18'!$F$12</f>
        <v>35580</v>
      </c>
      <c r="H126" s="416">
        <f>'Jul 18'!$F$12</f>
        <v>41511</v>
      </c>
      <c r="I126" s="416">
        <f>'Ago 18'!$F$12</f>
        <v>38107</v>
      </c>
      <c r="J126" s="416">
        <f>'Set 18'!$F$12</f>
        <v>36973</v>
      </c>
      <c r="K126" s="416">
        <f>'Out 18'!$F$12</f>
        <v>38200</v>
      </c>
      <c r="L126" s="416">
        <f>'Nov 18'!$F$12</f>
        <v>37126</v>
      </c>
      <c r="M126" s="416">
        <f>'Dez 18'!$F$12</f>
        <v>40492</v>
      </c>
      <c r="N126" s="69">
        <f t="shared" si="32"/>
        <v>456466</v>
      </c>
      <c r="P126" s="304">
        <v>2018</v>
      </c>
      <c r="Q126" s="417">
        <f t="shared" si="30"/>
        <v>1.5394529571817195</v>
      </c>
      <c r="R126" s="417">
        <f t="shared" si="19"/>
        <v>1.2362120378680341</v>
      </c>
      <c r="S126" s="417">
        <f t="shared" si="20"/>
        <v>-2.6088748100646431</v>
      </c>
      <c r="T126" s="417">
        <f t="shared" si="21"/>
        <v>1.4765100671140896</v>
      </c>
      <c r="U126" s="417">
        <f t="shared" si="22"/>
        <v>2.4399542508577898</v>
      </c>
      <c r="V126" s="417">
        <f t="shared" si="23"/>
        <v>1.9338203695745682</v>
      </c>
      <c r="W126" s="417">
        <f t="shared" si="24"/>
        <v>1.6853244494525077</v>
      </c>
      <c r="X126" s="417">
        <f t="shared" si="25"/>
        <v>-0.7294136035637111</v>
      </c>
      <c r="Y126" s="417">
        <f t="shared" si="26"/>
        <v>0.50288137436120817</v>
      </c>
      <c r="Z126" s="417">
        <f t="shared" si="27"/>
        <v>-8.8926086729090859E-2</v>
      </c>
      <c r="AA126" s="417">
        <f t="shared" si="28"/>
        <v>-1.1844241569295422</v>
      </c>
      <c r="AB126" s="417">
        <f t="shared" si="29"/>
        <v>-1.613373505685689</v>
      </c>
      <c r="AC126" s="423">
        <f>IF(M126&lt;&gt;"",IF(N126&lt;&gt;"",IF(N125&lt;&gt;"",(N126/N125-1)*100,"-"),"-"),"-")</f>
        <v>0.35109009407103819</v>
      </c>
      <c r="AD126" s="25"/>
      <c r="AE126" s="25"/>
      <c r="AF126" s="25"/>
    </row>
    <row r="127" spans="1:32" x14ac:dyDescent="0.25">
      <c r="A127" s="304">
        <v>2019</v>
      </c>
      <c r="B127" s="416">
        <f>'Jan 19'!$F$12</f>
        <v>42205</v>
      </c>
      <c r="C127" s="416">
        <f>'Fev 19'!$F$12</f>
        <v>34743</v>
      </c>
      <c r="D127" s="416">
        <f>'Mar 19'!$F$12</f>
        <v>36696</v>
      </c>
      <c r="E127" s="416">
        <f>'Abr 19'!$F$12</f>
        <v>35686</v>
      </c>
      <c r="F127" s="416">
        <f>'Mai 19'!$F$12</f>
        <v>37299</v>
      </c>
      <c r="G127" s="416">
        <f>'Jun 19'!$F$12</f>
        <v>36660</v>
      </c>
      <c r="H127" s="416">
        <f>'Jul 19'!$F$12</f>
        <v>44096</v>
      </c>
      <c r="I127" s="416">
        <f>'Ago 19'!$F$12</f>
        <v>41365</v>
      </c>
      <c r="J127" s="416">
        <f>'Set 19'!$F$12</f>
        <v>40891</v>
      </c>
      <c r="K127" s="416">
        <f>'Out 19'!$F$12</f>
        <v>42394</v>
      </c>
      <c r="L127" s="416">
        <f>'Nov 19'!$F$12</f>
        <v>42832</v>
      </c>
      <c r="M127" s="416">
        <f>'Dez 19'!$F$12</f>
        <v>47083</v>
      </c>
      <c r="N127" s="69">
        <f>SUM(B127:M127)</f>
        <v>481950</v>
      </c>
      <c r="P127" s="304">
        <v>2019</v>
      </c>
      <c r="Q127" s="417">
        <f t="shared" si="30"/>
        <v>-0.79449028042216652</v>
      </c>
      <c r="R127" s="417">
        <f t="shared" si="19"/>
        <v>-0.64344543582703917</v>
      </c>
      <c r="S127" s="417">
        <f t="shared" si="20"/>
        <v>-2.9617093293843877</v>
      </c>
      <c r="T127" s="417">
        <f t="shared" si="21"/>
        <v>0.43341213553980129</v>
      </c>
      <c r="U127" s="417">
        <f t="shared" si="22"/>
        <v>-0.84799829868680288</v>
      </c>
      <c r="V127" s="417">
        <f t="shared" si="23"/>
        <v>3.0354131534569895</v>
      </c>
      <c r="W127" s="417">
        <f t="shared" si="24"/>
        <v>6.2272650622726466</v>
      </c>
      <c r="X127" s="417">
        <f t="shared" si="25"/>
        <v>8.549610307817467</v>
      </c>
      <c r="Y127" s="417">
        <f t="shared" si="26"/>
        <v>10.596922078273341</v>
      </c>
      <c r="Z127" s="417">
        <f t="shared" si="27"/>
        <v>10.979057591623032</v>
      </c>
      <c r="AA127" s="417">
        <f t="shared" si="28"/>
        <v>15.369282982276577</v>
      </c>
      <c r="AB127" s="417">
        <f t="shared" si="29"/>
        <v>16.277289341104417</v>
      </c>
      <c r="AC127" s="423">
        <f>IF(M127&lt;&gt;"",IF(N127&lt;&gt;"",IF(N126&lt;&gt;"",(N127/N126-1)*100,"-"),"-"),"-")</f>
        <v>5.5828911682359594</v>
      </c>
      <c r="AD127" s="25"/>
      <c r="AE127" s="25"/>
      <c r="AF127" s="25"/>
    </row>
    <row r="128" spans="1:32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29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29" ht="15.6" x14ac:dyDescent="0.25">
      <c r="A130" s="37" t="s">
        <v>193</v>
      </c>
      <c r="B130" s="36"/>
      <c r="C130" s="36"/>
      <c r="D130" s="36"/>
      <c r="E130" s="36"/>
      <c r="F130" s="36"/>
      <c r="G130" s="302"/>
      <c r="H130" s="10"/>
      <c r="I130" s="10"/>
      <c r="J130" s="11"/>
      <c r="K130" s="11"/>
      <c r="L130" s="11"/>
      <c r="M130" s="11"/>
    </row>
    <row r="131" spans="1:29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29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29" ht="15.6" x14ac:dyDescent="0.25">
      <c r="A133" s="8" t="s">
        <v>5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O133" s="31"/>
      <c r="P133" s="12" t="s">
        <v>107</v>
      </c>
    </row>
    <row r="134" spans="1:29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O134" s="31"/>
    </row>
    <row r="135" spans="1:29" ht="15" x14ac:dyDescent="0.25">
      <c r="A135" s="22"/>
      <c r="B135" s="304" t="s">
        <v>41</v>
      </c>
      <c r="C135" s="304" t="s">
        <v>42</v>
      </c>
      <c r="D135" s="304" t="s">
        <v>43</v>
      </c>
      <c r="E135" s="304" t="s">
        <v>44</v>
      </c>
      <c r="F135" s="304" t="s">
        <v>45</v>
      </c>
      <c r="G135" s="304" t="s">
        <v>46</v>
      </c>
      <c r="H135" s="304" t="s">
        <v>47</v>
      </c>
      <c r="I135" s="304" t="s">
        <v>48</v>
      </c>
      <c r="J135" s="304" t="s">
        <v>49</v>
      </c>
      <c r="K135" s="304" t="s">
        <v>50</v>
      </c>
      <c r="L135" s="304" t="s">
        <v>51</v>
      </c>
      <c r="M135" s="304" t="s">
        <v>52</v>
      </c>
      <c r="N135" s="304" t="s">
        <v>93</v>
      </c>
      <c r="O135" s="31"/>
      <c r="P135" s="13"/>
      <c r="Q135" s="304" t="s">
        <v>41</v>
      </c>
      <c r="R135" s="304" t="s">
        <v>42</v>
      </c>
      <c r="S135" s="304" t="s">
        <v>43</v>
      </c>
      <c r="T135" s="304" t="s">
        <v>44</v>
      </c>
      <c r="U135" s="304" t="s">
        <v>45</v>
      </c>
      <c r="V135" s="304" t="s">
        <v>46</v>
      </c>
      <c r="W135" s="304" t="s">
        <v>47</v>
      </c>
      <c r="X135" s="304" t="s">
        <v>48</v>
      </c>
      <c r="Y135" s="304" t="s">
        <v>49</v>
      </c>
      <c r="Z135" s="304" t="s">
        <v>50</v>
      </c>
      <c r="AA135" s="304" t="s">
        <v>51</v>
      </c>
      <c r="AB135" s="304" t="s">
        <v>52</v>
      </c>
      <c r="AC135" s="304" t="s">
        <v>93</v>
      </c>
    </row>
    <row r="136" spans="1:29" hidden="1" x14ac:dyDescent="0.25">
      <c r="A136" s="40">
        <v>2000</v>
      </c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15">
        <f>SUM(B136:M136)</f>
        <v>0</v>
      </c>
      <c r="O136" s="31"/>
      <c r="P136" s="40">
        <v>2000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4"/>
      <c r="AB136" s="23"/>
      <c r="AC136" s="23"/>
    </row>
    <row r="137" spans="1:29" hidden="1" x14ac:dyDescent="0.25">
      <c r="A137" s="40">
        <v>2001</v>
      </c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15">
        <f>SUM(B137:M137)</f>
        <v>0</v>
      </c>
      <c r="O137" s="31"/>
      <c r="P137" s="40">
        <v>2001</v>
      </c>
      <c r="Q137" s="417" t="str">
        <f>IF(B137&lt;&gt;"",IF(B136&lt;&gt;"",(B137/B136-1)*100,"-"),"-")</f>
        <v>-</v>
      </c>
      <c r="R137" s="417" t="str">
        <f t="shared" ref="R137:AC152" si="33">IF(C137&lt;&gt;"",IF(C136&lt;&gt;"",(C137/C136-1)*100,"-"),"-")</f>
        <v>-</v>
      </c>
      <c r="S137" s="417" t="str">
        <f t="shared" si="33"/>
        <v>-</v>
      </c>
      <c r="T137" s="417" t="str">
        <f t="shared" si="33"/>
        <v>-</v>
      </c>
      <c r="U137" s="417" t="str">
        <f t="shared" si="33"/>
        <v>-</v>
      </c>
      <c r="V137" s="417" t="str">
        <f t="shared" si="33"/>
        <v>-</v>
      </c>
      <c r="W137" s="417" t="str">
        <f t="shared" si="33"/>
        <v>-</v>
      </c>
      <c r="X137" s="417" t="str">
        <f t="shared" si="33"/>
        <v>-</v>
      </c>
      <c r="Y137" s="417" t="str">
        <f t="shared" si="33"/>
        <v>-</v>
      </c>
      <c r="Z137" s="417" t="str">
        <f t="shared" si="33"/>
        <v>-</v>
      </c>
      <c r="AA137" s="417" t="str">
        <f t="shared" si="33"/>
        <v>-</v>
      </c>
      <c r="AB137" s="417" t="str">
        <f t="shared" si="33"/>
        <v>-</v>
      </c>
      <c r="AC137" s="418" t="str">
        <f>IF(M137&lt;&gt;"",IF(N137&lt;&gt;"",IF(N136&lt;&gt;"",(N137/N136-1)*100,"-"),"-"),"-")</f>
        <v>-</v>
      </c>
    </row>
    <row r="138" spans="1:29" hidden="1" x14ac:dyDescent="0.25">
      <c r="A138" s="40">
        <v>2002</v>
      </c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15">
        <f>SUM(B138:M138)</f>
        <v>0</v>
      </c>
      <c r="O138" s="31"/>
      <c r="P138" s="40">
        <v>2002</v>
      </c>
      <c r="Q138" s="417" t="str">
        <f t="shared" ref="Q138:AC153" si="34">IF(B138&lt;&gt;"",IF(B137&lt;&gt;"",(B138/B137-1)*100,"-"),"-")</f>
        <v>-</v>
      </c>
      <c r="R138" s="417" t="str">
        <f t="shared" si="33"/>
        <v>-</v>
      </c>
      <c r="S138" s="417" t="str">
        <f t="shared" si="33"/>
        <v>-</v>
      </c>
      <c r="T138" s="417" t="str">
        <f t="shared" si="33"/>
        <v>-</v>
      </c>
      <c r="U138" s="417" t="str">
        <f t="shared" si="33"/>
        <v>-</v>
      </c>
      <c r="V138" s="417" t="str">
        <f t="shared" si="33"/>
        <v>-</v>
      </c>
      <c r="W138" s="417" t="str">
        <f t="shared" si="33"/>
        <v>-</v>
      </c>
      <c r="X138" s="417" t="str">
        <f t="shared" si="33"/>
        <v>-</v>
      </c>
      <c r="Y138" s="417" t="str">
        <f t="shared" si="33"/>
        <v>-</v>
      </c>
      <c r="Z138" s="417" t="str">
        <f t="shared" si="33"/>
        <v>-</v>
      </c>
      <c r="AA138" s="417" t="str">
        <f t="shared" si="33"/>
        <v>-</v>
      </c>
      <c r="AB138" s="417" t="str">
        <f t="shared" si="33"/>
        <v>-</v>
      </c>
      <c r="AC138" s="418" t="str">
        <f t="shared" ref="AC138:AC148" si="35">IF(M138&lt;&gt;"",IF(N138&lt;&gt;"",IF(N137&lt;&gt;"",(N138/N137-1)*100,"-"),"-"),"-")</f>
        <v>-</v>
      </c>
    </row>
    <row r="139" spans="1:29" hidden="1" x14ac:dyDescent="0.25">
      <c r="A139" s="40">
        <v>2003</v>
      </c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15">
        <f t="shared" ref="N139:N150" si="36">SUM(B139:M139)</f>
        <v>0</v>
      </c>
      <c r="O139" s="31"/>
      <c r="P139" s="40">
        <v>2003</v>
      </c>
      <c r="Q139" s="417" t="str">
        <f t="shared" si="34"/>
        <v>-</v>
      </c>
      <c r="R139" s="417" t="str">
        <f t="shared" si="33"/>
        <v>-</v>
      </c>
      <c r="S139" s="417" t="str">
        <f t="shared" si="33"/>
        <v>-</v>
      </c>
      <c r="T139" s="417" t="str">
        <f t="shared" si="33"/>
        <v>-</v>
      </c>
      <c r="U139" s="417" t="str">
        <f t="shared" si="33"/>
        <v>-</v>
      </c>
      <c r="V139" s="417" t="str">
        <f t="shared" si="33"/>
        <v>-</v>
      </c>
      <c r="W139" s="417" t="str">
        <f t="shared" si="33"/>
        <v>-</v>
      </c>
      <c r="X139" s="417" t="str">
        <f t="shared" si="33"/>
        <v>-</v>
      </c>
      <c r="Y139" s="417" t="str">
        <f t="shared" si="33"/>
        <v>-</v>
      </c>
      <c r="Z139" s="417" t="str">
        <f t="shared" si="33"/>
        <v>-</v>
      </c>
      <c r="AA139" s="417" t="str">
        <f t="shared" si="33"/>
        <v>-</v>
      </c>
      <c r="AB139" s="417" t="str">
        <f t="shared" si="33"/>
        <v>-</v>
      </c>
      <c r="AC139" s="418" t="str">
        <f t="shared" si="35"/>
        <v>-</v>
      </c>
    </row>
    <row r="140" spans="1:29" hidden="1" x14ac:dyDescent="0.25">
      <c r="A140" s="40">
        <v>2004</v>
      </c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15">
        <f t="shared" si="36"/>
        <v>0</v>
      </c>
      <c r="O140" s="31"/>
      <c r="P140" s="40">
        <v>2004</v>
      </c>
      <c r="Q140" s="417" t="str">
        <f t="shared" si="34"/>
        <v>-</v>
      </c>
      <c r="R140" s="417" t="str">
        <f t="shared" si="33"/>
        <v>-</v>
      </c>
      <c r="S140" s="417" t="str">
        <f t="shared" si="33"/>
        <v>-</v>
      </c>
      <c r="T140" s="417" t="str">
        <f t="shared" si="33"/>
        <v>-</v>
      </c>
      <c r="U140" s="417" t="str">
        <f t="shared" si="33"/>
        <v>-</v>
      </c>
      <c r="V140" s="417" t="str">
        <f t="shared" si="33"/>
        <v>-</v>
      </c>
      <c r="W140" s="417" t="str">
        <f t="shared" si="33"/>
        <v>-</v>
      </c>
      <c r="X140" s="417" t="str">
        <f t="shared" si="33"/>
        <v>-</v>
      </c>
      <c r="Y140" s="417" t="str">
        <f t="shared" si="33"/>
        <v>-</v>
      </c>
      <c r="Z140" s="417" t="str">
        <f t="shared" si="33"/>
        <v>-</v>
      </c>
      <c r="AA140" s="417" t="str">
        <f t="shared" si="33"/>
        <v>-</v>
      </c>
      <c r="AB140" s="417" t="str">
        <f t="shared" si="33"/>
        <v>-</v>
      </c>
      <c r="AC140" s="418" t="str">
        <f t="shared" si="35"/>
        <v>-</v>
      </c>
    </row>
    <row r="141" spans="1:29" hidden="1" x14ac:dyDescent="0.25">
      <c r="A141" s="40">
        <v>2005</v>
      </c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15">
        <f t="shared" si="36"/>
        <v>0</v>
      </c>
      <c r="O141" s="31"/>
      <c r="P141" s="40">
        <v>2005</v>
      </c>
      <c r="Q141" s="417" t="str">
        <f t="shared" si="34"/>
        <v>-</v>
      </c>
      <c r="R141" s="417" t="str">
        <f t="shared" si="33"/>
        <v>-</v>
      </c>
      <c r="S141" s="417" t="str">
        <f t="shared" si="33"/>
        <v>-</v>
      </c>
      <c r="T141" s="417" t="str">
        <f t="shared" si="33"/>
        <v>-</v>
      </c>
      <c r="U141" s="417" t="str">
        <f t="shared" si="33"/>
        <v>-</v>
      </c>
      <c r="V141" s="417" t="str">
        <f t="shared" si="33"/>
        <v>-</v>
      </c>
      <c r="W141" s="417" t="str">
        <f t="shared" si="33"/>
        <v>-</v>
      </c>
      <c r="X141" s="417" t="str">
        <f t="shared" si="33"/>
        <v>-</v>
      </c>
      <c r="Y141" s="417" t="str">
        <f t="shared" si="33"/>
        <v>-</v>
      </c>
      <c r="Z141" s="417" t="str">
        <f t="shared" si="33"/>
        <v>-</v>
      </c>
      <c r="AA141" s="417" t="str">
        <f t="shared" si="33"/>
        <v>-</v>
      </c>
      <c r="AB141" s="417" t="str">
        <f t="shared" si="33"/>
        <v>-</v>
      </c>
      <c r="AC141" s="418" t="str">
        <f t="shared" si="35"/>
        <v>-</v>
      </c>
    </row>
    <row r="142" spans="1:29" hidden="1" x14ac:dyDescent="0.25">
      <c r="A142" s="40">
        <v>2006</v>
      </c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15">
        <f t="shared" si="36"/>
        <v>0</v>
      </c>
      <c r="O142" s="31"/>
      <c r="P142" s="40">
        <v>2006</v>
      </c>
      <c r="Q142" s="417" t="str">
        <f t="shared" si="34"/>
        <v>-</v>
      </c>
      <c r="R142" s="417" t="str">
        <f t="shared" si="33"/>
        <v>-</v>
      </c>
      <c r="S142" s="417" t="str">
        <f t="shared" si="33"/>
        <v>-</v>
      </c>
      <c r="T142" s="417" t="str">
        <f t="shared" si="33"/>
        <v>-</v>
      </c>
      <c r="U142" s="417" t="str">
        <f t="shared" si="33"/>
        <v>-</v>
      </c>
      <c r="V142" s="417" t="str">
        <f t="shared" si="33"/>
        <v>-</v>
      </c>
      <c r="W142" s="417" t="str">
        <f t="shared" si="33"/>
        <v>-</v>
      </c>
      <c r="X142" s="417" t="str">
        <f t="shared" si="33"/>
        <v>-</v>
      </c>
      <c r="Y142" s="417" t="str">
        <f t="shared" si="33"/>
        <v>-</v>
      </c>
      <c r="Z142" s="417" t="str">
        <f t="shared" si="33"/>
        <v>-</v>
      </c>
      <c r="AA142" s="417" t="str">
        <f t="shared" si="33"/>
        <v>-</v>
      </c>
      <c r="AB142" s="417" t="str">
        <f t="shared" si="33"/>
        <v>-</v>
      </c>
      <c r="AC142" s="418" t="str">
        <f t="shared" si="35"/>
        <v>-</v>
      </c>
    </row>
    <row r="143" spans="1:29" hidden="1" x14ac:dyDescent="0.25">
      <c r="A143" s="40">
        <v>2007</v>
      </c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15">
        <f t="shared" si="36"/>
        <v>0</v>
      </c>
      <c r="O143" s="31"/>
      <c r="P143" s="40">
        <v>2007</v>
      </c>
      <c r="Q143" s="417" t="str">
        <f t="shared" si="34"/>
        <v>-</v>
      </c>
      <c r="R143" s="417" t="str">
        <f t="shared" si="33"/>
        <v>-</v>
      </c>
      <c r="S143" s="417" t="str">
        <f t="shared" si="33"/>
        <v>-</v>
      </c>
      <c r="T143" s="417" t="str">
        <f t="shared" si="33"/>
        <v>-</v>
      </c>
      <c r="U143" s="417" t="str">
        <f t="shared" si="33"/>
        <v>-</v>
      </c>
      <c r="V143" s="417" t="str">
        <f t="shared" si="33"/>
        <v>-</v>
      </c>
      <c r="W143" s="417" t="str">
        <f t="shared" si="33"/>
        <v>-</v>
      </c>
      <c r="X143" s="417" t="str">
        <f t="shared" si="33"/>
        <v>-</v>
      </c>
      <c r="Y143" s="417" t="str">
        <f t="shared" si="33"/>
        <v>-</v>
      </c>
      <c r="Z143" s="417" t="str">
        <f t="shared" si="33"/>
        <v>-</v>
      </c>
      <c r="AA143" s="417" t="str">
        <f t="shared" si="33"/>
        <v>-</v>
      </c>
      <c r="AB143" s="417" t="str">
        <f t="shared" si="33"/>
        <v>-</v>
      </c>
      <c r="AC143" s="418" t="str">
        <f t="shared" si="35"/>
        <v>-</v>
      </c>
    </row>
    <row r="144" spans="1:29" hidden="1" x14ac:dyDescent="0.25">
      <c r="A144" s="40">
        <v>2008</v>
      </c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15">
        <f t="shared" si="36"/>
        <v>0</v>
      </c>
      <c r="O144" s="31"/>
      <c r="P144" s="40">
        <v>2008</v>
      </c>
      <c r="Q144" s="417" t="str">
        <f t="shared" si="34"/>
        <v>-</v>
      </c>
      <c r="R144" s="417" t="str">
        <f t="shared" si="33"/>
        <v>-</v>
      </c>
      <c r="S144" s="417" t="str">
        <f t="shared" si="33"/>
        <v>-</v>
      </c>
      <c r="T144" s="417" t="str">
        <f t="shared" si="33"/>
        <v>-</v>
      </c>
      <c r="U144" s="417" t="str">
        <f t="shared" si="33"/>
        <v>-</v>
      </c>
      <c r="V144" s="417" t="str">
        <f t="shared" si="33"/>
        <v>-</v>
      </c>
      <c r="W144" s="417" t="str">
        <f t="shared" si="33"/>
        <v>-</v>
      </c>
      <c r="X144" s="417" t="str">
        <f t="shared" si="33"/>
        <v>-</v>
      </c>
      <c r="Y144" s="417" t="str">
        <f t="shared" si="33"/>
        <v>-</v>
      </c>
      <c r="Z144" s="417" t="str">
        <f t="shared" si="33"/>
        <v>-</v>
      </c>
      <c r="AA144" s="417" t="str">
        <f t="shared" si="33"/>
        <v>-</v>
      </c>
      <c r="AB144" s="417" t="str">
        <f t="shared" si="33"/>
        <v>-</v>
      </c>
      <c r="AC144" s="418" t="str">
        <f t="shared" si="35"/>
        <v>-</v>
      </c>
    </row>
    <row r="145" spans="1:29" hidden="1" x14ac:dyDescent="0.25">
      <c r="A145" s="40">
        <v>2009</v>
      </c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15">
        <f t="shared" si="36"/>
        <v>0</v>
      </c>
      <c r="O145" s="31"/>
      <c r="P145" s="40">
        <v>2009</v>
      </c>
      <c r="Q145" s="417" t="str">
        <f t="shared" si="34"/>
        <v>-</v>
      </c>
      <c r="R145" s="417" t="str">
        <f t="shared" si="33"/>
        <v>-</v>
      </c>
      <c r="S145" s="417" t="str">
        <f t="shared" si="33"/>
        <v>-</v>
      </c>
      <c r="T145" s="417" t="str">
        <f t="shared" si="33"/>
        <v>-</v>
      </c>
      <c r="U145" s="417" t="str">
        <f t="shared" si="33"/>
        <v>-</v>
      </c>
      <c r="V145" s="417" t="str">
        <f t="shared" si="33"/>
        <v>-</v>
      </c>
      <c r="W145" s="417" t="str">
        <f t="shared" si="33"/>
        <v>-</v>
      </c>
      <c r="X145" s="417" t="str">
        <f t="shared" si="33"/>
        <v>-</v>
      </c>
      <c r="Y145" s="417" t="str">
        <f t="shared" si="33"/>
        <v>-</v>
      </c>
      <c r="Z145" s="417" t="str">
        <f t="shared" si="33"/>
        <v>-</v>
      </c>
      <c r="AA145" s="417" t="str">
        <f t="shared" si="33"/>
        <v>-</v>
      </c>
      <c r="AB145" s="417" t="str">
        <f t="shared" si="33"/>
        <v>-</v>
      </c>
      <c r="AC145" s="418" t="str">
        <f t="shared" si="35"/>
        <v>-</v>
      </c>
    </row>
    <row r="146" spans="1:29" hidden="1" x14ac:dyDescent="0.25">
      <c r="A146" s="40">
        <v>2010</v>
      </c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15">
        <f t="shared" si="36"/>
        <v>0</v>
      </c>
      <c r="O146" s="31"/>
      <c r="P146" s="40">
        <v>2010</v>
      </c>
      <c r="Q146" s="417" t="str">
        <f t="shared" si="34"/>
        <v>-</v>
      </c>
      <c r="R146" s="417" t="str">
        <f t="shared" si="33"/>
        <v>-</v>
      </c>
      <c r="S146" s="417" t="str">
        <f t="shared" si="33"/>
        <v>-</v>
      </c>
      <c r="T146" s="417" t="str">
        <f t="shared" si="33"/>
        <v>-</v>
      </c>
      <c r="U146" s="417" t="str">
        <f t="shared" si="33"/>
        <v>-</v>
      </c>
      <c r="V146" s="417" t="str">
        <f t="shared" si="33"/>
        <v>-</v>
      </c>
      <c r="W146" s="417" t="str">
        <f t="shared" si="33"/>
        <v>-</v>
      </c>
      <c r="X146" s="417" t="str">
        <f t="shared" si="33"/>
        <v>-</v>
      </c>
      <c r="Y146" s="417" t="str">
        <f t="shared" si="33"/>
        <v>-</v>
      </c>
      <c r="Z146" s="417" t="str">
        <f t="shared" si="33"/>
        <v>-</v>
      </c>
      <c r="AA146" s="417" t="str">
        <f t="shared" si="33"/>
        <v>-</v>
      </c>
      <c r="AB146" s="417" t="str">
        <f t="shared" si="33"/>
        <v>-</v>
      </c>
      <c r="AC146" s="418" t="str">
        <f t="shared" si="35"/>
        <v>-</v>
      </c>
    </row>
    <row r="147" spans="1:29" hidden="1" x14ac:dyDescent="0.25">
      <c r="A147" s="40">
        <v>2011</v>
      </c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15">
        <f t="shared" si="36"/>
        <v>0</v>
      </c>
      <c r="O147" s="31"/>
      <c r="P147" s="40">
        <v>2011</v>
      </c>
      <c r="Q147" s="417" t="str">
        <f t="shared" si="34"/>
        <v>-</v>
      </c>
      <c r="R147" s="417" t="str">
        <f t="shared" si="33"/>
        <v>-</v>
      </c>
      <c r="S147" s="417" t="str">
        <f t="shared" si="33"/>
        <v>-</v>
      </c>
      <c r="T147" s="417" t="str">
        <f t="shared" si="33"/>
        <v>-</v>
      </c>
      <c r="U147" s="417" t="str">
        <f t="shared" si="33"/>
        <v>-</v>
      </c>
      <c r="V147" s="417" t="str">
        <f t="shared" si="33"/>
        <v>-</v>
      </c>
      <c r="W147" s="417" t="str">
        <f t="shared" si="33"/>
        <v>-</v>
      </c>
      <c r="X147" s="417" t="str">
        <f t="shared" si="33"/>
        <v>-</v>
      </c>
      <c r="Y147" s="417" t="str">
        <f t="shared" si="33"/>
        <v>-</v>
      </c>
      <c r="Z147" s="417" t="str">
        <f t="shared" si="33"/>
        <v>-</v>
      </c>
      <c r="AA147" s="417" t="str">
        <f t="shared" si="33"/>
        <v>-</v>
      </c>
      <c r="AB147" s="417" t="str">
        <f t="shared" si="33"/>
        <v>-</v>
      </c>
      <c r="AC147" s="418" t="str">
        <f t="shared" si="35"/>
        <v>-</v>
      </c>
    </row>
    <row r="148" spans="1:29" hidden="1" x14ac:dyDescent="0.25">
      <c r="A148" s="40">
        <v>2012</v>
      </c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15">
        <f t="shared" si="36"/>
        <v>0</v>
      </c>
      <c r="O148" s="31"/>
      <c r="P148" s="40">
        <v>2012</v>
      </c>
      <c r="Q148" s="417" t="str">
        <f t="shared" si="34"/>
        <v>-</v>
      </c>
      <c r="R148" s="417" t="str">
        <f t="shared" si="33"/>
        <v>-</v>
      </c>
      <c r="S148" s="417" t="str">
        <f t="shared" si="33"/>
        <v>-</v>
      </c>
      <c r="T148" s="417" t="str">
        <f t="shared" si="33"/>
        <v>-</v>
      </c>
      <c r="U148" s="417" t="str">
        <f t="shared" si="33"/>
        <v>-</v>
      </c>
      <c r="V148" s="417" t="str">
        <f t="shared" si="33"/>
        <v>-</v>
      </c>
      <c r="W148" s="417" t="str">
        <f t="shared" si="33"/>
        <v>-</v>
      </c>
      <c r="X148" s="417" t="str">
        <f t="shared" si="33"/>
        <v>-</v>
      </c>
      <c r="Y148" s="417" t="str">
        <f t="shared" si="33"/>
        <v>-</v>
      </c>
      <c r="Z148" s="417" t="str">
        <f t="shared" si="33"/>
        <v>-</v>
      </c>
      <c r="AA148" s="417" t="str">
        <f t="shared" si="33"/>
        <v>-</v>
      </c>
      <c r="AB148" s="417" t="str">
        <f t="shared" si="33"/>
        <v>-</v>
      </c>
      <c r="AC148" s="418" t="str">
        <f t="shared" si="35"/>
        <v>-</v>
      </c>
    </row>
    <row r="149" spans="1:29" x14ac:dyDescent="0.25">
      <c r="A149" s="304">
        <v>2013</v>
      </c>
      <c r="B149" s="416">
        <f>'Jan 13'!B24</f>
        <v>3392492.602</v>
      </c>
      <c r="C149" s="416">
        <f>'Fev 13'!B24</f>
        <v>3005106.5320000001</v>
      </c>
      <c r="D149" s="416">
        <f>'Mar 13'!B24</f>
        <v>3259499.764</v>
      </c>
      <c r="E149" s="416">
        <f>'Abr 13'!B24</f>
        <v>2898109.9879999999</v>
      </c>
      <c r="F149" s="416">
        <f>'Mai 13'!B24</f>
        <v>2947320.5980000002</v>
      </c>
      <c r="G149" s="416">
        <f>'Jun 13'!B24</f>
        <v>2852300.68</v>
      </c>
      <c r="H149" s="416">
        <f>'Jul 13'!B24</f>
        <v>3112690.6599999997</v>
      </c>
      <c r="I149" s="416">
        <f>'Ago 13'!B24</f>
        <v>2885413.3050000002</v>
      </c>
      <c r="J149" s="416">
        <f>'Set 13'!B24</f>
        <v>2802832.4020000002</v>
      </c>
      <c r="K149" s="416">
        <f>'Out 13'!B24</f>
        <v>2929432.0260000001</v>
      </c>
      <c r="L149" s="416">
        <f>'Nov 13'!B24</f>
        <v>2811212.7459999998</v>
      </c>
      <c r="M149" s="416">
        <f>'Dez 13'!B24</f>
        <v>3025610.96</v>
      </c>
      <c r="N149" s="69">
        <f t="shared" si="36"/>
        <v>35922022.262999997</v>
      </c>
      <c r="O149" s="31"/>
      <c r="P149" s="304">
        <v>2013</v>
      </c>
      <c r="Q149" s="417" t="str">
        <f t="shared" si="34"/>
        <v>-</v>
      </c>
      <c r="R149" s="417" t="str">
        <f t="shared" si="33"/>
        <v>-</v>
      </c>
      <c r="S149" s="417" t="str">
        <f t="shared" si="33"/>
        <v>-</v>
      </c>
      <c r="T149" s="417" t="str">
        <f t="shared" si="33"/>
        <v>-</v>
      </c>
      <c r="U149" s="417" t="str">
        <f t="shared" si="33"/>
        <v>-</v>
      </c>
      <c r="V149" s="417" t="str">
        <f t="shared" si="33"/>
        <v>-</v>
      </c>
      <c r="W149" s="417" t="str">
        <f t="shared" si="33"/>
        <v>-</v>
      </c>
      <c r="X149" s="417" t="str">
        <f t="shared" si="33"/>
        <v>-</v>
      </c>
      <c r="Y149" s="417" t="str">
        <f t="shared" si="33"/>
        <v>-</v>
      </c>
      <c r="Z149" s="417" t="str">
        <f t="shared" si="33"/>
        <v>-</v>
      </c>
      <c r="AA149" s="417" t="str">
        <f t="shared" si="33"/>
        <v>-</v>
      </c>
      <c r="AB149" s="417" t="str">
        <f t="shared" si="33"/>
        <v>-</v>
      </c>
      <c r="AC149" s="419" t="s">
        <v>117</v>
      </c>
    </row>
    <row r="150" spans="1:29" x14ac:dyDescent="0.25">
      <c r="A150" s="304">
        <v>2014</v>
      </c>
      <c r="B150" s="416">
        <f>'Jan 14'!B24</f>
        <v>3135259.5249999999</v>
      </c>
      <c r="C150" s="416">
        <f>'Fev 14'!B24</f>
        <v>2721354.3679999998</v>
      </c>
      <c r="D150" s="416">
        <f>'Mar 14'!B24</f>
        <v>2964606.6</v>
      </c>
      <c r="E150" s="416">
        <f>'Abr 14'!B24</f>
        <v>2787210.642</v>
      </c>
      <c r="F150" s="416">
        <f>'Mai 14'!B24</f>
        <v>2819449.963</v>
      </c>
      <c r="G150" s="416">
        <f>'Jun 14'!B24</f>
        <v>2853751.3659999999</v>
      </c>
      <c r="H150" s="416">
        <f>'Jul 14'!B24</f>
        <v>3014219.517</v>
      </c>
      <c r="I150" s="416">
        <f>'Ago 14'!B24</f>
        <v>3032066.9039999996</v>
      </c>
      <c r="J150" s="416">
        <f>'Set 14'!B24</f>
        <v>2857162.6119999997</v>
      </c>
      <c r="K150" s="416">
        <f>'Out 14'!B24</f>
        <v>2926502.051</v>
      </c>
      <c r="L150" s="416">
        <f>'Nov 14'!B24</f>
        <v>2923391.0150000001</v>
      </c>
      <c r="M150" s="416">
        <f>'Dez 14'!B24</f>
        <v>3126028.594</v>
      </c>
      <c r="N150" s="69">
        <f t="shared" si="36"/>
        <v>35161003.156999998</v>
      </c>
      <c r="O150" s="31"/>
      <c r="P150" s="304">
        <v>2014</v>
      </c>
      <c r="Q150" s="417">
        <f t="shared" si="34"/>
        <v>-7.5824211627860798</v>
      </c>
      <c r="R150" s="417">
        <f t="shared" si="33"/>
        <v>-9.4423329415597728</v>
      </c>
      <c r="S150" s="417">
        <f t="shared" si="33"/>
        <v>-9.0471908375938099</v>
      </c>
      <c r="T150" s="417">
        <f t="shared" si="33"/>
        <v>-3.8266092887845216</v>
      </c>
      <c r="U150" s="417">
        <f t="shared" si="33"/>
        <v>-4.3385383689433343</v>
      </c>
      <c r="V150" s="417">
        <f t="shared" si="33"/>
        <v>5.0860205944336379E-2</v>
      </c>
      <c r="W150" s="417">
        <f t="shared" si="33"/>
        <v>-3.163537715630238</v>
      </c>
      <c r="X150" s="417">
        <f t="shared" si="33"/>
        <v>5.082585525819483</v>
      </c>
      <c r="Y150" s="420">
        <f t="shared" si="33"/>
        <v>1.9384038075637822</v>
      </c>
      <c r="Z150" s="420">
        <f t="shared" si="33"/>
        <v>-0.10001853512883185</v>
      </c>
      <c r="AA150" s="420">
        <f t="shared" si="33"/>
        <v>3.9903870370399996</v>
      </c>
      <c r="AB150" s="420">
        <f t="shared" si="33"/>
        <v>3.3189208833378947</v>
      </c>
      <c r="AC150" s="419">
        <f t="shared" si="33"/>
        <v>-2.1185308010452819</v>
      </c>
    </row>
    <row r="151" spans="1:29" x14ac:dyDescent="0.25">
      <c r="A151" s="304">
        <v>2015</v>
      </c>
      <c r="B151" s="416">
        <f>'Jan 15'!B24</f>
        <v>3376882.5649999999</v>
      </c>
      <c r="C151" s="416">
        <f>'Fev 15'!B24</f>
        <v>2934542.6100000003</v>
      </c>
      <c r="D151" s="416">
        <f>'Mar 15'!B24</f>
        <v>3034417.1739999996</v>
      </c>
      <c r="E151" s="416">
        <f>'Abr 15'!B24</f>
        <v>2907815.87</v>
      </c>
      <c r="F151" s="416">
        <f>'Mai 15'!B24</f>
        <v>2995013.9330000002</v>
      </c>
      <c r="G151" s="416">
        <f>'Jun 15'!B24</f>
        <v>2993583.1350000002</v>
      </c>
      <c r="H151" s="416">
        <f>'Jul 15'!B24</f>
        <v>3455344.2110000001</v>
      </c>
      <c r="I151" s="416">
        <f>'Ago 15'!B24</f>
        <v>3342318.6059999997</v>
      </c>
      <c r="J151" s="416">
        <f>'Set 15'!B24</f>
        <v>3184158.8190000001</v>
      </c>
      <c r="K151" s="416">
        <f>'Out 15'!B24</f>
        <v>3229234.8790000002</v>
      </c>
      <c r="L151" s="416">
        <f>'Nov 15'!B24</f>
        <v>2994117.9360000002</v>
      </c>
      <c r="M151" s="416">
        <f>'Dez 15'!B24</f>
        <v>3153907.2259999998</v>
      </c>
      <c r="N151" s="69">
        <f t="shared" ref="N151:N155" si="37">SUM(B151:M151)</f>
        <v>37601336.964000002</v>
      </c>
      <c r="O151" s="31"/>
      <c r="P151" s="304">
        <v>2015</v>
      </c>
      <c r="Q151" s="417">
        <f t="shared" si="34"/>
        <v>7.7066360240146237</v>
      </c>
      <c r="R151" s="417">
        <f t="shared" si="33"/>
        <v>7.8339022843496364</v>
      </c>
      <c r="S151" s="417">
        <f t="shared" si="33"/>
        <v>2.3548005998502264</v>
      </c>
      <c r="T151" s="417">
        <f t="shared" si="33"/>
        <v>4.3270941271040142</v>
      </c>
      <c r="U151" s="417">
        <f t="shared" si="33"/>
        <v>6.2268872405592646</v>
      </c>
      <c r="V151" s="417">
        <f t="shared" si="33"/>
        <v>4.8999282371259056</v>
      </c>
      <c r="W151" s="417">
        <f t="shared" si="33"/>
        <v>14.634789918653436</v>
      </c>
      <c r="X151" s="417">
        <f t="shared" si="33"/>
        <v>10.23235013682271</v>
      </c>
      <c r="Y151" s="420">
        <f t="shared" si="33"/>
        <v>11.444788113446048</v>
      </c>
      <c r="Z151" s="420">
        <f t="shared" si="33"/>
        <v>10.344528133734098</v>
      </c>
      <c r="AA151" s="420">
        <f t="shared" si="33"/>
        <v>2.4193452274122285</v>
      </c>
      <c r="AB151" s="420">
        <f t="shared" si="33"/>
        <v>0.89182268049337043</v>
      </c>
      <c r="AC151" s="419">
        <f t="shared" si="33"/>
        <v>6.9404555839988058</v>
      </c>
    </row>
    <row r="152" spans="1:29" x14ac:dyDescent="0.25">
      <c r="A152" s="304">
        <v>2016</v>
      </c>
      <c r="B152" s="416">
        <f>'Jan 16'!$B$24</f>
        <v>3386596.59</v>
      </c>
      <c r="C152" s="416">
        <f>'Fev 16'!$B$24</f>
        <v>2948886.2069999999</v>
      </c>
      <c r="D152" s="416">
        <f>'Mar 16'!$B$24</f>
        <v>2917592.517</v>
      </c>
      <c r="E152" s="416">
        <f>'Abr 16'!$B$24</f>
        <v>2735975.14</v>
      </c>
      <c r="F152" s="416">
        <f>'Mai 16'!$B$24</f>
        <v>2862088.0710000005</v>
      </c>
      <c r="G152" s="416">
        <f>'Jun 16'!$B$24</f>
        <v>2754390.5410000002</v>
      </c>
      <c r="H152" s="416">
        <f>'Jul 16'!$B$24</f>
        <v>3180511.7820000001</v>
      </c>
      <c r="I152" s="416">
        <f>'Ago 16'!$B$24</f>
        <v>2994263.2790000001</v>
      </c>
      <c r="J152" s="416">
        <f>'Set 16'!$B$24</f>
        <v>2812103.0789999999</v>
      </c>
      <c r="K152" s="416">
        <f>'Out 16'!$B$24</f>
        <v>3076240.4420000003</v>
      </c>
      <c r="L152" s="416">
        <f>'Nov 16'!$B$24</f>
        <v>2977490.642</v>
      </c>
      <c r="M152" s="416">
        <f>'Dez 16'!$B$24</f>
        <v>3281295.4169999999</v>
      </c>
      <c r="N152" s="69">
        <f t="shared" si="37"/>
        <v>35927433.707000002</v>
      </c>
      <c r="O152" s="31"/>
      <c r="P152" s="304">
        <v>2016</v>
      </c>
      <c r="Q152" s="417">
        <f t="shared" si="34"/>
        <v>0.28766250566962803</v>
      </c>
      <c r="R152" s="417">
        <f t="shared" si="34"/>
        <v>0.48878475818074918</v>
      </c>
      <c r="S152" s="417">
        <f t="shared" si="34"/>
        <v>-3.8499866795177695</v>
      </c>
      <c r="T152" s="417">
        <f t="shared" si="34"/>
        <v>-5.9096152467178031</v>
      </c>
      <c r="U152" s="417">
        <f t="shared" si="34"/>
        <v>-4.4382385182045736</v>
      </c>
      <c r="V152" s="417">
        <f t="shared" si="34"/>
        <v>-7.9901770959168612</v>
      </c>
      <c r="W152" s="417">
        <f t="shared" si="34"/>
        <v>-7.9538364984037768</v>
      </c>
      <c r="X152" s="417">
        <f t="shared" si="34"/>
        <v>-10.413589128672063</v>
      </c>
      <c r="Y152" s="420">
        <f t="shared" si="34"/>
        <v>-11.68458488251054</v>
      </c>
      <c r="Z152" s="420">
        <f t="shared" si="34"/>
        <v>-4.7377921623148689</v>
      </c>
      <c r="AA152" s="420">
        <f t="shared" si="34"/>
        <v>-0.55533196605520585</v>
      </c>
      <c r="AB152" s="420">
        <f t="shared" si="34"/>
        <v>4.0390595496863302</v>
      </c>
      <c r="AC152" s="419">
        <f t="shared" si="33"/>
        <v>-4.4517120723728931</v>
      </c>
    </row>
    <row r="153" spans="1:29" x14ac:dyDescent="0.25">
      <c r="A153" s="304">
        <v>2017</v>
      </c>
      <c r="B153" s="416">
        <f>'Jan 17'!$B$24</f>
        <v>3548509.5659999996</v>
      </c>
      <c r="C153" s="416">
        <f>'Fev 17'!$B$24</f>
        <v>3028568.3250000002</v>
      </c>
      <c r="D153" s="416">
        <f>'Mar 17'!$B$24</f>
        <v>3088876.969</v>
      </c>
      <c r="E153" s="416">
        <f>'Abr 17'!$B$24</f>
        <v>2946082.2289999998</v>
      </c>
      <c r="F153" s="416">
        <f>'Mai 17'!$B$24</f>
        <v>3023465.673</v>
      </c>
      <c r="G153" s="416">
        <f>'Jun 17'!$B$24</f>
        <v>2927926.6830000002</v>
      </c>
      <c r="H153" s="416">
        <f>'Jul 17'!$B$24</f>
        <v>3514776.2339999997</v>
      </c>
      <c r="I153" s="416">
        <f>'Ago 17'!$B$24</f>
        <v>3269904.9339999999</v>
      </c>
      <c r="J153" s="416">
        <f>'Set 17'!$B$24</f>
        <v>3073405.1189999999</v>
      </c>
      <c r="K153" s="416">
        <f>'Out 17'!$B$24</f>
        <v>2975229.9890000001</v>
      </c>
      <c r="L153" s="416">
        <f>'Nov 17'!$B$24</f>
        <v>2942938.8119999999</v>
      </c>
      <c r="M153" s="416">
        <f>'Dez 17'!$B$24</f>
        <v>3208007.2590000001</v>
      </c>
      <c r="N153" s="69">
        <f t="shared" si="37"/>
        <v>37547691.792000003</v>
      </c>
      <c r="O153" s="31"/>
      <c r="P153" s="304">
        <v>2017</v>
      </c>
      <c r="Q153" s="417">
        <f t="shared" si="34"/>
        <v>4.7809938886166581</v>
      </c>
      <c r="R153" s="417">
        <f t="shared" si="34"/>
        <v>2.7021089457725633</v>
      </c>
      <c r="S153" s="417">
        <f t="shared" si="34"/>
        <v>5.8707462060576754</v>
      </c>
      <c r="T153" s="417">
        <f t="shared" si="34"/>
        <v>7.6794224453369697</v>
      </c>
      <c r="U153" s="417">
        <f t="shared" si="34"/>
        <v>5.6384568887013709</v>
      </c>
      <c r="V153" s="417">
        <f t="shared" si="34"/>
        <v>6.3003462804877453</v>
      </c>
      <c r="W153" s="417">
        <f t="shared" si="34"/>
        <v>10.509769336235708</v>
      </c>
      <c r="X153" s="417">
        <f t="shared" si="34"/>
        <v>9.2056585983332884</v>
      </c>
      <c r="Y153" s="420">
        <f t="shared" si="34"/>
        <v>9.2920505635561756</v>
      </c>
      <c r="Z153" s="420">
        <f t="shared" si="34"/>
        <v>-3.2835682029564883</v>
      </c>
      <c r="AA153" s="420">
        <f t="shared" si="34"/>
        <v>-1.1604345455403786</v>
      </c>
      <c r="AB153" s="420">
        <f t="shared" si="34"/>
        <v>-2.2335129479748361</v>
      </c>
      <c r="AC153" s="419">
        <f t="shared" si="34"/>
        <v>4.5098074585948389</v>
      </c>
    </row>
    <row r="154" spans="1:29" x14ac:dyDescent="0.25">
      <c r="A154" s="304">
        <v>2018</v>
      </c>
      <c r="B154" s="416">
        <f>'Jan 18'!$B$24</f>
        <v>3658337.3820000002</v>
      </c>
      <c r="C154" s="416">
        <f>'Fev 18'!$B$24</f>
        <v>3249055.699</v>
      </c>
      <c r="D154" s="416">
        <f>'Mar 18'!$B$24</f>
        <v>3198738.8169999998</v>
      </c>
      <c r="E154" s="416">
        <f>'Abr 18'!$B$24</f>
        <v>3065576.4980000001</v>
      </c>
      <c r="F154" s="416">
        <f>'Mai 18'!$B$24</f>
        <v>3082278.6370000001</v>
      </c>
      <c r="G154" s="416">
        <f>'Jun 18'!$B$24</f>
        <v>3161769.8470000001</v>
      </c>
      <c r="H154" s="416">
        <f>'Jul 18'!$B$24</f>
        <v>3749386.1889999998</v>
      </c>
      <c r="I154" s="416">
        <f>'Ago 18'!$B$24</f>
        <v>3557988.5530000003</v>
      </c>
      <c r="J154" s="416">
        <f>'Set 18'!$B$24</f>
        <v>3484259.952</v>
      </c>
      <c r="K154" s="416">
        <f>'Out 18'!$B$24</f>
        <v>3528937.5079999999</v>
      </c>
      <c r="L154" s="416">
        <f>'Nov 18'!$B$24</f>
        <v>3465854.9019999998</v>
      </c>
      <c r="M154" s="416">
        <f>'Dez 18'!$B$24</f>
        <v>3786998.41</v>
      </c>
      <c r="N154" s="69">
        <f t="shared" si="37"/>
        <v>40989182.393999994</v>
      </c>
      <c r="O154" s="31"/>
      <c r="P154" s="304">
        <v>2018</v>
      </c>
      <c r="Q154" s="417">
        <f t="shared" ref="Q154:AC155" si="38">IF(B154&lt;&gt;"",IF(B153&lt;&gt;"",(B154/B153-1)*100,"-"),"-")</f>
        <v>3.0950407194139773</v>
      </c>
      <c r="R154" s="417">
        <f t="shared" si="38"/>
        <v>7.2802509416722394</v>
      </c>
      <c r="S154" s="417">
        <f t="shared" si="38"/>
        <v>3.5566922574959969</v>
      </c>
      <c r="T154" s="417">
        <f t="shared" si="38"/>
        <v>4.0560398424642985</v>
      </c>
      <c r="U154" s="417">
        <f t="shared" si="38"/>
        <v>1.9452168590901708</v>
      </c>
      <c r="V154" s="417">
        <f t="shared" si="38"/>
        <v>7.9866468432331361</v>
      </c>
      <c r="W154" s="417">
        <f t="shared" si="38"/>
        <v>6.6749613454908818</v>
      </c>
      <c r="X154" s="417">
        <f t="shared" si="38"/>
        <v>8.8101527357737019</v>
      </c>
      <c r="Y154" s="420">
        <f t="shared" si="38"/>
        <v>13.368066268259504</v>
      </c>
      <c r="Z154" s="420">
        <f t="shared" si="38"/>
        <v>18.610578713146996</v>
      </c>
      <c r="AA154" s="420">
        <f t="shared" si="38"/>
        <v>17.768500244306118</v>
      </c>
      <c r="AB154" s="420">
        <f t="shared" si="38"/>
        <v>18.048311747913036</v>
      </c>
      <c r="AC154" s="419">
        <f t="shared" si="38"/>
        <v>9.1656515693815379</v>
      </c>
    </row>
    <row r="155" spans="1:29" x14ac:dyDescent="0.25">
      <c r="A155" s="304">
        <v>2019</v>
      </c>
      <c r="B155" s="416">
        <f>'Jan 19'!$B$24</f>
        <v>4083855.321</v>
      </c>
      <c r="C155" s="416">
        <f>'Fev 19'!$B$24</f>
        <v>3713391.6430000002</v>
      </c>
      <c r="D155" s="416">
        <f>'Mar 19'!$B$24</f>
        <v>3756016.0559999999</v>
      </c>
      <c r="E155" s="416">
        <f>'Abr 19'!$B$24</f>
        <v>3349581</v>
      </c>
      <c r="F155" s="416">
        <f>'Mai 19'!$B$24</f>
        <v>3303557.2409999999</v>
      </c>
      <c r="G155" s="416">
        <f>'Jun 19'!$B$24</f>
        <v>3280969.0639999998</v>
      </c>
      <c r="H155" s="416">
        <f>'Jul 19'!$B$24</f>
        <v>3844933.4649999989</v>
      </c>
      <c r="I155" s="416">
        <f>'Ago 19'!$B$24</f>
        <v>3553919</v>
      </c>
      <c r="J155" s="416">
        <f>'Set 19'!$B$24</f>
        <v>3302105.3610000005</v>
      </c>
      <c r="K155" s="416">
        <f>'Out 19'!$B$24</f>
        <v>3162521</v>
      </c>
      <c r="L155" s="416">
        <f>'Nov 19'!$B$24</f>
        <v>3204472.3709999998</v>
      </c>
      <c r="M155" s="416">
        <f>'Dez 19'!$B$24</f>
        <v>3400445.95</v>
      </c>
      <c r="N155" s="69">
        <f t="shared" si="37"/>
        <v>41955767.472000003</v>
      </c>
      <c r="O155" s="31"/>
      <c r="P155" s="304">
        <v>2019</v>
      </c>
      <c r="Q155" s="417">
        <f t="shared" si="38"/>
        <v>11.631456986270926</v>
      </c>
      <c r="R155" s="417">
        <f t="shared" si="38"/>
        <v>14.291412244576618</v>
      </c>
      <c r="S155" s="417">
        <f t="shared" si="38"/>
        <v>17.421779985233488</v>
      </c>
      <c r="T155" s="417">
        <f t="shared" si="38"/>
        <v>9.2643097370196372</v>
      </c>
      <c r="U155" s="417">
        <f t="shared" si="38"/>
        <v>7.1790590683057598</v>
      </c>
      <c r="V155" s="417">
        <f t="shared" si="38"/>
        <v>3.7700156168261278</v>
      </c>
      <c r="W155" s="417">
        <f t="shared" si="38"/>
        <v>2.548344480499698</v>
      </c>
      <c r="X155" s="417">
        <f t="shared" si="38"/>
        <v>-0.11437791154693677</v>
      </c>
      <c r="Y155" s="420">
        <f t="shared" si="38"/>
        <v>-5.2279276951032632</v>
      </c>
      <c r="Z155" s="420">
        <f t="shared" si="38"/>
        <v>-10.383196278464668</v>
      </c>
      <c r="AA155" s="420">
        <f t="shared" si="38"/>
        <v>-7.5416466756634044</v>
      </c>
      <c r="AB155" s="420">
        <f t="shared" si="38"/>
        <v>-10.207357335542156</v>
      </c>
      <c r="AC155" s="419">
        <f t="shared" si="38"/>
        <v>2.3581467634775199</v>
      </c>
    </row>
    <row r="156" spans="1:29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O156" s="31"/>
    </row>
    <row r="157" spans="1:29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O157" s="31"/>
    </row>
    <row r="158" spans="1:29" ht="15.6" x14ac:dyDescent="0.25">
      <c r="A158" s="8" t="s">
        <v>6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P158" s="12" t="s">
        <v>106</v>
      </c>
    </row>
    <row r="159" spans="1:29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29" ht="15" x14ac:dyDescent="0.25">
      <c r="A160" s="22"/>
      <c r="B160" s="304" t="s">
        <v>41</v>
      </c>
      <c r="C160" s="304" t="s">
        <v>42</v>
      </c>
      <c r="D160" s="304" t="s">
        <v>43</v>
      </c>
      <c r="E160" s="304" t="s">
        <v>44</v>
      </c>
      <c r="F160" s="304" t="s">
        <v>45</v>
      </c>
      <c r="G160" s="304" t="s">
        <v>46</v>
      </c>
      <c r="H160" s="304" t="s">
        <v>47</v>
      </c>
      <c r="I160" s="304" t="s">
        <v>48</v>
      </c>
      <c r="J160" s="304" t="s">
        <v>49</v>
      </c>
      <c r="K160" s="304" t="s">
        <v>50</v>
      </c>
      <c r="L160" s="304" t="s">
        <v>51</v>
      </c>
      <c r="M160" s="304" t="s">
        <v>52</v>
      </c>
      <c r="N160" s="304" t="s">
        <v>93</v>
      </c>
      <c r="P160" s="13"/>
      <c r="Q160" s="304" t="s">
        <v>41</v>
      </c>
      <c r="R160" s="304" t="s">
        <v>42</v>
      </c>
      <c r="S160" s="304" t="s">
        <v>43</v>
      </c>
      <c r="T160" s="304" t="s">
        <v>44</v>
      </c>
      <c r="U160" s="304" t="s">
        <v>45</v>
      </c>
      <c r="V160" s="304" t="s">
        <v>46</v>
      </c>
      <c r="W160" s="304" t="s">
        <v>47</v>
      </c>
      <c r="X160" s="304" t="s">
        <v>48</v>
      </c>
      <c r="Y160" s="304" t="s">
        <v>49</v>
      </c>
      <c r="Z160" s="304" t="s">
        <v>50</v>
      </c>
      <c r="AA160" s="304" t="s">
        <v>51</v>
      </c>
      <c r="AB160" s="304" t="s">
        <v>52</v>
      </c>
      <c r="AC160" s="304" t="s">
        <v>93</v>
      </c>
    </row>
    <row r="161" spans="1:29" hidden="1" x14ac:dyDescent="0.25">
      <c r="A161" s="40">
        <v>2000</v>
      </c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  <c r="N161" s="15">
        <f>SUM(B161:M161)</f>
        <v>0</v>
      </c>
      <c r="P161" s="40">
        <v>2000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7"/>
      <c r="AB161" s="16"/>
      <c r="AC161" s="16"/>
    </row>
    <row r="162" spans="1:29" hidden="1" x14ac:dyDescent="0.25">
      <c r="A162" s="40">
        <v>2001</v>
      </c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  <c r="N162" s="15">
        <f t="shared" ref="N162:N169" si="39">SUM(B162:M162)</f>
        <v>0</v>
      </c>
      <c r="P162" s="40">
        <v>2001</v>
      </c>
      <c r="Q162" s="417" t="str">
        <f>IF(B162&lt;&gt;"",IF(B161&lt;&gt;"",(B162/B161-1)*100,"-"),"-")</f>
        <v>-</v>
      </c>
      <c r="R162" s="417" t="str">
        <f t="shared" ref="R162:AC176" si="40">IF(C162&lt;&gt;"",IF(C161&lt;&gt;"",(C162/C161-1)*100,"-"),"-")</f>
        <v>-</v>
      </c>
      <c r="S162" s="417" t="str">
        <f t="shared" si="40"/>
        <v>-</v>
      </c>
      <c r="T162" s="417" t="str">
        <f t="shared" si="40"/>
        <v>-</v>
      </c>
      <c r="U162" s="417" t="str">
        <f t="shared" si="40"/>
        <v>-</v>
      </c>
      <c r="V162" s="417" t="str">
        <f t="shared" si="40"/>
        <v>-</v>
      </c>
      <c r="W162" s="417" t="str">
        <f t="shared" si="40"/>
        <v>-</v>
      </c>
      <c r="X162" s="417" t="str">
        <f t="shared" si="40"/>
        <v>-</v>
      </c>
      <c r="Y162" s="417" t="str">
        <f t="shared" si="40"/>
        <v>-</v>
      </c>
      <c r="Z162" s="417" t="str">
        <f t="shared" si="40"/>
        <v>-</v>
      </c>
      <c r="AA162" s="417" t="str">
        <f t="shared" si="40"/>
        <v>-</v>
      </c>
      <c r="AB162" s="417" t="str">
        <f t="shared" si="40"/>
        <v>-</v>
      </c>
      <c r="AC162" s="418" t="str">
        <f>IF(M162&lt;&gt;"",IF(N162&lt;&gt;"",IF(N161&lt;&gt;"",(N162/N161-1)*100,"-"),"-"),"-")</f>
        <v>-</v>
      </c>
    </row>
    <row r="163" spans="1:29" hidden="1" x14ac:dyDescent="0.25">
      <c r="A163" s="40">
        <v>2002</v>
      </c>
      <c r="B163" s="416"/>
      <c r="C163" s="416"/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  <c r="N163" s="15">
        <f>SUM(B163:M163)</f>
        <v>0</v>
      </c>
      <c r="P163" s="40">
        <v>2002</v>
      </c>
      <c r="Q163" s="417" t="str">
        <f t="shared" ref="Q163:AC178" si="41">IF(B163&lt;&gt;"",IF(B162&lt;&gt;"",(B163/B162-1)*100,"-"),"-")</f>
        <v>-</v>
      </c>
      <c r="R163" s="417" t="str">
        <f t="shared" si="40"/>
        <v>-</v>
      </c>
      <c r="S163" s="417" t="str">
        <f t="shared" si="40"/>
        <v>-</v>
      </c>
      <c r="T163" s="417" t="str">
        <f t="shared" si="40"/>
        <v>-</v>
      </c>
      <c r="U163" s="417" t="str">
        <f t="shared" si="40"/>
        <v>-</v>
      </c>
      <c r="V163" s="417" t="str">
        <f t="shared" si="40"/>
        <v>-</v>
      </c>
      <c r="W163" s="417" t="str">
        <f t="shared" si="40"/>
        <v>-</v>
      </c>
      <c r="X163" s="417" t="str">
        <f t="shared" si="40"/>
        <v>-</v>
      </c>
      <c r="Y163" s="417" t="str">
        <f t="shared" si="40"/>
        <v>-</v>
      </c>
      <c r="Z163" s="417" t="str">
        <f t="shared" si="40"/>
        <v>-</v>
      </c>
      <c r="AA163" s="417" t="str">
        <f t="shared" si="40"/>
        <v>-</v>
      </c>
      <c r="AB163" s="417" t="str">
        <f t="shared" si="40"/>
        <v>-</v>
      </c>
      <c r="AC163" s="418" t="str">
        <f t="shared" ref="AC163:AC173" si="42">IF(M163&lt;&gt;"",IF(N163&lt;&gt;"",IF(N162&lt;&gt;"",(N163/N162-1)*100,"-"),"-"),"-")</f>
        <v>-</v>
      </c>
    </row>
    <row r="164" spans="1:29" hidden="1" x14ac:dyDescent="0.25">
      <c r="A164" s="40">
        <v>2003</v>
      </c>
      <c r="B164" s="416"/>
      <c r="C164" s="416"/>
      <c r="D164" s="416"/>
      <c r="E164" s="416"/>
      <c r="F164" s="416"/>
      <c r="G164" s="416"/>
      <c r="H164" s="416"/>
      <c r="I164" s="416"/>
      <c r="J164" s="416"/>
      <c r="K164" s="416"/>
      <c r="L164" s="416"/>
      <c r="M164" s="416"/>
      <c r="N164" s="15">
        <f t="shared" si="39"/>
        <v>0</v>
      </c>
      <c r="P164" s="40">
        <v>2003</v>
      </c>
      <c r="Q164" s="417" t="str">
        <f t="shared" si="41"/>
        <v>-</v>
      </c>
      <c r="R164" s="417" t="str">
        <f t="shared" si="40"/>
        <v>-</v>
      </c>
      <c r="S164" s="417" t="str">
        <f t="shared" si="40"/>
        <v>-</v>
      </c>
      <c r="T164" s="417" t="str">
        <f t="shared" si="40"/>
        <v>-</v>
      </c>
      <c r="U164" s="417" t="str">
        <f t="shared" si="40"/>
        <v>-</v>
      </c>
      <c r="V164" s="417" t="str">
        <f t="shared" si="40"/>
        <v>-</v>
      </c>
      <c r="W164" s="417" t="str">
        <f t="shared" si="40"/>
        <v>-</v>
      </c>
      <c r="X164" s="417" t="str">
        <f t="shared" si="40"/>
        <v>-</v>
      </c>
      <c r="Y164" s="417" t="str">
        <f t="shared" si="40"/>
        <v>-</v>
      </c>
      <c r="Z164" s="417" t="str">
        <f t="shared" si="40"/>
        <v>-</v>
      </c>
      <c r="AA164" s="417" t="str">
        <f t="shared" si="40"/>
        <v>-</v>
      </c>
      <c r="AB164" s="417" t="str">
        <f t="shared" si="40"/>
        <v>-</v>
      </c>
      <c r="AC164" s="418" t="str">
        <f t="shared" si="42"/>
        <v>-</v>
      </c>
    </row>
    <row r="165" spans="1:29" hidden="1" x14ac:dyDescent="0.25">
      <c r="A165" s="40">
        <v>2004</v>
      </c>
      <c r="B165" s="416"/>
      <c r="C165" s="416"/>
      <c r="D165" s="416"/>
      <c r="E165" s="416"/>
      <c r="F165" s="416"/>
      <c r="G165" s="416"/>
      <c r="H165" s="416"/>
      <c r="I165" s="416"/>
      <c r="J165" s="416"/>
      <c r="K165" s="416"/>
      <c r="L165" s="416"/>
      <c r="M165" s="416"/>
      <c r="N165" s="15">
        <f t="shared" si="39"/>
        <v>0</v>
      </c>
      <c r="P165" s="40">
        <v>2004</v>
      </c>
      <c r="Q165" s="417" t="str">
        <f t="shared" si="41"/>
        <v>-</v>
      </c>
      <c r="R165" s="417" t="str">
        <f t="shared" si="40"/>
        <v>-</v>
      </c>
      <c r="S165" s="417" t="str">
        <f t="shared" si="40"/>
        <v>-</v>
      </c>
      <c r="T165" s="417" t="str">
        <f t="shared" si="40"/>
        <v>-</v>
      </c>
      <c r="U165" s="417" t="str">
        <f t="shared" si="40"/>
        <v>-</v>
      </c>
      <c r="V165" s="417" t="str">
        <f t="shared" si="40"/>
        <v>-</v>
      </c>
      <c r="W165" s="417" t="str">
        <f t="shared" si="40"/>
        <v>-</v>
      </c>
      <c r="X165" s="417" t="str">
        <f t="shared" si="40"/>
        <v>-</v>
      </c>
      <c r="Y165" s="417" t="str">
        <f t="shared" si="40"/>
        <v>-</v>
      </c>
      <c r="Z165" s="417" t="str">
        <f t="shared" si="40"/>
        <v>-</v>
      </c>
      <c r="AA165" s="417" t="str">
        <f t="shared" si="40"/>
        <v>-</v>
      </c>
      <c r="AB165" s="417" t="str">
        <f t="shared" si="40"/>
        <v>-</v>
      </c>
      <c r="AC165" s="418" t="str">
        <f t="shared" si="42"/>
        <v>-</v>
      </c>
    </row>
    <row r="166" spans="1:29" hidden="1" x14ac:dyDescent="0.25">
      <c r="A166" s="40">
        <v>2005</v>
      </c>
      <c r="B166" s="416"/>
      <c r="C166" s="416"/>
      <c r="D166" s="416"/>
      <c r="E166" s="416"/>
      <c r="F166" s="416"/>
      <c r="G166" s="416"/>
      <c r="H166" s="416"/>
      <c r="I166" s="416"/>
      <c r="J166" s="416"/>
      <c r="K166" s="416"/>
      <c r="L166" s="416"/>
      <c r="M166" s="416"/>
      <c r="N166" s="15">
        <f t="shared" si="39"/>
        <v>0</v>
      </c>
      <c r="P166" s="40">
        <v>2005</v>
      </c>
      <c r="Q166" s="417" t="str">
        <f t="shared" si="41"/>
        <v>-</v>
      </c>
      <c r="R166" s="417" t="str">
        <f t="shared" si="40"/>
        <v>-</v>
      </c>
      <c r="S166" s="417" t="str">
        <f t="shared" si="40"/>
        <v>-</v>
      </c>
      <c r="T166" s="417" t="str">
        <f t="shared" si="40"/>
        <v>-</v>
      </c>
      <c r="U166" s="417" t="str">
        <f t="shared" si="40"/>
        <v>-</v>
      </c>
      <c r="V166" s="417" t="str">
        <f t="shared" si="40"/>
        <v>-</v>
      </c>
      <c r="W166" s="417" t="str">
        <f t="shared" si="40"/>
        <v>-</v>
      </c>
      <c r="X166" s="417" t="str">
        <f t="shared" si="40"/>
        <v>-</v>
      </c>
      <c r="Y166" s="417" t="str">
        <f t="shared" si="40"/>
        <v>-</v>
      </c>
      <c r="Z166" s="417" t="str">
        <f t="shared" si="40"/>
        <v>-</v>
      </c>
      <c r="AA166" s="417" t="str">
        <f t="shared" si="40"/>
        <v>-</v>
      </c>
      <c r="AB166" s="417" t="str">
        <f t="shared" si="40"/>
        <v>-</v>
      </c>
      <c r="AC166" s="418" t="str">
        <f t="shared" si="42"/>
        <v>-</v>
      </c>
    </row>
    <row r="167" spans="1:29" hidden="1" x14ac:dyDescent="0.25">
      <c r="A167" s="40">
        <v>2006</v>
      </c>
      <c r="B167" s="416"/>
      <c r="C167" s="416"/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  <c r="N167" s="15">
        <f t="shared" si="39"/>
        <v>0</v>
      </c>
      <c r="P167" s="40">
        <v>2006</v>
      </c>
      <c r="Q167" s="417" t="str">
        <f t="shared" si="41"/>
        <v>-</v>
      </c>
      <c r="R167" s="417" t="str">
        <f t="shared" si="40"/>
        <v>-</v>
      </c>
      <c r="S167" s="417" t="str">
        <f t="shared" si="40"/>
        <v>-</v>
      </c>
      <c r="T167" s="417" t="str">
        <f t="shared" si="40"/>
        <v>-</v>
      </c>
      <c r="U167" s="417" t="str">
        <f t="shared" si="40"/>
        <v>-</v>
      </c>
      <c r="V167" s="417" t="str">
        <f t="shared" si="40"/>
        <v>-</v>
      </c>
      <c r="W167" s="417" t="str">
        <f t="shared" si="40"/>
        <v>-</v>
      </c>
      <c r="X167" s="417" t="str">
        <f t="shared" si="40"/>
        <v>-</v>
      </c>
      <c r="Y167" s="417" t="str">
        <f t="shared" si="40"/>
        <v>-</v>
      </c>
      <c r="Z167" s="417" t="str">
        <f t="shared" si="40"/>
        <v>-</v>
      </c>
      <c r="AA167" s="417" t="str">
        <f t="shared" si="40"/>
        <v>-</v>
      </c>
      <c r="AB167" s="417" t="str">
        <f t="shared" si="40"/>
        <v>-</v>
      </c>
      <c r="AC167" s="418" t="str">
        <f t="shared" si="42"/>
        <v>-</v>
      </c>
    </row>
    <row r="168" spans="1:29" hidden="1" x14ac:dyDescent="0.25">
      <c r="A168" s="40">
        <v>2007</v>
      </c>
      <c r="B168" s="416"/>
      <c r="C168" s="416"/>
      <c r="D168" s="416"/>
      <c r="E168" s="416"/>
      <c r="F168" s="416"/>
      <c r="G168" s="416"/>
      <c r="H168" s="416"/>
      <c r="I168" s="416"/>
      <c r="J168" s="416"/>
      <c r="K168" s="416"/>
      <c r="L168" s="416"/>
      <c r="M168" s="416"/>
      <c r="N168" s="15">
        <f t="shared" si="39"/>
        <v>0</v>
      </c>
      <c r="P168" s="40">
        <v>2007</v>
      </c>
      <c r="Q168" s="417" t="str">
        <f t="shared" si="41"/>
        <v>-</v>
      </c>
      <c r="R168" s="417" t="str">
        <f t="shared" si="40"/>
        <v>-</v>
      </c>
      <c r="S168" s="417" t="str">
        <f t="shared" si="40"/>
        <v>-</v>
      </c>
      <c r="T168" s="417" t="str">
        <f t="shared" si="40"/>
        <v>-</v>
      </c>
      <c r="U168" s="417" t="str">
        <f t="shared" si="40"/>
        <v>-</v>
      </c>
      <c r="V168" s="417" t="str">
        <f t="shared" si="40"/>
        <v>-</v>
      </c>
      <c r="W168" s="417" t="str">
        <f t="shared" si="40"/>
        <v>-</v>
      </c>
      <c r="X168" s="417" t="str">
        <f t="shared" si="40"/>
        <v>-</v>
      </c>
      <c r="Y168" s="417" t="str">
        <f t="shared" si="40"/>
        <v>-</v>
      </c>
      <c r="Z168" s="417" t="str">
        <f t="shared" si="40"/>
        <v>-</v>
      </c>
      <c r="AA168" s="417" t="str">
        <f t="shared" si="40"/>
        <v>-</v>
      </c>
      <c r="AB168" s="417" t="str">
        <f t="shared" si="40"/>
        <v>-</v>
      </c>
      <c r="AC168" s="418" t="str">
        <f t="shared" si="42"/>
        <v>-</v>
      </c>
    </row>
    <row r="169" spans="1:29" hidden="1" x14ac:dyDescent="0.25">
      <c r="A169" s="40">
        <v>2008</v>
      </c>
      <c r="B169" s="416"/>
      <c r="C169" s="416"/>
      <c r="D169" s="416"/>
      <c r="E169" s="416"/>
      <c r="F169" s="416"/>
      <c r="G169" s="416"/>
      <c r="H169" s="416"/>
      <c r="I169" s="416"/>
      <c r="J169" s="416"/>
      <c r="K169" s="416"/>
      <c r="L169" s="416"/>
      <c r="M169" s="416"/>
      <c r="N169" s="15">
        <f t="shared" si="39"/>
        <v>0</v>
      </c>
      <c r="P169" s="40">
        <v>2008</v>
      </c>
      <c r="Q169" s="417" t="str">
        <f t="shared" si="41"/>
        <v>-</v>
      </c>
      <c r="R169" s="417" t="str">
        <f t="shared" si="40"/>
        <v>-</v>
      </c>
      <c r="S169" s="417" t="str">
        <f t="shared" si="40"/>
        <v>-</v>
      </c>
      <c r="T169" s="417" t="str">
        <f t="shared" si="40"/>
        <v>-</v>
      </c>
      <c r="U169" s="417" t="str">
        <f t="shared" si="40"/>
        <v>-</v>
      </c>
      <c r="V169" s="417" t="str">
        <f t="shared" si="40"/>
        <v>-</v>
      </c>
      <c r="W169" s="417" t="str">
        <f t="shared" si="40"/>
        <v>-</v>
      </c>
      <c r="X169" s="417" t="str">
        <f t="shared" si="40"/>
        <v>-</v>
      </c>
      <c r="Y169" s="417" t="str">
        <f t="shared" si="40"/>
        <v>-</v>
      </c>
      <c r="Z169" s="417" t="str">
        <f t="shared" si="40"/>
        <v>-</v>
      </c>
      <c r="AA169" s="417" t="str">
        <f t="shared" si="40"/>
        <v>-</v>
      </c>
      <c r="AB169" s="417" t="str">
        <f t="shared" si="40"/>
        <v>-</v>
      </c>
      <c r="AC169" s="418" t="str">
        <f t="shared" si="42"/>
        <v>-</v>
      </c>
    </row>
    <row r="170" spans="1:29" hidden="1" x14ac:dyDescent="0.25">
      <c r="A170" s="40">
        <v>2009</v>
      </c>
      <c r="B170" s="416"/>
      <c r="C170" s="416"/>
      <c r="D170" s="416"/>
      <c r="E170" s="416"/>
      <c r="F170" s="416"/>
      <c r="G170" s="416"/>
      <c r="H170" s="416"/>
      <c r="I170" s="416"/>
      <c r="J170" s="416"/>
      <c r="K170" s="416"/>
      <c r="L170" s="416"/>
      <c r="M170" s="416"/>
      <c r="N170" s="15">
        <f t="shared" ref="N170:N180" si="43">SUM(B170:M170)</f>
        <v>0</v>
      </c>
      <c r="P170" s="40">
        <v>2009</v>
      </c>
      <c r="Q170" s="417" t="str">
        <f t="shared" si="41"/>
        <v>-</v>
      </c>
      <c r="R170" s="417" t="str">
        <f t="shared" si="40"/>
        <v>-</v>
      </c>
      <c r="S170" s="417" t="str">
        <f t="shared" si="40"/>
        <v>-</v>
      </c>
      <c r="T170" s="417" t="str">
        <f t="shared" si="40"/>
        <v>-</v>
      </c>
      <c r="U170" s="417" t="str">
        <f t="shared" si="40"/>
        <v>-</v>
      </c>
      <c r="V170" s="417" t="str">
        <f t="shared" si="40"/>
        <v>-</v>
      </c>
      <c r="W170" s="417" t="str">
        <f t="shared" si="40"/>
        <v>-</v>
      </c>
      <c r="X170" s="417" t="str">
        <f t="shared" si="40"/>
        <v>-</v>
      </c>
      <c r="Y170" s="417" t="str">
        <f t="shared" si="40"/>
        <v>-</v>
      </c>
      <c r="Z170" s="417" t="str">
        <f t="shared" si="40"/>
        <v>-</v>
      </c>
      <c r="AA170" s="417" t="str">
        <f t="shared" si="40"/>
        <v>-</v>
      </c>
      <c r="AB170" s="417" t="str">
        <f t="shared" si="40"/>
        <v>-</v>
      </c>
      <c r="AC170" s="418" t="str">
        <f t="shared" si="42"/>
        <v>-</v>
      </c>
    </row>
    <row r="171" spans="1:29" hidden="1" x14ac:dyDescent="0.25">
      <c r="A171" s="40">
        <v>2010</v>
      </c>
      <c r="B171" s="416"/>
      <c r="C171" s="416"/>
      <c r="D171" s="416"/>
      <c r="E171" s="416"/>
      <c r="F171" s="416"/>
      <c r="G171" s="416"/>
      <c r="H171" s="416"/>
      <c r="I171" s="416"/>
      <c r="J171" s="416"/>
      <c r="K171" s="416"/>
      <c r="L171" s="416"/>
      <c r="M171" s="416"/>
      <c r="N171" s="15">
        <f t="shared" si="43"/>
        <v>0</v>
      </c>
      <c r="P171" s="40">
        <v>2010</v>
      </c>
      <c r="Q171" s="417" t="str">
        <f t="shared" si="41"/>
        <v>-</v>
      </c>
      <c r="R171" s="417" t="str">
        <f t="shared" si="40"/>
        <v>-</v>
      </c>
      <c r="S171" s="417" t="str">
        <f t="shared" si="40"/>
        <v>-</v>
      </c>
      <c r="T171" s="417" t="str">
        <f t="shared" si="40"/>
        <v>-</v>
      </c>
      <c r="U171" s="417" t="str">
        <f t="shared" si="40"/>
        <v>-</v>
      </c>
      <c r="V171" s="417" t="str">
        <f t="shared" si="40"/>
        <v>-</v>
      </c>
      <c r="W171" s="417" t="str">
        <f t="shared" si="40"/>
        <v>-</v>
      </c>
      <c r="X171" s="417" t="str">
        <f t="shared" si="40"/>
        <v>-</v>
      </c>
      <c r="Y171" s="417" t="str">
        <f t="shared" si="40"/>
        <v>-</v>
      </c>
      <c r="Z171" s="417" t="str">
        <f t="shared" si="40"/>
        <v>-</v>
      </c>
      <c r="AA171" s="417" t="str">
        <f t="shared" si="40"/>
        <v>-</v>
      </c>
      <c r="AB171" s="417" t="str">
        <f t="shared" si="40"/>
        <v>-</v>
      </c>
      <c r="AC171" s="418" t="str">
        <f t="shared" si="42"/>
        <v>-</v>
      </c>
    </row>
    <row r="172" spans="1:29" hidden="1" x14ac:dyDescent="0.25">
      <c r="A172" s="40">
        <v>2011</v>
      </c>
      <c r="B172" s="416"/>
      <c r="C172" s="416"/>
      <c r="D172" s="416"/>
      <c r="E172" s="416"/>
      <c r="F172" s="416"/>
      <c r="G172" s="416"/>
      <c r="H172" s="416"/>
      <c r="I172" s="416"/>
      <c r="J172" s="416"/>
      <c r="K172" s="416"/>
      <c r="L172" s="416"/>
      <c r="M172" s="416"/>
      <c r="N172" s="15">
        <f t="shared" si="43"/>
        <v>0</v>
      </c>
      <c r="P172" s="40">
        <v>2011</v>
      </c>
      <c r="Q172" s="417" t="str">
        <f t="shared" si="41"/>
        <v>-</v>
      </c>
      <c r="R172" s="417" t="str">
        <f t="shared" si="40"/>
        <v>-</v>
      </c>
      <c r="S172" s="417" t="str">
        <f t="shared" si="40"/>
        <v>-</v>
      </c>
      <c r="T172" s="417" t="str">
        <f t="shared" si="40"/>
        <v>-</v>
      </c>
      <c r="U172" s="417" t="str">
        <f t="shared" si="40"/>
        <v>-</v>
      </c>
      <c r="V172" s="417" t="str">
        <f t="shared" si="40"/>
        <v>-</v>
      </c>
      <c r="W172" s="417" t="str">
        <f t="shared" si="40"/>
        <v>-</v>
      </c>
      <c r="X172" s="417" t="str">
        <f t="shared" si="40"/>
        <v>-</v>
      </c>
      <c r="Y172" s="417" t="str">
        <f t="shared" si="40"/>
        <v>-</v>
      </c>
      <c r="Z172" s="417" t="str">
        <f t="shared" si="40"/>
        <v>-</v>
      </c>
      <c r="AA172" s="417" t="str">
        <f t="shared" si="40"/>
        <v>-</v>
      </c>
      <c r="AB172" s="417" t="str">
        <f t="shared" si="40"/>
        <v>-</v>
      </c>
      <c r="AC172" s="418" t="str">
        <f t="shared" si="42"/>
        <v>-</v>
      </c>
    </row>
    <row r="173" spans="1:29" hidden="1" x14ac:dyDescent="0.25">
      <c r="A173" s="40">
        <v>2012</v>
      </c>
      <c r="B173" s="416"/>
      <c r="C173" s="416"/>
      <c r="D173" s="416"/>
      <c r="E173" s="416"/>
      <c r="F173" s="416"/>
      <c r="G173" s="416"/>
      <c r="H173" s="416"/>
      <c r="I173" s="416"/>
      <c r="J173" s="416"/>
      <c r="K173" s="416"/>
      <c r="L173" s="416"/>
      <c r="M173" s="416"/>
      <c r="N173" s="15">
        <f t="shared" si="43"/>
        <v>0</v>
      </c>
      <c r="P173" s="40">
        <v>2012</v>
      </c>
      <c r="Q173" s="417" t="str">
        <f t="shared" si="41"/>
        <v>-</v>
      </c>
      <c r="R173" s="417" t="str">
        <f t="shared" si="40"/>
        <v>-</v>
      </c>
      <c r="S173" s="417" t="str">
        <f t="shared" si="40"/>
        <v>-</v>
      </c>
      <c r="T173" s="417" t="str">
        <f t="shared" si="40"/>
        <v>-</v>
      </c>
      <c r="U173" s="417" t="str">
        <f t="shared" si="40"/>
        <v>-</v>
      </c>
      <c r="V173" s="417" t="str">
        <f t="shared" si="40"/>
        <v>-</v>
      </c>
      <c r="W173" s="417" t="str">
        <f t="shared" si="40"/>
        <v>-</v>
      </c>
      <c r="X173" s="417" t="str">
        <f t="shared" si="40"/>
        <v>-</v>
      </c>
      <c r="Y173" s="417" t="str">
        <f t="shared" si="40"/>
        <v>-</v>
      </c>
      <c r="Z173" s="417" t="str">
        <f t="shared" si="40"/>
        <v>-</v>
      </c>
      <c r="AA173" s="417" t="str">
        <f t="shared" si="40"/>
        <v>-</v>
      </c>
      <c r="AB173" s="417" t="str">
        <f t="shared" si="40"/>
        <v>-</v>
      </c>
      <c r="AC173" s="418" t="str">
        <f t="shared" si="42"/>
        <v>-</v>
      </c>
    </row>
    <row r="174" spans="1:29" x14ac:dyDescent="0.25">
      <c r="A174" s="304">
        <v>2013</v>
      </c>
      <c r="B174" s="416">
        <f>'Jan 13'!C24</f>
        <v>2611228.7370000002</v>
      </c>
      <c r="C174" s="416">
        <f>'Fev 13'!C24</f>
        <v>2118051.62</v>
      </c>
      <c r="D174" s="416">
        <f>'Mar 13'!C24</f>
        <v>2333571.6090000002</v>
      </c>
      <c r="E174" s="416">
        <f>'Abr 13'!C24</f>
        <v>2180370.7820000001</v>
      </c>
      <c r="F174" s="416">
        <f>'Mai 13'!C24</f>
        <v>2285030.1540000001</v>
      </c>
      <c r="G174" s="416">
        <f>'Jun 13'!C24</f>
        <v>2163412.8939999999</v>
      </c>
      <c r="H174" s="416">
        <f>'Jul 13'!C24</f>
        <v>2485439.4310000003</v>
      </c>
      <c r="I174" s="416">
        <f>'Ago 13'!C24</f>
        <v>2257184.7930000001</v>
      </c>
      <c r="J174" s="416">
        <f>'Set 13'!C24</f>
        <v>2276846.8909999998</v>
      </c>
      <c r="K174" s="416">
        <f>'Out 13'!C24</f>
        <v>2418165.477</v>
      </c>
      <c r="L174" s="416">
        <f>'Nov 13'!C24</f>
        <v>2240622.443</v>
      </c>
      <c r="M174" s="416">
        <f>'Dez 13'!C24</f>
        <v>2417686.4390000002</v>
      </c>
      <c r="N174" s="69">
        <f t="shared" si="43"/>
        <v>27787611.270000003</v>
      </c>
      <c r="P174" s="304">
        <v>2013</v>
      </c>
      <c r="Q174" s="417" t="str">
        <f t="shared" si="41"/>
        <v>-</v>
      </c>
      <c r="R174" s="417" t="str">
        <f t="shared" si="41"/>
        <v>-</v>
      </c>
      <c r="S174" s="417" t="str">
        <f t="shared" si="40"/>
        <v>-</v>
      </c>
      <c r="T174" s="417" t="str">
        <f t="shared" si="40"/>
        <v>-</v>
      </c>
      <c r="U174" s="417" t="str">
        <f t="shared" si="40"/>
        <v>-</v>
      </c>
      <c r="V174" s="417" t="str">
        <f t="shared" si="40"/>
        <v>-</v>
      </c>
      <c r="W174" s="417" t="str">
        <f t="shared" si="40"/>
        <v>-</v>
      </c>
      <c r="X174" s="417" t="str">
        <f t="shared" si="40"/>
        <v>-</v>
      </c>
      <c r="Y174" s="417" t="str">
        <f t="shared" si="40"/>
        <v>-</v>
      </c>
      <c r="Z174" s="417" t="str">
        <f t="shared" si="40"/>
        <v>-</v>
      </c>
      <c r="AA174" s="417" t="str">
        <f t="shared" si="40"/>
        <v>-</v>
      </c>
      <c r="AB174" s="417" t="str">
        <f t="shared" si="40"/>
        <v>-</v>
      </c>
      <c r="AC174" s="419" t="s">
        <v>117</v>
      </c>
    </row>
    <row r="175" spans="1:29" x14ac:dyDescent="0.25">
      <c r="A175" s="304">
        <v>2014</v>
      </c>
      <c r="B175" s="416">
        <f>'Jan 14'!C24</f>
        <v>2531493.4709999999</v>
      </c>
      <c r="C175" s="416">
        <f>'Fev 14'!C24</f>
        <v>2107655.6749999998</v>
      </c>
      <c r="D175" s="416">
        <f>'Mar 14'!C24</f>
        <v>2374717.2140000002</v>
      </c>
      <c r="E175" s="416">
        <f>'Abr 14'!C24</f>
        <v>2307179.6529999999</v>
      </c>
      <c r="F175" s="416">
        <f>'Mai 14'!C24</f>
        <v>2341048.0210000002</v>
      </c>
      <c r="G175" s="416">
        <f>'Jun 14'!C24</f>
        <v>2324579.986</v>
      </c>
      <c r="H175" s="416">
        <f>'Jul 14'!C24</f>
        <v>2566829.9360000002</v>
      </c>
      <c r="I175" s="416">
        <f>'Ago 14'!C24</f>
        <v>2585732.3390000002</v>
      </c>
      <c r="J175" s="416">
        <f>'Set 14'!C24</f>
        <v>2478624.1999999997</v>
      </c>
      <c r="K175" s="416">
        <f>'Out 14'!C24</f>
        <v>2488923.3280000002</v>
      </c>
      <c r="L175" s="416">
        <f>'Nov 14'!C24</f>
        <v>2361301.6239999998</v>
      </c>
      <c r="M175" s="416">
        <f>'Dez 14'!C24</f>
        <v>2528778.2310000001</v>
      </c>
      <c r="N175" s="69">
        <f t="shared" si="43"/>
        <v>28996863.678000003</v>
      </c>
      <c r="P175" s="304">
        <v>2014</v>
      </c>
      <c r="Q175" s="417">
        <f t="shared" si="41"/>
        <v>-3.0535534811709675</v>
      </c>
      <c r="R175" s="417">
        <f t="shared" si="41"/>
        <v>-0.49082585626503139</v>
      </c>
      <c r="S175" s="417">
        <f t="shared" si="40"/>
        <v>1.7632030164110635</v>
      </c>
      <c r="T175" s="417">
        <f t="shared" si="40"/>
        <v>5.8159314941691242</v>
      </c>
      <c r="U175" s="417">
        <f t="shared" si="40"/>
        <v>2.4515154385135629</v>
      </c>
      <c r="V175" s="417">
        <f t="shared" si="40"/>
        <v>7.4496686437887316</v>
      </c>
      <c r="W175" s="417">
        <f t="shared" si="40"/>
        <v>3.2746927559305972</v>
      </c>
      <c r="X175" s="417">
        <f t="shared" si="40"/>
        <v>14.555633505014498</v>
      </c>
      <c r="Y175" s="420">
        <f t="shared" si="40"/>
        <v>8.8621378010788732</v>
      </c>
      <c r="Z175" s="420">
        <f t="shared" si="40"/>
        <v>2.926096318593685</v>
      </c>
      <c r="AA175" s="420">
        <f t="shared" si="40"/>
        <v>5.3859668047607778</v>
      </c>
      <c r="AB175" s="420">
        <f t="shared" si="40"/>
        <v>4.5949627796212367</v>
      </c>
      <c r="AC175" s="419">
        <f t="shared" si="40"/>
        <v>4.3517681179941148</v>
      </c>
    </row>
    <row r="176" spans="1:29" x14ac:dyDescent="0.25">
      <c r="A176" s="304">
        <v>2015</v>
      </c>
      <c r="B176" s="416">
        <f>'Jan 15'!C24</f>
        <v>2838262.1269999999</v>
      </c>
      <c r="C176" s="416">
        <f>'Fev 15'!C24</f>
        <v>2329223.443</v>
      </c>
      <c r="D176" s="416">
        <f>'Mar 15'!C24</f>
        <v>2296512.0630000001</v>
      </c>
      <c r="E176" s="416">
        <f>'Abr 15'!C24</f>
        <v>2294039.1179999998</v>
      </c>
      <c r="F176" s="416">
        <f>'Mai 15'!C24</f>
        <v>2456674.8629999999</v>
      </c>
      <c r="G176" s="416">
        <f>'Jun 15'!C24</f>
        <v>2431312.9169999999</v>
      </c>
      <c r="H176" s="416">
        <f>'Jul 15'!C24</f>
        <v>2869091.7579999999</v>
      </c>
      <c r="I176" s="416">
        <f>'Ago 15'!C24</f>
        <v>2790690.2379999999</v>
      </c>
      <c r="J176" s="416">
        <f>'Set 15'!C24</f>
        <v>2627635.3430000003</v>
      </c>
      <c r="K176" s="416">
        <f>'Out 15'!C24</f>
        <v>2664961.9129999997</v>
      </c>
      <c r="L176" s="416">
        <f>'Nov 15'!C24</f>
        <v>2375235.9139999999</v>
      </c>
      <c r="M176" s="416">
        <f>'Dez 15'!C24</f>
        <v>2563360.3149999999</v>
      </c>
      <c r="N176" s="69">
        <f t="shared" si="43"/>
        <v>30537000.012000006</v>
      </c>
      <c r="P176" s="304">
        <v>2015</v>
      </c>
      <c r="Q176" s="417">
        <f t="shared" si="41"/>
        <v>12.118089954181045</v>
      </c>
      <c r="R176" s="417">
        <f t="shared" si="41"/>
        <v>10.512522070285524</v>
      </c>
      <c r="S176" s="417">
        <f t="shared" si="40"/>
        <v>-3.293240582034207</v>
      </c>
      <c r="T176" s="417">
        <f t="shared" si="40"/>
        <v>-0.56954970901003099</v>
      </c>
      <c r="U176" s="417">
        <f t="shared" si="40"/>
        <v>4.9391059458322673</v>
      </c>
      <c r="V176" s="417">
        <f t="shared" si="40"/>
        <v>4.5914931575944395</v>
      </c>
      <c r="W176" s="417">
        <f t="shared" si="40"/>
        <v>11.775685555196036</v>
      </c>
      <c r="X176" s="417">
        <f t="shared" si="40"/>
        <v>7.9264932378602104</v>
      </c>
      <c r="Y176" s="420">
        <f t="shared" si="40"/>
        <v>6.0118489523341534</v>
      </c>
      <c r="Z176" s="420">
        <f t="shared" si="40"/>
        <v>7.0728809931424053</v>
      </c>
      <c r="AA176" s="420">
        <f t="shared" si="40"/>
        <v>0.59011054997690771</v>
      </c>
      <c r="AB176" s="420">
        <f t="shared" si="40"/>
        <v>1.3675411934531034</v>
      </c>
      <c r="AC176" s="419">
        <f t="shared" si="40"/>
        <v>5.3113893664593403</v>
      </c>
    </row>
    <row r="177" spans="1:29" x14ac:dyDescent="0.25">
      <c r="A177" s="304">
        <v>2016</v>
      </c>
      <c r="B177" s="416">
        <f>'Jan 16'!$C$24</f>
        <v>2852944.6239999998</v>
      </c>
      <c r="C177" s="416">
        <f>'Fev 16'!$C$24</f>
        <v>2395818.4189999998</v>
      </c>
      <c r="D177" s="416">
        <f>'Mar 16'!$C$24</f>
        <v>2281479.281</v>
      </c>
      <c r="E177" s="416">
        <f>'Abr 16'!$C$24</f>
        <v>2227647.2439999999</v>
      </c>
      <c r="F177" s="416">
        <f>'Mai 16'!$C$24</f>
        <v>2346260.4580000001</v>
      </c>
      <c r="G177" s="416">
        <f>'Jun 16'!$C$24</f>
        <v>2285686.9640000002</v>
      </c>
      <c r="H177" s="416">
        <f>'Jul 16'!$C$24</f>
        <v>2702506.2749999999</v>
      </c>
      <c r="I177" s="416">
        <f>'Ago 16'!$C$24</f>
        <v>2547103.0949999997</v>
      </c>
      <c r="J177" s="416">
        <f>'Set 16'!$C$24</f>
        <v>2432790.9989999998</v>
      </c>
      <c r="K177" s="416">
        <f>'Out 16'!$C$24</f>
        <v>2665663.4979999997</v>
      </c>
      <c r="L177" s="416">
        <f>'Nov 16'!$C$24</f>
        <v>2509069.5019999999</v>
      </c>
      <c r="M177" s="416">
        <f>'Dez 16'!$C$24</f>
        <v>2725829.9130000002</v>
      </c>
      <c r="N177" s="69">
        <f t="shared" si="43"/>
        <v>29972800.271999996</v>
      </c>
      <c r="P177" s="304">
        <v>2016</v>
      </c>
      <c r="Q177" s="417">
        <f t="shared" si="41"/>
        <v>0.51730588448217762</v>
      </c>
      <c r="R177" s="417">
        <f t="shared" si="41"/>
        <v>2.8591063772836822</v>
      </c>
      <c r="S177" s="417">
        <f t="shared" si="41"/>
        <v>-0.65459190231129671</v>
      </c>
      <c r="T177" s="417">
        <f t="shared" si="41"/>
        <v>-2.8941038310576817</v>
      </c>
      <c r="U177" s="417">
        <f t="shared" si="41"/>
        <v>-4.4944655340009358</v>
      </c>
      <c r="V177" s="417">
        <f t="shared" si="41"/>
        <v>-5.9896014199475323</v>
      </c>
      <c r="W177" s="417">
        <f t="shared" si="41"/>
        <v>-5.8062096667178098</v>
      </c>
      <c r="X177" s="417">
        <f t="shared" si="41"/>
        <v>-8.728562549979447</v>
      </c>
      <c r="Y177" s="420">
        <f t="shared" si="41"/>
        <v>-7.4151972616392285</v>
      </c>
      <c r="Z177" s="420">
        <f t="shared" si="41"/>
        <v>2.6326267425336169E-2</v>
      </c>
      <c r="AA177" s="420">
        <f t="shared" si="41"/>
        <v>5.6345387509158407</v>
      </c>
      <c r="AB177" s="420">
        <f t="shared" si="41"/>
        <v>6.3381490713294575</v>
      </c>
      <c r="AC177" s="419">
        <f t="shared" si="41"/>
        <v>-1.8475938690057925</v>
      </c>
    </row>
    <row r="178" spans="1:29" x14ac:dyDescent="0.25">
      <c r="A178" s="304">
        <v>2017</v>
      </c>
      <c r="B178" s="416">
        <f>'Jan 17'!$C$24</f>
        <v>3074266.037</v>
      </c>
      <c r="C178" s="416">
        <f>'Fev 17'!$C$24</f>
        <v>2554794.855</v>
      </c>
      <c r="D178" s="416">
        <f>'Mar 17'!$C$24</f>
        <v>2577495.8760000002</v>
      </c>
      <c r="E178" s="416">
        <f>'Abr 17'!$C$24</f>
        <v>2484794.85</v>
      </c>
      <c r="F178" s="416">
        <f>'Mai 17'!$C$24</f>
        <v>2532799.9810000001</v>
      </c>
      <c r="G178" s="416">
        <f>'Jun 17'!$C$24</f>
        <v>2474421.8629999999</v>
      </c>
      <c r="H178" s="416">
        <f>'Jul 17'!$C$24</f>
        <v>3021725.3689999999</v>
      </c>
      <c r="I178" s="416">
        <f>'Ago 17'!$C$24</f>
        <v>2749873.1170000001</v>
      </c>
      <c r="J178" s="416">
        <f>'Set 17'!$C$24</f>
        <v>2629131.8820000002</v>
      </c>
      <c r="K178" s="416">
        <f>'Out 17'!$C$24</f>
        <v>2538163.2519999999</v>
      </c>
      <c r="L178" s="416">
        <f>'Nov 17'!$C$24</f>
        <v>2416693.6779999998</v>
      </c>
      <c r="M178" s="416">
        <f>'Dez 17'!$C$24</f>
        <v>2650458.7489999998</v>
      </c>
      <c r="N178" s="69">
        <f t="shared" si="43"/>
        <v>31704619.508999996</v>
      </c>
      <c r="P178" s="304">
        <v>2017</v>
      </c>
      <c r="Q178" s="417">
        <f t="shared" si="41"/>
        <v>7.7576484008194502</v>
      </c>
      <c r="R178" s="417">
        <f t="shared" si="41"/>
        <v>6.6355795054934053</v>
      </c>
      <c r="S178" s="417">
        <f t="shared" si="41"/>
        <v>12.974765866392278</v>
      </c>
      <c r="T178" s="417">
        <f t="shared" si="41"/>
        <v>11.54346168104523</v>
      </c>
      <c r="U178" s="417">
        <f t="shared" si="41"/>
        <v>7.9505036350060676</v>
      </c>
      <c r="V178" s="417">
        <f t="shared" si="41"/>
        <v>8.2572505322299214</v>
      </c>
      <c r="W178" s="417">
        <f t="shared" si="41"/>
        <v>11.8119649509417</v>
      </c>
      <c r="X178" s="417">
        <f t="shared" si="41"/>
        <v>7.9608093758764875</v>
      </c>
      <c r="Y178" s="420">
        <f t="shared" si="41"/>
        <v>8.0706021635523317</v>
      </c>
      <c r="Z178" s="420">
        <f t="shared" si="41"/>
        <v>-4.7830585554276102</v>
      </c>
      <c r="AA178" s="420">
        <f t="shared" si="41"/>
        <v>-3.6816765707911481</v>
      </c>
      <c r="AB178" s="420">
        <f t="shared" si="41"/>
        <v>-2.7650721580440907</v>
      </c>
      <c r="AC178" s="419">
        <f t="shared" si="41"/>
        <v>5.7779694298961903</v>
      </c>
    </row>
    <row r="179" spans="1:29" x14ac:dyDescent="0.25">
      <c r="A179" s="304">
        <v>2018</v>
      </c>
      <c r="B179" s="416">
        <f>'Jan 18'!$C$24</f>
        <v>3117618.26</v>
      </c>
      <c r="C179" s="416">
        <f>'Fev 18'!$C$24</f>
        <v>2716290.0690000001</v>
      </c>
      <c r="D179" s="416">
        <f>'Mar 18'!$C$24</f>
        <v>2653773.764</v>
      </c>
      <c r="E179" s="416">
        <f>'Abr 18'!$C$24</f>
        <v>2549233.858</v>
      </c>
      <c r="F179" s="416">
        <f>'Mai 18'!$C$24</f>
        <v>2472927.5519999997</v>
      </c>
      <c r="G179" s="416">
        <f>'Jun 18'!$C$24</f>
        <v>2508737.4669999997</v>
      </c>
      <c r="H179" s="416">
        <f>'Jul 18'!$C$24</f>
        <v>3120772.4339999999</v>
      </c>
      <c r="I179" s="416">
        <f>'Ago 18'!$C$24</f>
        <v>2898380.4819999998</v>
      </c>
      <c r="J179" s="416">
        <f>'Set 18'!$C$24</f>
        <v>2848211.605</v>
      </c>
      <c r="K179" s="416">
        <f>'Out 18'!$C$24</f>
        <v>2874211.4919999996</v>
      </c>
      <c r="L179" s="416">
        <f>'Nov 18'!$C$24</f>
        <v>2817343.2009999999</v>
      </c>
      <c r="M179" s="416">
        <f>'Dez 18'!$C$24</f>
        <v>3140048.4890000001</v>
      </c>
      <c r="N179" s="69">
        <f t="shared" si="43"/>
        <v>33717548.673</v>
      </c>
      <c r="P179" s="304">
        <v>2018</v>
      </c>
      <c r="Q179" s="417">
        <f t="shared" ref="Q179:AC180" si="44">IF(B179&lt;&gt;"",IF(B178&lt;&gt;"",(B179/B178-1)*100,"-"),"-")</f>
        <v>1.4101649785099424</v>
      </c>
      <c r="R179" s="417">
        <f t="shared" si="44"/>
        <v>6.3212595596056298</v>
      </c>
      <c r="S179" s="417">
        <f t="shared" si="44"/>
        <v>2.9593796331645272</v>
      </c>
      <c r="T179" s="417">
        <f t="shared" si="44"/>
        <v>2.5933331276825511</v>
      </c>
      <c r="U179" s="417">
        <f t="shared" si="44"/>
        <v>-2.3638830325781068</v>
      </c>
      <c r="V179" s="417">
        <f t="shared" si="44"/>
        <v>1.3868129971336129</v>
      </c>
      <c r="W179" s="417">
        <f t="shared" si="44"/>
        <v>3.2778314672844866</v>
      </c>
      <c r="X179" s="417">
        <f t="shared" si="44"/>
        <v>5.400516994108262</v>
      </c>
      <c r="Y179" s="420">
        <f t="shared" si="44"/>
        <v>8.3327779979353487</v>
      </c>
      <c r="Z179" s="420">
        <f t="shared" si="44"/>
        <v>13.239819768693106</v>
      </c>
      <c r="AA179" s="420">
        <f t="shared" si="44"/>
        <v>16.578415653057377</v>
      </c>
      <c r="AB179" s="420">
        <f t="shared" si="44"/>
        <v>18.47188680769769</v>
      </c>
      <c r="AC179" s="419">
        <f t="shared" si="44"/>
        <v>6.3490090566410862</v>
      </c>
    </row>
    <row r="180" spans="1:29" x14ac:dyDescent="0.25">
      <c r="A180" s="304">
        <v>2019</v>
      </c>
      <c r="B180" s="416">
        <f>'Jan 19'!$C$24</f>
        <v>3438813.7140000002</v>
      </c>
      <c r="C180" s="416">
        <f>'Fev 19'!$C$24</f>
        <v>2983255.3059999999</v>
      </c>
      <c r="D180" s="416">
        <f>'Mar 19'!$C$24</f>
        <v>3080293.4139999999</v>
      </c>
      <c r="E180" s="416">
        <f>'Abr 19'!$C$24</f>
        <v>2836083</v>
      </c>
      <c r="F180" s="416">
        <f>'Mai 19'!$C$24</f>
        <v>2828554.409</v>
      </c>
      <c r="G180" s="416">
        <f>'Jun 19'!$C$24</f>
        <v>2810176.4679999999</v>
      </c>
      <c r="H180" s="416">
        <f>'Jul 19'!$C$24</f>
        <v>3322869.9399999995</v>
      </c>
      <c r="I180" s="416">
        <f>'Ago 19'!$C$24</f>
        <v>3017448</v>
      </c>
      <c r="J180" s="416">
        <f>'Set 19'!$C$24</f>
        <v>2825039.8120000004</v>
      </c>
      <c r="K180" s="416">
        <f>'Out 19'!$C$24</f>
        <v>2686475</v>
      </c>
      <c r="L180" s="416">
        <f>'Nov 19'!$C$24</f>
        <v>2685520.577</v>
      </c>
      <c r="M180" s="416">
        <f>'Dez 19'!$C$24</f>
        <v>2833220.8709999998</v>
      </c>
      <c r="N180" s="69">
        <f t="shared" si="43"/>
        <v>35347750.511</v>
      </c>
      <c r="P180" s="304">
        <v>2019</v>
      </c>
      <c r="Q180" s="417">
        <f t="shared" si="44"/>
        <v>10.30259086306482</v>
      </c>
      <c r="R180" s="417">
        <f t="shared" si="44"/>
        <v>9.8283036869579519</v>
      </c>
      <c r="S180" s="417">
        <f t="shared" si="44"/>
        <v>16.072193334111205</v>
      </c>
      <c r="T180" s="417">
        <f t="shared" si="44"/>
        <v>11.252366710092554</v>
      </c>
      <c r="U180" s="417">
        <f t="shared" si="44"/>
        <v>14.38080370419199</v>
      </c>
      <c r="V180" s="417">
        <f t="shared" si="44"/>
        <v>12.015565796147932</v>
      </c>
      <c r="W180" s="417">
        <f t="shared" si="44"/>
        <v>6.475880900452724</v>
      </c>
      <c r="X180" s="417">
        <f t="shared" si="44"/>
        <v>4.1080706532304223</v>
      </c>
      <c r="Y180" s="420">
        <f t="shared" si="44"/>
        <v>-0.81355588044518257</v>
      </c>
      <c r="Z180" s="420">
        <f t="shared" si="44"/>
        <v>-6.5317563624855079</v>
      </c>
      <c r="AA180" s="420">
        <f t="shared" si="44"/>
        <v>-4.6789693195067645</v>
      </c>
      <c r="AB180" s="420">
        <f t="shared" si="44"/>
        <v>-9.771429297186252</v>
      </c>
      <c r="AC180" s="419">
        <f t="shared" si="44"/>
        <v>4.8348765024706974</v>
      </c>
    </row>
    <row r="181" spans="1:29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29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29" ht="15.6" x14ac:dyDescent="0.3">
      <c r="A183" s="32" t="s">
        <v>108</v>
      </c>
      <c r="B183" s="3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O183" s="31"/>
      <c r="P183" s="12" t="s">
        <v>111</v>
      </c>
    </row>
    <row r="184" spans="1:29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O184" s="31"/>
    </row>
    <row r="185" spans="1:29" ht="15" x14ac:dyDescent="0.25">
      <c r="A185" s="22"/>
      <c r="B185" s="304" t="s">
        <v>41</v>
      </c>
      <c r="C185" s="304" t="s">
        <v>42</v>
      </c>
      <c r="D185" s="304" t="s">
        <v>43</v>
      </c>
      <c r="E185" s="304" t="s">
        <v>44</v>
      </c>
      <c r="F185" s="304" t="s">
        <v>45</v>
      </c>
      <c r="G185" s="304" t="s">
        <v>46</v>
      </c>
      <c r="H185" s="304" t="s">
        <v>47</v>
      </c>
      <c r="I185" s="304" t="s">
        <v>48</v>
      </c>
      <c r="J185" s="304" t="s">
        <v>49</v>
      </c>
      <c r="K185" s="304" t="s">
        <v>50</v>
      </c>
      <c r="L185" s="304" t="s">
        <v>51</v>
      </c>
      <c r="M185" s="304" t="s">
        <v>52</v>
      </c>
      <c r="N185" s="304" t="s">
        <v>93</v>
      </c>
      <c r="O185" s="31"/>
      <c r="P185" s="13"/>
      <c r="Q185" s="304" t="s">
        <v>41</v>
      </c>
      <c r="R185" s="304" t="s">
        <v>42</v>
      </c>
      <c r="S185" s="304" t="s">
        <v>43</v>
      </c>
      <c r="T185" s="304" t="s">
        <v>44</v>
      </c>
      <c r="U185" s="304" t="s">
        <v>45</v>
      </c>
      <c r="V185" s="304" t="s">
        <v>46</v>
      </c>
      <c r="W185" s="304" t="s">
        <v>47</v>
      </c>
      <c r="X185" s="304" t="s">
        <v>48</v>
      </c>
      <c r="Y185" s="304" t="s">
        <v>49</v>
      </c>
      <c r="Z185" s="304" t="s">
        <v>50</v>
      </c>
      <c r="AA185" s="304" t="s">
        <v>51</v>
      </c>
      <c r="AB185" s="304" t="s">
        <v>52</v>
      </c>
      <c r="AC185" s="304" t="s">
        <v>93</v>
      </c>
    </row>
    <row r="186" spans="1:29" hidden="1" x14ac:dyDescent="0.25">
      <c r="A186" s="40">
        <v>2000</v>
      </c>
      <c r="B186" s="421"/>
      <c r="C186" s="421"/>
      <c r="D186" s="421"/>
      <c r="E186" s="421"/>
      <c r="F186" s="421"/>
      <c r="G186" s="421"/>
      <c r="H186" s="421"/>
      <c r="I186" s="421"/>
      <c r="J186" s="421"/>
      <c r="K186" s="421"/>
      <c r="L186" s="421"/>
      <c r="M186" s="421"/>
      <c r="N186" s="28"/>
      <c r="O186" s="31"/>
      <c r="P186" s="40">
        <v>2000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4"/>
      <c r="AB186" s="23"/>
      <c r="AC186" s="23"/>
    </row>
    <row r="187" spans="1:29" hidden="1" x14ac:dyDescent="0.25">
      <c r="A187" s="40">
        <v>2001</v>
      </c>
      <c r="B187" s="421"/>
      <c r="C187" s="421"/>
      <c r="D187" s="421"/>
      <c r="E187" s="421"/>
      <c r="F187" s="421"/>
      <c r="G187" s="421"/>
      <c r="H187" s="421"/>
      <c r="I187" s="421"/>
      <c r="J187" s="421"/>
      <c r="K187" s="421"/>
      <c r="L187" s="421"/>
      <c r="M187" s="421"/>
      <c r="N187" s="28"/>
      <c r="O187" s="31"/>
      <c r="P187" s="40">
        <v>2001</v>
      </c>
      <c r="Q187" s="424" t="str">
        <f>IF(B187&lt;&gt;"",IF(B186&lt;&gt;"",(B187/B186-1)*100,"-"),"-")</f>
        <v>-</v>
      </c>
      <c r="R187" s="424" t="str">
        <f t="shared" ref="R187:AB197" si="45">IF(C187&lt;&gt;"",IF(C186&lt;&gt;"",(C187/C186-1)*100,"-"),"-")</f>
        <v>-</v>
      </c>
      <c r="S187" s="424" t="str">
        <f t="shared" si="45"/>
        <v>-</v>
      </c>
      <c r="T187" s="424" t="str">
        <f t="shared" si="45"/>
        <v>-</v>
      </c>
      <c r="U187" s="424" t="str">
        <f t="shared" si="45"/>
        <v>-</v>
      </c>
      <c r="V187" s="424" t="str">
        <f t="shared" si="45"/>
        <v>-</v>
      </c>
      <c r="W187" s="424" t="str">
        <f t="shared" si="45"/>
        <v>-</v>
      </c>
      <c r="X187" s="424" t="str">
        <f t="shared" si="45"/>
        <v>-</v>
      </c>
      <c r="Y187" s="424" t="str">
        <f t="shared" si="45"/>
        <v>-</v>
      </c>
      <c r="Z187" s="424" t="str">
        <f t="shared" si="45"/>
        <v>-</v>
      </c>
      <c r="AA187" s="424" t="str">
        <f t="shared" si="45"/>
        <v>-</v>
      </c>
      <c r="AB187" s="424" t="str">
        <f t="shared" si="45"/>
        <v>-</v>
      </c>
      <c r="AC187" s="424" t="str">
        <f>IF(M187&lt;&gt;"",IF(N187&lt;&gt;"",IF(N186&lt;&gt;"",(N187/N186-1)*100,"-"),"-"),"-")</f>
        <v>-</v>
      </c>
    </row>
    <row r="188" spans="1:29" hidden="1" x14ac:dyDescent="0.25">
      <c r="A188" s="40">
        <v>2002</v>
      </c>
      <c r="B188" s="421"/>
      <c r="C188" s="421"/>
      <c r="D188" s="421"/>
      <c r="E188" s="421"/>
      <c r="F188" s="421"/>
      <c r="G188" s="421"/>
      <c r="H188" s="421"/>
      <c r="I188" s="421"/>
      <c r="J188" s="421"/>
      <c r="K188" s="421"/>
      <c r="L188" s="421"/>
      <c r="M188" s="421"/>
      <c r="N188" s="28"/>
      <c r="O188" s="31"/>
      <c r="P188" s="40">
        <v>2002</v>
      </c>
      <c r="Q188" s="424" t="str">
        <f t="shared" ref="Q188:Q197" si="46">IF(B188&lt;&gt;"",IF(B187&lt;&gt;"",(B188/B187-1)*100,"-"),"-")</f>
        <v>-</v>
      </c>
      <c r="R188" s="424" t="str">
        <f t="shared" si="45"/>
        <v>-</v>
      </c>
      <c r="S188" s="424" t="str">
        <f t="shared" si="45"/>
        <v>-</v>
      </c>
      <c r="T188" s="424" t="str">
        <f t="shared" si="45"/>
        <v>-</v>
      </c>
      <c r="U188" s="424" t="str">
        <f t="shared" si="45"/>
        <v>-</v>
      </c>
      <c r="V188" s="424" t="str">
        <f t="shared" si="45"/>
        <v>-</v>
      </c>
      <c r="W188" s="424" t="str">
        <f t="shared" si="45"/>
        <v>-</v>
      </c>
      <c r="X188" s="424" t="str">
        <f t="shared" si="45"/>
        <v>-</v>
      </c>
      <c r="Y188" s="424" t="str">
        <f t="shared" si="45"/>
        <v>-</v>
      </c>
      <c r="Z188" s="424" t="str">
        <f t="shared" si="45"/>
        <v>-</v>
      </c>
      <c r="AA188" s="424" t="str">
        <f t="shared" si="45"/>
        <v>-</v>
      </c>
      <c r="AB188" s="424" t="str">
        <f t="shared" si="45"/>
        <v>-</v>
      </c>
      <c r="AC188" s="424" t="str">
        <f t="shared" ref="AC188:AC197" si="47">IF(M188&lt;&gt;"",IF(N188&lt;&gt;"",IF(N187&lt;&gt;"",(N188/N187-1)*100,"-"),"-"),"-")</f>
        <v>-</v>
      </c>
    </row>
    <row r="189" spans="1:29" hidden="1" x14ac:dyDescent="0.25">
      <c r="A189" s="40">
        <v>2003</v>
      </c>
      <c r="B189" s="421"/>
      <c r="C189" s="421"/>
      <c r="D189" s="421"/>
      <c r="E189" s="421"/>
      <c r="F189" s="421"/>
      <c r="G189" s="421"/>
      <c r="H189" s="421"/>
      <c r="I189" s="421"/>
      <c r="J189" s="421"/>
      <c r="K189" s="421"/>
      <c r="L189" s="421"/>
      <c r="M189" s="421"/>
      <c r="N189" s="28"/>
      <c r="O189" s="31"/>
      <c r="P189" s="40">
        <v>2003</v>
      </c>
      <c r="Q189" s="424" t="str">
        <f t="shared" si="46"/>
        <v>-</v>
      </c>
      <c r="R189" s="424" t="str">
        <f t="shared" si="45"/>
        <v>-</v>
      </c>
      <c r="S189" s="424" t="str">
        <f t="shared" si="45"/>
        <v>-</v>
      </c>
      <c r="T189" s="424" t="str">
        <f t="shared" si="45"/>
        <v>-</v>
      </c>
      <c r="U189" s="424" t="str">
        <f t="shared" si="45"/>
        <v>-</v>
      </c>
      <c r="V189" s="424" t="str">
        <f t="shared" si="45"/>
        <v>-</v>
      </c>
      <c r="W189" s="424" t="str">
        <f t="shared" si="45"/>
        <v>-</v>
      </c>
      <c r="X189" s="424" t="str">
        <f t="shared" si="45"/>
        <v>-</v>
      </c>
      <c r="Y189" s="424" t="str">
        <f t="shared" si="45"/>
        <v>-</v>
      </c>
      <c r="Z189" s="424" t="str">
        <f t="shared" si="45"/>
        <v>-</v>
      </c>
      <c r="AA189" s="424" t="str">
        <f t="shared" si="45"/>
        <v>-</v>
      </c>
      <c r="AB189" s="424" t="str">
        <f t="shared" si="45"/>
        <v>-</v>
      </c>
      <c r="AC189" s="424" t="str">
        <f t="shared" si="47"/>
        <v>-</v>
      </c>
    </row>
    <row r="190" spans="1:29" hidden="1" x14ac:dyDescent="0.25">
      <c r="A190" s="40">
        <v>2004</v>
      </c>
      <c r="B190" s="421"/>
      <c r="C190" s="421"/>
      <c r="D190" s="421"/>
      <c r="E190" s="421"/>
      <c r="F190" s="421"/>
      <c r="G190" s="421"/>
      <c r="H190" s="421"/>
      <c r="I190" s="421"/>
      <c r="J190" s="421"/>
      <c r="K190" s="421"/>
      <c r="L190" s="421"/>
      <c r="M190" s="421"/>
      <c r="N190" s="28"/>
      <c r="O190" s="31"/>
      <c r="P190" s="40">
        <v>2004</v>
      </c>
      <c r="Q190" s="424" t="str">
        <f t="shared" si="46"/>
        <v>-</v>
      </c>
      <c r="R190" s="424" t="str">
        <f t="shared" si="45"/>
        <v>-</v>
      </c>
      <c r="S190" s="424" t="str">
        <f t="shared" si="45"/>
        <v>-</v>
      </c>
      <c r="T190" s="424" t="str">
        <f t="shared" si="45"/>
        <v>-</v>
      </c>
      <c r="U190" s="424" t="str">
        <f t="shared" si="45"/>
        <v>-</v>
      </c>
      <c r="V190" s="424" t="str">
        <f t="shared" si="45"/>
        <v>-</v>
      </c>
      <c r="W190" s="424" t="str">
        <f t="shared" si="45"/>
        <v>-</v>
      </c>
      <c r="X190" s="424" t="str">
        <f t="shared" si="45"/>
        <v>-</v>
      </c>
      <c r="Y190" s="424" t="str">
        <f t="shared" si="45"/>
        <v>-</v>
      </c>
      <c r="Z190" s="424" t="str">
        <f t="shared" si="45"/>
        <v>-</v>
      </c>
      <c r="AA190" s="424" t="str">
        <f t="shared" si="45"/>
        <v>-</v>
      </c>
      <c r="AB190" s="424" t="str">
        <f t="shared" si="45"/>
        <v>-</v>
      </c>
      <c r="AC190" s="424" t="str">
        <f t="shared" si="47"/>
        <v>-</v>
      </c>
    </row>
    <row r="191" spans="1:29" hidden="1" x14ac:dyDescent="0.25">
      <c r="A191" s="40">
        <v>2005</v>
      </c>
      <c r="B191" s="421"/>
      <c r="C191" s="421"/>
      <c r="D191" s="421"/>
      <c r="E191" s="421"/>
      <c r="F191" s="421"/>
      <c r="G191" s="421"/>
      <c r="H191" s="421"/>
      <c r="I191" s="421"/>
      <c r="J191" s="421"/>
      <c r="K191" s="421"/>
      <c r="L191" s="421"/>
      <c r="M191" s="421"/>
      <c r="N191" s="28"/>
      <c r="O191" s="31"/>
      <c r="P191" s="40">
        <v>2005</v>
      </c>
      <c r="Q191" s="424" t="str">
        <f t="shared" si="46"/>
        <v>-</v>
      </c>
      <c r="R191" s="424" t="str">
        <f t="shared" si="45"/>
        <v>-</v>
      </c>
      <c r="S191" s="424" t="str">
        <f t="shared" si="45"/>
        <v>-</v>
      </c>
      <c r="T191" s="424" t="str">
        <f t="shared" si="45"/>
        <v>-</v>
      </c>
      <c r="U191" s="424" t="str">
        <f t="shared" si="45"/>
        <v>-</v>
      </c>
      <c r="V191" s="424" t="str">
        <f t="shared" si="45"/>
        <v>-</v>
      </c>
      <c r="W191" s="424" t="str">
        <f t="shared" si="45"/>
        <v>-</v>
      </c>
      <c r="X191" s="424" t="str">
        <f t="shared" si="45"/>
        <v>-</v>
      </c>
      <c r="Y191" s="424" t="str">
        <f t="shared" si="45"/>
        <v>-</v>
      </c>
      <c r="Z191" s="424" t="str">
        <f t="shared" si="45"/>
        <v>-</v>
      </c>
      <c r="AA191" s="424" t="str">
        <f t="shared" si="45"/>
        <v>-</v>
      </c>
      <c r="AB191" s="424" t="str">
        <f t="shared" si="45"/>
        <v>-</v>
      </c>
      <c r="AC191" s="424" t="str">
        <f t="shared" si="47"/>
        <v>-</v>
      </c>
    </row>
    <row r="192" spans="1:29" hidden="1" x14ac:dyDescent="0.25">
      <c r="A192" s="40">
        <v>2006</v>
      </c>
      <c r="B192" s="421"/>
      <c r="C192" s="421"/>
      <c r="D192" s="421"/>
      <c r="E192" s="421"/>
      <c r="F192" s="421"/>
      <c r="G192" s="421"/>
      <c r="H192" s="421"/>
      <c r="I192" s="421"/>
      <c r="J192" s="421"/>
      <c r="K192" s="421"/>
      <c r="L192" s="421"/>
      <c r="M192" s="421"/>
      <c r="N192" s="28"/>
      <c r="O192" s="31"/>
      <c r="P192" s="40">
        <v>2006</v>
      </c>
      <c r="Q192" s="424" t="str">
        <f t="shared" si="46"/>
        <v>-</v>
      </c>
      <c r="R192" s="424" t="str">
        <f t="shared" si="45"/>
        <v>-</v>
      </c>
      <c r="S192" s="424" t="str">
        <f t="shared" si="45"/>
        <v>-</v>
      </c>
      <c r="T192" s="424" t="str">
        <f t="shared" si="45"/>
        <v>-</v>
      </c>
      <c r="U192" s="424" t="str">
        <f t="shared" si="45"/>
        <v>-</v>
      </c>
      <c r="V192" s="424" t="str">
        <f t="shared" si="45"/>
        <v>-</v>
      </c>
      <c r="W192" s="424" t="str">
        <f t="shared" si="45"/>
        <v>-</v>
      </c>
      <c r="X192" s="424" t="str">
        <f t="shared" si="45"/>
        <v>-</v>
      </c>
      <c r="Y192" s="424" t="str">
        <f t="shared" si="45"/>
        <v>-</v>
      </c>
      <c r="Z192" s="424" t="str">
        <f t="shared" si="45"/>
        <v>-</v>
      </c>
      <c r="AA192" s="424" t="str">
        <f t="shared" si="45"/>
        <v>-</v>
      </c>
      <c r="AB192" s="424" t="str">
        <f t="shared" si="45"/>
        <v>-</v>
      </c>
      <c r="AC192" s="424" t="str">
        <f t="shared" si="47"/>
        <v>-</v>
      </c>
    </row>
    <row r="193" spans="1:29" hidden="1" x14ac:dyDescent="0.25">
      <c r="A193" s="40">
        <v>2007</v>
      </c>
      <c r="B193" s="421"/>
      <c r="C193" s="421"/>
      <c r="D193" s="421"/>
      <c r="E193" s="421"/>
      <c r="F193" s="421"/>
      <c r="G193" s="421"/>
      <c r="H193" s="421"/>
      <c r="I193" s="421"/>
      <c r="J193" s="421"/>
      <c r="K193" s="421"/>
      <c r="L193" s="421"/>
      <c r="M193" s="421"/>
      <c r="N193" s="28"/>
      <c r="O193" s="31"/>
      <c r="P193" s="40">
        <v>2007</v>
      </c>
      <c r="Q193" s="424" t="str">
        <f t="shared" si="46"/>
        <v>-</v>
      </c>
      <c r="R193" s="424" t="str">
        <f t="shared" si="45"/>
        <v>-</v>
      </c>
      <c r="S193" s="424" t="str">
        <f t="shared" si="45"/>
        <v>-</v>
      </c>
      <c r="T193" s="424" t="str">
        <f t="shared" si="45"/>
        <v>-</v>
      </c>
      <c r="U193" s="424" t="str">
        <f t="shared" si="45"/>
        <v>-</v>
      </c>
      <c r="V193" s="424" t="str">
        <f t="shared" si="45"/>
        <v>-</v>
      </c>
      <c r="W193" s="424" t="str">
        <f t="shared" si="45"/>
        <v>-</v>
      </c>
      <c r="X193" s="424" t="str">
        <f t="shared" si="45"/>
        <v>-</v>
      </c>
      <c r="Y193" s="424" t="str">
        <f t="shared" si="45"/>
        <v>-</v>
      </c>
      <c r="Z193" s="424" t="str">
        <f t="shared" si="45"/>
        <v>-</v>
      </c>
      <c r="AA193" s="424" t="str">
        <f t="shared" si="45"/>
        <v>-</v>
      </c>
      <c r="AB193" s="424" t="str">
        <f t="shared" si="45"/>
        <v>-</v>
      </c>
      <c r="AC193" s="424" t="str">
        <f t="shared" si="47"/>
        <v>-</v>
      </c>
    </row>
    <row r="194" spans="1:29" hidden="1" x14ac:dyDescent="0.25">
      <c r="A194" s="40">
        <v>2008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8"/>
      <c r="O194" s="31"/>
      <c r="P194" s="40">
        <v>2008</v>
      </c>
      <c r="Q194" s="424" t="str">
        <f t="shared" si="46"/>
        <v>-</v>
      </c>
      <c r="R194" s="424" t="str">
        <f t="shared" si="45"/>
        <v>-</v>
      </c>
      <c r="S194" s="424" t="str">
        <f t="shared" si="45"/>
        <v>-</v>
      </c>
      <c r="T194" s="424" t="str">
        <f t="shared" si="45"/>
        <v>-</v>
      </c>
      <c r="U194" s="424" t="str">
        <f t="shared" si="45"/>
        <v>-</v>
      </c>
      <c r="V194" s="424" t="str">
        <f t="shared" si="45"/>
        <v>-</v>
      </c>
      <c r="W194" s="424" t="str">
        <f t="shared" si="45"/>
        <v>-</v>
      </c>
      <c r="X194" s="424" t="str">
        <f t="shared" si="45"/>
        <v>-</v>
      </c>
      <c r="Y194" s="424" t="str">
        <f t="shared" si="45"/>
        <v>-</v>
      </c>
      <c r="Z194" s="424" t="str">
        <f t="shared" si="45"/>
        <v>-</v>
      </c>
      <c r="AA194" s="424" t="str">
        <f t="shared" si="45"/>
        <v>-</v>
      </c>
      <c r="AB194" s="424" t="str">
        <f t="shared" si="45"/>
        <v>-</v>
      </c>
      <c r="AC194" s="424" t="str">
        <f t="shared" si="47"/>
        <v>-</v>
      </c>
    </row>
    <row r="195" spans="1:29" hidden="1" x14ac:dyDescent="0.25">
      <c r="A195" s="40">
        <v>2009</v>
      </c>
      <c r="B195" s="421"/>
      <c r="C195" s="421"/>
      <c r="D195" s="421"/>
      <c r="E195" s="421"/>
      <c r="F195" s="421"/>
      <c r="G195" s="421"/>
      <c r="H195" s="421"/>
      <c r="I195" s="421"/>
      <c r="J195" s="421"/>
      <c r="K195" s="421"/>
      <c r="L195" s="421"/>
      <c r="M195" s="421"/>
      <c r="N195" s="28"/>
      <c r="O195" s="31"/>
      <c r="P195" s="40">
        <v>2009</v>
      </c>
      <c r="Q195" s="424" t="str">
        <f t="shared" si="46"/>
        <v>-</v>
      </c>
      <c r="R195" s="424" t="str">
        <f t="shared" si="45"/>
        <v>-</v>
      </c>
      <c r="S195" s="424" t="str">
        <f t="shared" si="45"/>
        <v>-</v>
      </c>
      <c r="T195" s="424" t="str">
        <f t="shared" si="45"/>
        <v>-</v>
      </c>
      <c r="U195" s="424" t="str">
        <f t="shared" si="45"/>
        <v>-</v>
      </c>
      <c r="V195" s="424" t="str">
        <f t="shared" si="45"/>
        <v>-</v>
      </c>
      <c r="W195" s="424" t="str">
        <f t="shared" si="45"/>
        <v>-</v>
      </c>
      <c r="X195" s="424" t="str">
        <f t="shared" si="45"/>
        <v>-</v>
      </c>
      <c r="Y195" s="424" t="str">
        <f t="shared" si="45"/>
        <v>-</v>
      </c>
      <c r="Z195" s="424" t="str">
        <f t="shared" si="45"/>
        <v>-</v>
      </c>
      <c r="AA195" s="424" t="str">
        <f t="shared" si="45"/>
        <v>-</v>
      </c>
      <c r="AB195" s="424" t="str">
        <f t="shared" si="45"/>
        <v>-</v>
      </c>
      <c r="AC195" s="424" t="str">
        <f t="shared" si="47"/>
        <v>-</v>
      </c>
    </row>
    <row r="196" spans="1:29" hidden="1" x14ac:dyDescent="0.25">
      <c r="A196" s="40">
        <v>2010</v>
      </c>
      <c r="B196" s="421"/>
      <c r="C196" s="421"/>
      <c r="D196" s="421"/>
      <c r="E196" s="421"/>
      <c r="F196" s="421"/>
      <c r="G196" s="421"/>
      <c r="H196" s="421"/>
      <c r="I196" s="421"/>
      <c r="J196" s="421"/>
      <c r="K196" s="421"/>
      <c r="L196" s="421"/>
      <c r="M196" s="421"/>
      <c r="N196" s="28"/>
      <c r="O196" s="31"/>
      <c r="P196" s="40">
        <v>2010</v>
      </c>
      <c r="Q196" s="424" t="str">
        <f t="shared" si="46"/>
        <v>-</v>
      </c>
      <c r="R196" s="424" t="str">
        <f t="shared" si="45"/>
        <v>-</v>
      </c>
      <c r="S196" s="424" t="str">
        <f t="shared" si="45"/>
        <v>-</v>
      </c>
      <c r="T196" s="424" t="str">
        <f t="shared" si="45"/>
        <v>-</v>
      </c>
      <c r="U196" s="424" t="str">
        <f t="shared" si="45"/>
        <v>-</v>
      </c>
      <c r="V196" s="424" t="str">
        <f t="shared" si="45"/>
        <v>-</v>
      </c>
      <c r="W196" s="424" t="str">
        <f t="shared" si="45"/>
        <v>-</v>
      </c>
      <c r="X196" s="424" t="str">
        <f t="shared" si="45"/>
        <v>-</v>
      </c>
      <c r="Y196" s="424" t="str">
        <f t="shared" si="45"/>
        <v>-</v>
      </c>
      <c r="Z196" s="424" t="str">
        <f t="shared" si="45"/>
        <v>-</v>
      </c>
      <c r="AA196" s="424" t="str">
        <f t="shared" si="45"/>
        <v>-</v>
      </c>
      <c r="AB196" s="424" t="str">
        <f t="shared" si="45"/>
        <v>-</v>
      </c>
      <c r="AC196" s="424" t="str">
        <f t="shared" si="47"/>
        <v>-</v>
      </c>
    </row>
    <row r="197" spans="1:29" hidden="1" x14ac:dyDescent="0.25">
      <c r="A197" s="40">
        <v>2011</v>
      </c>
      <c r="B197" s="421"/>
      <c r="C197" s="421"/>
      <c r="D197" s="421"/>
      <c r="E197" s="421"/>
      <c r="F197" s="421"/>
      <c r="G197" s="421"/>
      <c r="H197" s="421"/>
      <c r="I197" s="421"/>
      <c r="J197" s="421"/>
      <c r="K197" s="421"/>
      <c r="L197" s="421"/>
      <c r="M197" s="421"/>
      <c r="N197" s="28"/>
      <c r="O197" s="31"/>
      <c r="P197" s="40">
        <v>2011</v>
      </c>
      <c r="Q197" s="424" t="str">
        <f t="shared" si="46"/>
        <v>-</v>
      </c>
      <c r="R197" s="424" t="str">
        <f t="shared" si="45"/>
        <v>-</v>
      </c>
      <c r="S197" s="424" t="str">
        <f t="shared" si="45"/>
        <v>-</v>
      </c>
      <c r="T197" s="424" t="str">
        <f t="shared" si="45"/>
        <v>-</v>
      </c>
      <c r="U197" s="424" t="str">
        <f t="shared" si="45"/>
        <v>-</v>
      </c>
      <c r="V197" s="424" t="str">
        <f t="shared" si="45"/>
        <v>-</v>
      </c>
      <c r="W197" s="424" t="str">
        <f t="shared" si="45"/>
        <v>-</v>
      </c>
      <c r="X197" s="424" t="str">
        <f t="shared" si="45"/>
        <v>-</v>
      </c>
      <c r="Y197" s="424" t="str">
        <f t="shared" si="45"/>
        <v>-</v>
      </c>
      <c r="Z197" s="424" t="str">
        <f t="shared" si="45"/>
        <v>-</v>
      </c>
      <c r="AA197" s="424" t="str">
        <f t="shared" si="45"/>
        <v>-</v>
      </c>
      <c r="AB197" s="424" t="str">
        <f t="shared" si="45"/>
        <v>-</v>
      </c>
      <c r="AC197" s="424" t="str">
        <f t="shared" si="47"/>
        <v>-</v>
      </c>
    </row>
    <row r="198" spans="1:29" hidden="1" x14ac:dyDescent="0.25">
      <c r="A198" s="40">
        <v>2012</v>
      </c>
      <c r="B198" s="421"/>
      <c r="C198" s="421"/>
      <c r="D198" s="421"/>
      <c r="E198" s="421"/>
      <c r="F198" s="421"/>
      <c r="G198" s="421"/>
      <c r="H198" s="421"/>
      <c r="I198" s="421"/>
      <c r="J198" s="421"/>
      <c r="K198" s="421"/>
      <c r="L198" s="421"/>
      <c r="M198" s="421"/>
      <c r="N198" s="28"/>
      <c r="O198" s="31"/>
      <c r="P198" s="40">
        <v>2012</v>
      </c>
      <c r="Q198" s="417" t="str">
        <f t="shared" ref="Q198:AC205" si="48">IF(B198&lt;&gt;"",IF(B197&lt;&gt;"",(B198-B197),"-"),"-")</f>
        <v>-</v>
      </c>
      <c r="R198" s="417" t="str">
        <f t="shared" si="48"/>
        <v>-</v>
      </c>
      <c r="S198" s="417" t="str">
        <f t="shared" si="48"/>
        <v>-</v>
      </c>
      <c r="T198" s="417" t="str">
        <f t="shared" si="48"/>
        <v>-</v>
      </c>
      <c r="U198" s="417" t="str">
        <f t="shared" si="48"/>
        <v>-</v>
      </c>
      <c r="V198" s="417" t="str">
        <f t="shared" si="48"/>
        <v>-</v>
      </c>
      <c r="W198" s="417" t="str">
        <f t="shared" si="48"/>
        <v>-</v>
      </c>
      <c r="X198" s="417" t="str">
        <f t="shared" si="48"/>
        <v>-</v>
      </c>
      <c r="Y198" s="417" t="str">
        <f t="shared" si="48"/>
        <v>-</v>
      </c>
      <c r="Z198" s="417" t="str">
        <f t="shared" si="48"/>
        <v>-</v>
      </c>
      <c r="AA198" s="417" t="str">
        <f t="shared" si="48"/>
        <v>-</v>
      </c>
      <c r="AB198" s="417" t="str">
        <f t="shared" si="48"/>
        <v>-</v>
      </c>
      <c r="AC198" s="417" t="str">
        <f t="shared" si="48"/>
        <v>-</v>
      </c>
    </row>
    <row r="199" spans="1:29" x14ac:dyDescent="0.25">
      <c r="A199" s="304">
        <v>2013</v>
      </c>
      <c r="B199" s="421">
        <f>(B174/B149)*100</f>
        <v>76.970801217387603</v>
      </c>
      <c r="C199" s="421">
        <f>(C174/C149)*100</f>
        <v>70.481748232411746</v>
      </c>
      <c r="D199" s="421">
        <f>(D174/D149)*100</f>
        <v>71.592936890913677</v>
      </c>
      <c r="E199" s="421">
        <f>(E174/E149)*100</f>
        <v>75.234231655392918</v>
      </c>
      <c r="F199" s="421">
        <f>(F174/F149)*100</f>
        <v>77.529066758145731</v>
      </c>
      <c r="G199" s="421">
        <f>(G174/G149)*100</f>
        <v>75.847995590703277</v>
      </c>
      <c r="H199" s="421">
        <f>(H174/H149)*100</f>
        <v>79.848584471930806</v>
      </c>
      <c r="I199" s="421">
        <f>(I174/I149)*100</f>
        <v>78.227434145695113</v>
      </c>
      <c r="J199" s="421">
        <f>(J174/J149)*100</f>
        <v>81.233786557316947</v>
      </c>
      <c r="K199" s="421">
        <f>(K174/K149)*100</f>
        <v>82.547246549423775</v>
      </c>
      <c r="L199" s="421">
        <f>(L174/L149)*100</f>
        <v>79.70305506718131</v>
      </c>
      <c r="M199" s="421">
        <f>(M174/M149)*100</f>
        <v>79.907379731332028</v>
      </c>
      <c r="N199" s="422">
        <f>(N174/N149)*100</f>
        <v>77.355364535313171</v>
      </c>
      <c r="O199" s="31"/>
      <c r="P199" s="304">
        <v>2013</v>
      </c>
      <c r="Q199" s="417" t="str">
        <f t="shared" si="48"/>
        <v>-</v>
      </c>
      <c r="R199" s="417" t="str">
        <f t="shared" si="48"/>
        <v>-</v>
      </c>
      <c r="S199" s="417" t="str">
        <f t="shared" si="48"/>
        <v>-</v>
      </c>
      <c r="T199" s="417" t="str">
        <f t="shared" si="48"/>
        <v>-</v>
      </c>
      <c r="U199" s="417" t="str">
        <f t="shared" si="48"/>
        <v>-</v>
      </c>
      <c r="V199" s="417" t="str">
        <f t="shared" si="48"/>
        <v>-</v>
      </c>
      <c r="W199" s="417" t="str">
        <f t="shared" si="48"/>
        <v>-</v>
      </c>
      <c r="X199" s="417" t="str">
        <f t="shared" si="48"/>
        <v>-</v>
      </c>
      <c r="Y199" s="417" t="str">
        <f t="shared" si="48"/>
        <v>-</v>
      </c>
      <c r="Z199" s="417" t="str">
        <f t="shared" si="48"/>
        <v>-</v>
      </c>
      <c r="AA199" s="417" t="str">
        <f t="shared" si="48"/>
        <v>-</v>
      </c>
      <c r="AB199" s="417" t="str">
        <f t="shared" si="48"/>
        <v>-</v>
      </c>
      <c r="AC199" s="419" t="str">
        <f t="shared" si="48"/>
        <v>-</v>
      </c>
    </row>
    <row r="200" spans="1:29" x14ac:dyDescent="0.25">
      <c r="A200" s="304">
        <v>2014</v>
      </c>
      <c r="B200" s="421">
        <f>(B175/B150)*100</f>
        <v>80.742708883086806</v>
      </c>
      <c r="C200" s="421">
        <f>(C175/C150)*100</f>
        <v>77.448776968689145</v>
      </c>
      <c r="D200" s="421">
        <f>(D175/D150)*100</f>
        <v>80.102271039941698</v>
      </c>
      <c r="E200" s="421">
        <f>(E175/E150)*100</f>
        <v>82.777369540482681</v>
      </c>
      <c r="F200" s="421">
        <f>(F175/F150)*100</f>
        <v>83.032082559430762</v>
      </c>
      <c r="G200" s="421">
        <f>(G175/G150)*100</f>
        <v>81.456990741918759</v>
      </c>
      <c r="H200" s="421">
        <f>(H175/H150)*100</f>
        <v>85.157365663756352</v>
      </c>
      <c r="I200" s="421">
        <f>(I175/I150)*100</f>
        <v>85.27952782271457</v>
      </c>
      <c r="J200" s="421">
        <f>(J175/J150)*100</f>
        <v>86.751247184526719</v>
      </c>
      <c r="K200" s="421">
        <f>(K175/K150)*100</f>
        <v>85.047721977489232</v>
      </c>
      <c r="L200" s="421">
        <f>(L175/L150)*100</f>
        <v>80.77269211966842</v>
      </c>
      <c r="M200" s="421">
        <f>(M175/M150)*100</f>
        <v>80.894277034242648</v>
      </c>
      <c r="N200" s="422">
        <f>(N175/N150)*100</f>
        <v>82.468817935950128</v>
      </c>
      <c r="O200" s="31"/>
      <c r="P200" s="304">
        <v>2014</v>
      </c>
      <c r="Q200" s="417">
        <f t="shared" si="48"/>
        <v>3.771907665699203</v>
      </c>
      <c r="R200" s="417">
        <f t="shared" si="48"/>
        <v>6.967028736277399</v>
      </c>
      <c r="S200" s="417">
        <f t="shared" si="48"/>
        <v>8.509334149028021</v>
      </c>
      <c r="T200" s="417">
        <f t="shared" si="48"/>
        <v>7.543137885089763</v>
      </c>
      <c r="U200" s="417">
        <f t="shared" si="48"/>
        <v>5.5030158012850308</v>
      </c>
      <c r="V200" s="417">
        <f t="shared" si="48"/>
        <v>5.6089951512154812</v>
      </c>
      <c r="W200" s="417">
        <f t="shared" si="48"/>
        <v>5.3087811918255454</v>
      </c>
      <c r="X200" s="417">
        <f t="shared" si="48"/>
        <v>7.0520936770194567</v>
      </c>
      <c r="Y200" s="417">
        <f t="shared" si="48"/>
        <v>5.5174606272097719</v>
      </c>
      <c r="Z200" s="417">
        <f t="shared" si="48"/>
        <v>2.5004754280654566</v>
      </c>
      <c r="AA200" s="417">
        <f t="shared" si="48"/>
        <v>1.0696370524871099</v>
      </c>
      <c r="AB200" s="417">
        <f t="shared" si="48"/>
        <v>0.98689730291062006</v>
      </c>
      <c r="AC200" s="419">
        <f t="shared" si="48"/>
        <v>5.1134534006369563</v>
      </c>
    </row>
    <row r="201" spans="1:29" x14ac:dyDescent="0.25">
      <c r="A201" s="304">
        <v>2015</v>
      </c>
      <c r="B201" s="421">
        <f>(B176/B151)*100</f>
        <v>84.049772900527259</v>
      </c>
      <c r="C201" s="421">
        <f>(C176/C151)*100</f>
        <v>79.372623013301549</v>
      </c>
      <c r="D201" s="421">
        <f>(D176/D151)*100</f>
        <v>75.682146893886525</v>
      </c>
      <c r="E201" s="421">
        <f>(E176/E151)*100</f>
        <v>78.892172701430368</v>
      </c>
      <c r="F201" s="421">
        <f>(F176/F151)*100</f>
        <v>82.025490296775843</v>
      </c>
      <c r="G201" s="421">
        <f>(G176/G151)*100</f>
        <v>81.217484444439847</v>
      </c>
      <c r="H201" s="421">
        <f>(H176/H151)*100</f>
        <v>83.033457241866657</v>
      </c>
      <c r="I201" s="421">
        <f>(I176/I151)*100</f>
        <v>83.495637818317562</v>
      </c>
      <c r="J201" s="421">
        <f>(J176/J151)*100</f>
        <v>82.522119415677309</v>
      </c>
      <c r="K201" s="421">
        <f>(K176/K151)*100</f>
        <v>82.526109523047779</v>
      </c>
      <c r="L201" s="421">
        <f>(L176/L151)*100</f>
        <v>79.330071986850413</v>
      </c>
      <c r="M201" s="421">
        <f>(M176/M151)*100</f>
        <v>81.275704429994548</v>
      </c>
      <c r="N201" s="422">
        <f>(N176/N151)*100</f>
        <v>81.212537844695575</v>
      </c>
      <c r="O201" s="31"/>
      <c r="P201" s="304">
        <v>2015</v>
      </c>
      <c r="Q201" s="417">
        <f t="shared" si="48"/>
        <v>3.3070640174404531</v>
      </c>
      <c r="R201" s="417">
        <f t="shared" si="48"/>
        <v>1.9238460446124037</v>
      </c>
      <c r="S201" s="417">
        <f t="shared" si="48"/>
        <v>-4.4201241460551728</v>
      </c>
      <c r="T201" s="417">
        <f t="shared" si="48"/>
        <v>-3.8851968390523126</v>
      </c>
      <c r="U201" s="417">
        <f t="shared" si="48"/>
        <v>-1.0065922626549195</v>
      </c>
      <c r="V201" s="417">
        <f t="shared" si="48"/>
        <v>-0.23950629747891128</v>
      </c>
      <c r="W201" s="417">
        <f t="shared" si="48"/>
        <v>-2.1239084218896949</v>
      </c>
      <c r="X201" s="417">
        <f t="shared" si="48"/>
        <v>-1.7838900043970085</v>
      </c>
      <c r="Y201" s="417">
        <f t="shared" si="48"/>
        <v>-4.2291277688494091</v>
      </c>
      <c r="Z201" s="417">
        <f t="shared" si="48"/>
        <v>-2.5216124544414527</v>
      </c>
      <c r="AA201" s="417">
        <f t="shared" si="48"/>
        <v>-1.4426201328180071</v>
      </c>
      <c r="AB201" s="417">
        <f t="shared" si="48"/>
        <v>0.38142739575189921</v>
      </c>
      <c r="AC201" s="419">
        <f t="shared" si="48"/>
        <v>-1.2562800912545526</v>
      </c>
    </row>
    <row r="202" spans="1:29" x14ac:dyDescent="0.25">
      <c r="A202" s="304">
        <v>2016</v>
      </c>
      <c r="B202" s="421">
        <f>(B177/B152)*100</f>
        <v>84.242234000477751</v>
      </c>
      <c r="C202" s="421">
        <f>(C177/C152)*100</f>
        <v>81.244858255732609</v>
      </c>
      <c r="D202" s="421">
        <f>(D177/D152)*100</f>
        <v>78.197324256435905</v>
      </c>
      <c r="E202" s="421">
        <f>(E177/E152)*100</f>
        <v>81.420595217835199</v>
      </c>
      <c r="F202" s="421">
        <f>(F177/F152)*100</f>
        <v>81.977227806977567</v>
      </c>
      <c r="G202" s="421">
        <f>(G177/G152)*100</f>
        <v>82.983401590181387</v>
      </c>
      <c r="H202" s="421">
        <f>(H177/H152)*100</f>
        <v>84.970799048591601</v>
      </c>
      <c r="I202" s="421">
        <f>(I177/I152)*100</f>
        <v>85.066103333794373</v>
      </c>
      <c r="J202" s="421">
        <f>(J177/J152)*100</f>
        <v>86.511444661022679</v>
      </c>
      <c r="K202" s="421">
        <f>(K177/K152)*100</f>
        <v>86.653288267250446</v>
      </c>
      <c r="L202" s="421">
        <f>(L177/L152)*100</f>
        <v>84.26792234398566</v>
      </c>
      <c r="M202" s="421">
        <f>(M177/M152)*100</f>
        <v>83.071761807175321</v>
      </c>
      <c r="N202" s="422">
        <f>(N177/N152)*100</f>
        <v>83.425942739016662</v>
      </c>
      <c r="O202" s="31"/>
      <c r="P202" s="304">
        <v>2016</v>
      </c>
      <c r="Q202" s="417">
        <f t="shared" si="48"/>
        <v>0.1924610999504921</v>
      </c>
      <c r="R202" s="417">
        <f t="shared" si="48"/>
        <v>1.87223524243106</v>
      </c>
      <c r="S202" s="417">
        <f t="shared" si="48"/>
        <v>2.5151773625493803</v>
      </c>
      <c r="T202" s="417">
        <f t="shared" si="48"/>
        <v>2.5284225164048308</v>
      </c>
      <c r="U202" s="417">
        <f t="shared" si="48"/>
        <v>-4.8262489798275965E-2</v>
      </c>
      <c r="V202" s="417">
        <f t="shared" si="48"/>
        <v>1.7659171457415397</v>
      </c>
      <c r="W202" s="417">
        <f t="shared" si="48"/>
        <v>1.9373418067249446</v>
      </c>
      <c r="X202" s="417">
        <f t="shared" si="48"/>
        <v>1.5704655154768119</v>
      </c>
      <c r="Y202" s="417">
        <f t="shared" si="48"/>
        <v>3.9893252453453698</v>
      </c>
      <c r="Z202" s="417">
        <f t="shared" si="48"/>
        <v>4.1271787442026664</v>
      </c>
      <c r="AA202" s="417">
        <f t="shared" si="48"/>
        <v>4.9378503571352468</v>
      </c>
      <c r="AB202" s="417">
        <f t="shared" si="48"/>
        <v>1.7960573771807731</v>
      </c>
      <c r="AC202" s="419">
        <f t="shared" si="48"/>
        <v>2.2134048943210871</v>
      </c>
    </row>
    <row r="203" spans="1:29" x14ac:dyDescent="0.25">
      <c r="A203" s="304">
        <v>2017</v>
      </c>
      <c r="B203" s="421">
        <f>(B178/B153)*100</f>
        <v>86.635416357786994</v>
      </c>
      <c r="C203" s="421">
        <f>(C178/C153)*100</f>
        <v>84.356520337047371</v>
      </c>
      <c r="D203" s="421">
        <f>(D178/D153)*100</f>
        <v>83.444433101990612</v>
      </c>
      <c r="E203" s="421">
        <f>(E178/E153)*100</f>
        <v>84.342345422022518</v>
      </c>
      <c r="F203" s="421">
        <f>(F178/F153)*100</f>
        <v>83.771415155074607</v>
      </c>
      <c r="G203" s="421">
        <f>(G178/G153)*100</f>
        <v>84.511059561937799</v>
      </c>
      <c r="H203" s="421">
        <f>(H178/H153)*100</f>
        <v>85.972055340806662</v>
      </c>
      <c r="I203" s="421">
        <f>(I178/I153)*100</f>
        <v>84.096423978789602</v>
      </c>
      <c r="J203" s="421">
        <f>(J178/J153)*100</f>
        <v>85.544592404903852</v>
      </c>
      <c r="K203" s="421">
        <f>(K178/K153)*100</f>
        <v>85.309816766571984</v>
      </c>
      <c r="L203" s="421">
        <f>(L178/L153)*100</f>
        <v>82.11838004058373</v>
      </c>
      <c r="M203" s="421">
        <f>(M178/M153)*100</f>
        <v>82.620098242115603</v>
      </c>
      <c r="N203" s="422">
        <f>(N178/N153)*100</f>
        <v>84.438265032725795</v>
      </c>
      <c r="O203" s="31"/>
      <c r="P203" s="304">
        <v>2017</v>
      </c>
      <c r="Q203" s="417">
        <f t="shared" si="48"/>
        <v>2.393182357309243</v>
      </c>
      <c r="R203" s="417">
        <f t="shared" si="48"/>
        <v>3.111662081314762</v>
      </c>
      <c r="S203" s="417">
        <f t="shared" si="48"/>
        <v>5.2471088455547061</v>
      </c>
      <c r="T203" s="417">
        <f t="shared" si="48"/>
        <v>2.9217502041873189</v>
      </c>
      <c r="U203" s="417">
        <f t="shared" si="48"/>
        <v>1.7941873480970401</v>
      </c>
      <c r="V203" s="417">
        <f t="shared" si="48"/>
        <v>1.5276579717564118</v>
      </c>
      <c r="W203" s="417">
        <f t="shared" si="48"/>
        <v>1.0012562922150607</v>
      </c>
      <c r="X203" s="417">
        <f t="shared" si="48"/>
        <v>-0.96967935500477154</v>
      </c>
      <c r="Y203" s="417">
        <f t="shared" si="48"/>
        <v>-0.96685225611882686</v>
      </c>
      <c r="Z203" s="417">
        <f t="shared" si="48"/>
        <v>-1.3434715006784614</v>
      </c>
      <c r="AA203" s="417">
        <f t="shared" si="48"/>
        <v>-2.1495423034019296</v>
      </c>
      <c r="AB203" s="417">
        <f t="shared" si="48"/>
        <v>-0.45166356505971805</v>
      </c>
      <c r="AC203" s="419">
        <f t="shared" si="48"/>
        <v>1.0123222937091327</v>
      </c>
    </row>
    <row r="204" spans="1:29" x14ac:dyDescent="0.25">
      <c r="A204" s="304">
        <v>2018</v>
      </c>
      <c r="B204" s="421">
        <f>(B179/B154)*100</f>
        <v>85.219539218540007</v>
      </c>
      <c r="C204" s="421">
        <f>(C179/C154)*100</f>
        <v>83.602447007480492</v>
      </c>
      <c r="D204" s="421">
        <f>(D179/D154)*100</f>
        <v>82.963127526894937</v>
      </c>
      <c r="E204" s="421">
        <f>(E179/E154)*100</f>
        <v>83.156752397571381</v>
      </c>
      <c r="F204" s="421">
        <f>(F179/F154)*100</f>
        <v>80.23049968016241</v>
      </c>
      <c r="G204" s="421">
        <f>(G179/G154)*100</f>
        <v>79.345986216560931</v>
      </c>
      <c r="H204" s="421">
        <f>(H179/H154)*100</f>
        <v>83.234222261653514</v>
      </c>
      <c r="I204" s="421">
        <f>(I179/I154)*100</f>
        <v>81.461208737059138</v>
      </c>
      <c r="J204" s="421">
        <f>(J179/J154)*100</f>
        <v>81.745094919370118</v>
      </c>
      <c r="K204" s="421">
        <f>(K179/K154)*100</f>
        <v>81.446936520815257</v>
      </c>
      <c r="L204" s="421">
        <f>(L179/L154)*100</f>
        <v>81.288550174856695</v>
      </c>
      <c r="M204" s="421">
        <f>(M179/M154)*100</f>
        <v>82.916551554612354</v>
      </c>
      <c r="N204" s="422">
        <f>(N179/N154)*100</f>
        <v>82.259627305802468</v>
      </c>
      <c r="O204" s="31"/>
      <c r="P204" s="304">
        <v>2018</v>
      </c>
      <c r="Q204" s="417">
        <f t="shared" si="48"/>
        <v>-1.4158771392469873</v>
      </c>
      <c r="R204" s="417">
        <f t="shared" si="48"/>
        <v>-0.75407332956687867</v>
      </c>
      <c r="S204" s="417">
        <f t="shared" si="48"/>
        <v>-0.48130557509567495</v>
      </c>
      <c r="T204" s="417">
        <f t="shared" si="48"/>
        <v>-1.185593024451137</v>
      </c>
      <c r="U204" s="417">
        <f t="shared" si="48"/>
        <v>-3.5409154749121967</v>
      </c>
      <c r="V204" s="417">
        <f t="shared" si="48"/>
        <v>-5.165073345376868</v>
      </c>
      <c r="W204" s="417">
        <f t="shared" si="48"/>
        <v>-2.7378330791531482</v>
      </c>
      <c r="X204" s="417">
        <f t="shared" si="48"/>
        <v>-2.6352152417304637</v>
      </c>
      <c r="Y204" s="417">
        <f t="shared" si="48"/>
        <v>-3.7994974855337347</v>
      </c>
      <c r="Z204" s="417">
        <f t="shared" si="48"/>
        <v>-3.8628802457567275</v>
      </c>
      <c r="AA204" s="417">
        <f t="shared" si="48"/>
        <v>-0.8298298657270351</v>
      </c>
      <c r="AB204" s="417">
        <f t="shared" si="48"/>
        <v>0.29645331249675166</v>
      </c>
      <c r="AC204" s="419">
        <f t="shared" si="48"/>
        <v>-2.178637726923327</v>
      </c>
    </row>
    <row r="205" spans="1:29" x14ac:dyDescent="0.25">
      <c r="A205" s="304">
        <v>2019</v>
      </c>
      <c r="B205" s="421">
        <f>(B180/B155)*100</f>
        <v>84.205081808773514</v>
      </c>
      <c r="C205" s="421">
        <f>(C180/C155)*100</f>
        <v>80.337750304997925</v>
      </c>
      <c r="D205" s="421">
        <f>IFERROR((D180/D155)*100, 0)</f>
        <v>82.009591228435369</v>
      </c>
      <c r="E205" s="421">
        <f>IFERROR((E180/E155)*100, 0)</f>
        <v>84.669784071500288</v>
      </c>
      <c r="F205" s="421">
        <f>IFERROR((F180/F155)*100, 0)</f>
        <v>85.621474145965919</v>
      </c>
      <c r="G205" s="421">
        <f>IFERROR((G180/G155)*100, 0)</f>
        <v>85.650806611811447</v>
      </c>
      <c r="H205" s="421">
        <f>IFERROR((H180/H155)*100, 0)</f>
        <v>86.422040075536145</v>
      </c>
      <c r="I205" s="421">
        <f>IFERROR((I180/I155)*100, 0)</f>
        <v>84.904805089817742</v>
      </c>
      <c r="J205" s="421">
        <f>IFERROR((J180/J155)*100, 0)</f>
        <v>85.552685428077098</v>
      </c>
      <c r="K205" s="421">
        <f>IFERROR((K180/K155)*100, 0)</f>
        <v>84.947262010275978</v>
      </c>
      <c r="L205" s="421">
        <f>IFERROR((L180/L155)*100, 0)</f>
        <v>83.805390282143279</v>
      </c>
      <c r="M205" s="421">
        <f>IFERROR((M180/M155)*100, 0)</f>
        <v>83.319097337806525</v>
      </c>
      <c r="N205" s="422">
        <f>(N180/N155)*100</f>
        <v>84.250039126539662</v>
      </c>
      <c r="O205" s="31"/>
      <c r="P205" s="304">
        <v>2019</v>
      </c>
      <c r="Q205" s="417">
        <f t="shared" si="48"/>
        <v>-1.0144574097664929</v>
      </c>
      <c r="R205" s="417">
        <f t="shared" si="48"/>
        <v>-3.264696702482567</v>
      </c>
      <c r="S205" s="417">
        <f t="shared" si="48"/>
        <v>-0.95353629845956789</v>
      </c>
      <c r="T205" s="417">
        <f t="shared" si="48"/>
        <v>1.5130316739289071</v>
      </c>
      <c r="U205" s="417">
        <f t="shared" si="48"/>
        <v>5.3909744658035095</v>
      </c>
      <c r="V205" s="417">
        <f t="shared" si="48"/>
        <v>6.3048203952505162</v>
      </c>
      <c r="W205" s="417">
        <f t="shared" si="48"/>
        <v>3.1878178138826314</v>
      </c>
      <c r="X205" s="417">
        <f t="shared" si="48"/>
        <v>3.443596352758604</v>
      </c>
      <c r="Y205" s="417">
        <f t="shared" si="48"/>
        <v>3.8075905087069799</v>
      </c>
      <c r="Z205" s="417">
        <f t="shared" si="48"/>
        <v>3.500325489460721</v>
      </c>
      <c r="AA205" s="417">
        <f t="shared" si="48"/>
        <v>2.5168401072865834</v>
      </c>
      <c r="AB205" s="417">
        <f t="shared" si="48"/>
        <v>0.40254578319417078</v>
      </c>
      <c r="AC205" s="419">
        <f t="shared" si="48"/>
        <v>1.9904118207371937</v>
      </c>
    </row>
    <row r="208" spans="1:29" ht="15.6" x14ac:dyDescent="0.25">
      <c r="A208" s="8" t="s">
        <v>40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O208" s="31"/>
      <c r="P208" s="12" t="s">
        <v>109</v>
      </c>
    </row>
    <row r="209" spans="1:29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O209" s="31"/>
    </row>
    <row r="210" spans="1:29" ht="15" x14ac:dyDescent="0.25">
      <c r="A210" s="22"/>
      <c r="B210" s="304" t="s">
        <v>41</v>
      </c>
      <c r="C210" s="304" t="s">
        <v>42</v>
      </c>
      <c r="D210" s="304" t="s">
        <v>43</v>
      </c>
      <c r="E210" s="304" t="s">
        <v>44</v>
      </c>
      <c r="F210" s="304" t="s">
        <v>45</v>
      </c>
      <c r="G210" s="304" t="s">
        <v>46</v>
      </c>
      <c r="H210" s="304" t="s">
        <v>47</v>
      </c>
      <c r="I210" s="304" t="s">
        <v>48</v>
      </c>
      <c r="J210" s="304" t="s">
        <v>49</v>
      </c>
      <c r="K210" s="304" t="s">
        <v>50</v>
      </c>
      <c r="L210" s="304" t="s">
        <v>51</v>
      </c>
      <c r="M210" s="304" t="s">
        <v>52</v>
      </c>
      <c r="N210" s="304" t="s">
        <v>93</v>
      </c>
      <c r="O210" s="31"/>
      <c r="P210" s="13"/>
      <c r="Q210" s="304" t="s">
        <v>41</v>
      </c>
      <c r="R210" s="304" t="s">
        <v>42</v>
      </c>
      <c r="S210" s="304" t="s">
        <v>43</v>
      </c>
      <c r="T210" s="304" t="s">
        <v>44</v>
      </c>
      <c r="U210" s="304" t="s">
        <v>45</v>
      </c>
      <c r="V210" s="304" t="s">
        <v>46</v>
      </c>
      <c r="W210" s="304" t="s">
        <v>47</v>
      </c>
      <c r="X210" s="304" t="s">
        <v>48</v>
      </c>
      <c r="Y210" s="304" t="s">
        <v>49</v>
      </c>
      <c r="Z210" s="304" t="s">
        <v>50</v>
      </c>
      <c r="AA210" s="304" t="s">
        <v>51</v>
      </c>
      <c r="AB210" s="304" t="s">
        <v>52</v>
      </c>
      <c r="AC210" s="304" t="s">
        <v>93</v>
      </c>
    </row>
    <row r="211" spans="1:29" hidden="1" x14ac:dyDescent="0.25">
      <c r="A211" s="40">
        <v>2000</v>
      </c>
      <c r="B211" s="416"/>
      <c r="C211" s="416"/>
      <c r="D211" s="416"/>
      <c r="E211" s="416"/>
      <c r="F211" s="416"/>
      <c r="G211" s="416"/>
      <c r="H211" s="416"/>
      <c r="I211" s="416"/>
      <c r="J211" s="416"/>
      <c r="K211" s="416"/>
      <c r="L211" s="416"/>
      <c r="M211" s="416"/>
      <c r="N211" s="15">
        <f>SUM(B211:M211)</f>
        <v>0</v>
      </c>
      <c r="O211" s="31"/>
      <c r="P211" s="40">
        <v>2000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4"/>
      <c r="AB211" s="23"/>
      <c r="AC211" s="23"/>
    </row>
    <row r="212" spans="1:29" hidden="1" x14ac:dyDescent="0.25">
      <c r="A212" s="40">
        <v>2001</v>
      </c>
      <c r="B212" s="416"/>
      <c r="C212" s="416"/>
      <c r="D212" s="416"/>
      <c r="E212" s="416"/>
      <c r="F212" s="416"/>
      <c r="G212" s="416"/>
      <c r="H212" s="416"/>
      <c r="I212" s="416"/>
      <c r="J212" s="416"/>
      <c r="K212" s="416"/>
      <c r="L212" s="416"/>
      <c r="M212" s="416"/>
      <c r="N212" s="15">
        <f t="shared" ref="N212:N219" si="49">SUM(B212:M212)</f>
        <v>0</v>
      </c>
      <c r="O212" s="31"/>
      <c r="P212" s="40">
        <v>2001</v>
      </c>
      <c r="Q212" s="417" t="str">
        <f>IF(B212&lt;&gt;"",IF(B211&lt;&gt;"",(B212/B211-1)*100,"-"),"-")</f>
        <v>-</v>
      </c>
      <c r="R212" s="417" t="str">
        <f t="shared" ref="R212:AC226" si="50">IF(C212&lt;&gt;"",IF(C211&lt;&gt;"",(C212/C211-1)*100,"-"),"-")</f>
        <v>-</v>
      </c>
      <c r="S212" s="417" t="str">
        <f t="shared" si="50"/>
        <v>-</v>
      </c>
      <c r="T212" s="417" t="str">
        <f t="shared" si="50"/>
        <v>-</v>
      </c>
      <c r="U212" s="417" t="str">
        <f t="shared" si="50"/>
        <v>-</v>
      </c>
      <c r="V212" s="417" t="str">
        <f t="shared" si="50"/>
        <v>-</v>
      </c>
      <c r="W212" s="417" t="str">
        <f t="shared" si="50"/>
        <v>-</v>
      </c>
      <c r="X212" s="417" t="str">
        <f t="shared" si="50"/>
        <v>-</v>
      </c>
      <c r="Y212" s="417" t="str">
        <f t="shared" si="50"/>
        <v>-</v>
      </c>
      <c r="Z212" s="417" t="str">
        <f t="shared" si="50"/>
        <v>-</v>
      </c>
      <c r="AA212" s="417" t="str">
        <f t="shared" si="50"/>
        <v>-</v>
      </c>
      <c r="AB212" s="417" t="str">
        <f t="shared" si="50"/>
        <v>-</v>
      </c>
      <c r="AC212" s="418" t="str">
        <f>IF(M212&lt;&gt;"",IF(N212&lt;&gt;"",IF(N211&lt;&gt;"",(N212/N211-1)*100,"-"),"-"),"-")</f>
        <v>-</v>
      </c>
    </row>
    <row r="213" spans="1:29" hidden="1" x14ac:dyDescent="0.25">
      <c r="A213" s="40">
        <v>2002</v>
      </c>
      <c r="B213" s="416"/>
      <c r="C213" s="416"/>
      <c r="D213" s="416"/>
      <c r="E213" s="416"/>
      <c r="F213" s="416"/>
      <c r="G213" s="416"/>
      <c r="H213" s="416"/>
      <c r="I213" s="416"/>
      <c r="J213" s="416"/>
      <c r="K213" s="416"/>
      <c r="L213" s="416"/>
      <c r="M213" s="416"/>
      <c r="N213" s="15">
        <f>SUM(B213:M213)</f>
        <v>0</v>
      </c>
      <c r="O213" s="31"/>
      <c r="P213" s="40">
        <v>2002</v>
      </c>
      <c r="Q213" s="417" t="str">
        <f t="shared" ref="Q213:AC228" si="51">IF(B213&lt;&gt;"",IF(B212&lt;&gt;"",(B213/B212-1)*100,"-"),"-")</f>
        <v>-</v>
      </c>
      <c r="R213" s="417" t="str">
        <f t="shared" si="50"/>
        <v>-</v>
      </c>
      <c r="S213" s="417" t="str">
        <f t="shared" si="50"/>
        <v>-</v>
      </c>
      <c r="T213" s="417" t="str">
        <f t="shared" si="50"/>
        <v>-</v>
      </c>
      <c r="U213" s="417" t="str">
        <f t="shared" si="50"/>
        <v>-</v>
      </c>
      <c r="V213" s="417" t="str">
        <f t="shared" si="50"/>
        <v>-</v>
      </c>
      <c r="W213" s="417" t="str">
        <f t="shared" si="50"/>
        <v>-</v>
      </c>
      <c r="X213" s="417" t="str">
        <f t="shared" si="50"/>
        <v>-</v>
      </c>
      <c r="Y213" s="417" t="str">
        <f t="shared" si="50"/>
        <v>-</v>
      </c>
      <c r="Z213" s="417" t="str">
        <f t="shared" si="50"/>
        <v>-</v>
      </c>
      <c r="AA213" s="417" t="str">
        <f t="shared" si="50"/>
        <v>-</v>
      </c>
      <c r="AB213" s="417" t="str">
        <f t="shared" si="50"/>
        <v>-</v>
      </c>
      <c r="AC213" s="418" t="str">
        <f t="shared" ref="AC213:AC223" si="52">IF(M213&lt;&gt;"",IF(N213&lt;&gt;"",IF(N212&lt;&gt;"",(N213/N212-1)*100,"-"),"-"),"-")</f>
        <v>-</v>
      </c>
    </row>
    <row r="214" spans="1:29" hidden="1" x14ac:dyDescent="0.25">
      <c r="A214" s="40">
        <v>2003</v>
      </c>
      <c r="B214" s="416"/>
      <c r="C214" s="416"/>
      <c r="D214" s="416"/>
      <c r="E214" s="416"/>
      <c r="F214" s="416"/>
      <c r="G214" s="416"/>
      <c r="H214" s="416"/>
      <c r="I214" s="416"/>
      <c r="J214" s="416"/>
      <c r="K214" s="416"/>
      <c r="L214" s="416"/>
      <c r="M214" s="416"/>
      <c r="N214" s="15">
        <f t="shared" si="49"/>
        <v>0</v>
      </c>
      <c r="O214" s="31"/>
      <c r="P214" s="40">
        <v>2003</v>
      </c>
      <c r="Q214" s="417" t="str">
        <f t="shared" si="51"/>
        <v>-</v>
      </c>
      <c r="R214" s="417" t="str">
        <f t="shared" si="50"/>
        <v>-</v>
      </c>
      <c r="S214" s="417" t="str">
        <f t="shared" si="50"/>
        <v>-</v>
      </c>
      <c r="T214" s="417" t="str">
        <f t="shared" si="50"/>
        <v>-</v>
      </c>
      <c r="U214" s="417" t="str">
        <f t="shared" si="50"/>
        <v>-</v>
      </c>
      <c r="V214" s="417" t="str">
        <f t="shared" si="50"/>
        <v>-</v>
      </c>
      <c r="W214" s="417" t="str">
        <f t="shared" si="50"/>
        <v>-</v>
      </c>
      <c r="X214" s="417" t="str">
        <f t="shared" si="50"/>
        <v>-</v>
      </c>
      <c r="Y214" s="417" t="str">
        <f t="shared" si="50"/>
        <v>-</v>
      </c>
      <c r="Z214" s="417" t="str">
        <f t="shared" si="50"/>
        <v>-</v>
      </c>
      <c r="AA214" s="417" t="str">
        <f t="shared" si="50"/>
        <v>-</v>
      </c>
      <c r="AB214" s="417" t="str">
        <f t="shared" si="50"/>
        <v>-</v>
      </c>
      <c r="AC214" s="418" t="str">
        <f t="shared" si="52"/>
        <v>-</v>
      </c>
    </row>
    <row r="215" spans="1:29" hidden="1" x14ac:dyDescent="0.25">
      <c r="A215" s="40">
        <v>2004</v>
      </c>
      <c r="B215" s="416"/>
      <c r="C215" s="416"/>
      <c r="D215" s="416"/>
      <c r="E215" s="416"/>
      <c r="F215" s="416"/>
      <c r="G215" s="416"/>
      <c r="H215" s="416"/>
      <c r="I215" s="416"/>
      <c r="J215" s="416"/>
      <c r="K215" s="416"/>
      <c r="L215" s="416"/>
      <c r="M215" s="416"/>
      <c r="N215" s="15">
        <f t="shared" si="49"/>
        <v>0</v>
      </c>
      <c r="O215" s="31"/>
      <c r="P215" s="40">
        <v>2004</v>
      </c>
      <c r="Q215" s="417" t="str">
        <f t="shared" si="51"/>
        <v>-</v>
      </c>
      <c r="R215" s="417" t="str">
        <f t="shared" si="50"/>
        <v>-</v>
      </c>
      <c r="S215" s="417" t="str">
        <f t="shared" si="50"/>
        <v>-</v>
      </c>
      <c r="T215" s="417" t="str">
        <f t="shared" si="50"/>
        <v>-</v>
      </c>
      <c r="U215" s="417" t="str">
        <f t="shared" si="50"/>
        <v>-</v>
      </c>
      <c r="V215" s="417" t="str">
        <f t="shared" si="50"/>
        <v>-</v>
      </c>
      <c r="W215" s="417" t="str">
        <f t="shared" si="50"/>
        <v>-</v>
      </c>
      <c r="X215" s="417" t="str">
        <f t="shared" si="50"/>
        <v>-</v>
      </c>
      <c r="Y215" s="417" t="str">
        <f t="shared" si="50"/>
        <v>-</v>
      </c>
      <c r="Z215" s="417" t="str">
        <f t="shared" si="50"/>
        <v>-</v>
      </c>
      <c r="AA215" s="417" t="str">
        <f t="shared" si="50"/>
        <v>-</v>
      </c>
      <c r="AB215" s="417" t="str">
        <f t="shared" si="50"/>
        <v>-</v>
      </c>
      <c r="AC215" s="418" t="str">
        <f t="shared" si="52"/>
        <v>-</v>
      </c>
    </row>
    <row r="216" spans="1:29" hidden="1" x14ac:dyDescent="0.25">
      <c r="A216" s="40">
        <v>2005</v>
      </c>
      <c r="B216" s="416"/>
      <c r="C216" s="416"/>
      <c r="D216" s="416"/>
      <c r="E216" s="416"/>
      <c r="F216" s="416"/>
      <c r="G216" s="416"/>
      <c r="H216" s="416"/>
      <c r="I216" s="416"/>
      <c r="J216" s="416"/>
      <c r="K216" s="416"/>
      <c r="L216" s="416"/>
      <c r="M216" s="416"/>
      <c r="N216" s="15">
        <f t="shared" si="49"/>
        <v>0</v>
      </c>
      <c r="O216" s="31"/>
      <c r="P216" s="40">
        <v>2005</v>
      </c>
      <c r="Q216" s="417" t="str">
        <f t="shared" si="51"/>
        <v>-</v>
      </c>
      <c r="R216" s="417" t="str">
        <f t="shared" si="50"/>
        <v>-</v>
      </c>
      <c r="S216" s="417" t="str">
        <f t="shared" si="50"/>
        <v>-</v>
      </c>
      <c r="T216" s="417" t="str">
        <f t="shared" si="50"/>
        <v>-</v>
      </c>
      <c r="U216" s="417" t="str">
        <f t="shared" si="50"/>
        <v>-</v>
      </c>
      <c r="V216" s="417" t="str">
        <f t="shared" si="50"/>
        <v>-</v>
      </c>
      <c r="W216" s="417" t="str">
        <f t="shared" si="50"/>
        <v>-</v>
      </c>
      <c r="X216" s="417" t="str">
        <f t="shared" si="50"/>
        <v>-</v>
      </c>
      <c r="Y216" s="417" t="str">
        <f t="shared" si="50"/>
        <v>-</v>
      </c>
      <c r="Z216" s="417" t="str">
        <f t="shared" si="50"/>
        <v>-</v>
      </c>
      <c r="AA216" s="417" t="str">
        <f t="shared" si="50"/>
        <v>-</v>
      </c>
      <c r="AB216" s="417" t="str">
        <f t="shared" si="50"/>
        <v>-</v>
      </c>
      <c r="AC216" s="418" t="str">
        <f t="shared" si="52"/>
        <v>-</v>
      </c>
    </row>
    <row r="217" spans="1:29" hidden="1" x14ac:dyDescent="0.25">
      <c r="A217" s="40">
        <v>2006</v>
      </c>
      <c r="B217" s="416"/>
      <c r="C217" s="416"/>
      <c r="D217" s="416"/>
      <c r="E217" s="416"/>
      <c r="F217" s="416"/>
      <c r="G217" s="416"/>
      <c r="H217" s="416"/>
      <c r="I217" s="416"/>
      <c r="J217" s="416"/>
      <c r="K217" s="416"/>
      <c r="L217" s="416"/>
      <c r="M217" s="416"/>
      <c r="N217" s="15">
        <f t="shared" si="49"/>
        <v>0</v>
      </c>
      <c r="O217" s="31"/>
      <c r="P217" s="40">
        <v>2006</v>
      </c>
      <c r="Q217" s="417" t="str">
        <f t="shared" si="51"/>
        <v>-</v>
      </c>
      <c r="R217" s="417" t="str">
        <f t="shared" si="50"/>
        <v>-</v>
      </c>
      <c r="S217" s="417" t="str">
        <f t="shared" si="50"/>
        <v>-</v>
      </c>
      <c r="T217" s="417" t="str">
        <f t="shared" si="50"/>
        <v>-</v>
      </c>
      <c r="U217" s="417" t="str">
        <f t="shared" si="50"/>
        <v>-</v>
      </c>
      <c r="V217" s="417" t="str">
        <f t="shared" si="50"/>
        <v>-</v>
      </c>
      <c r="W217" s="417" t="str">
        <f t="shared" si="50"/>
        <v>-</v>
      </c>
      <c r="X217" s="417" t="str">
        <f t="shared" si="50"/>
        <v>-</v>
      </c>
      <c r="Y217" s="417" t="str">
        <f t="shared" si="50"/>
        <v>-</v>
      </c>
      <c r="Z217" s="417" t="str">
        <f t="shared" si="50"/>
        <v>-</v>
      </c>
      <c r="AA217" s="417" t="str">
        <f t="shared" si="50"/>
        <v>-</v>
      </c>
      <c r="AB217" s="417" t="str">
        <f t="shared" si="50"/>
        <v>-</v>
      </c>
      <c r="AC217" s="418" t="str">
        <f t="shared" si="52"/>
        <v>-</v>
      </c>
    </row>
    <row r="218" spans="1:29" hidden="1" x14ac:dyDescent="0.25">
      <c r="A218" s="40">
        <v>2007</v>
      </c>
      <c r="B218" s="416"/>
      <c r="C218" s="416"/>
      <c r="D218" s="416"/>
      <c r="E218" s="416"/>
      <c r="F218" s="416"/>
      <c r="G218" s="416"/>
      <c r="H218" s="416"/>
      <c r="I218" s="416"/>
      <c r="J218" s="416"/>
      <c r="K218" s="416"/>
      <c r="L218" s="416"/>
      <c r="M218" s="416"/>
      <c r="N218" s="15">
        <f t="shared" si="49"/>
        <v>0</v>
      </c>
      <c r="O218" s="31"/>
      <c r="P218" s="40">
        <v>2007</v>
      </c>
      <c r="Q218" s="417" t="str">
        <f t="shared" si="51"/>
        <v>-</v>
      </c>
      <c r="R218" s="417" t="str">
        <f t="shared" si="50"/>
        <v>-</v>
      </c>
      <c r="S218" s="417" t="str">
        <f t="shared" si="50"/>
        <v>-</v>
      </c>
      <c r="T218" s="417" t="str">
        <f t="shared" si="50"/>
        <v>-</v>
      </c>
      <c r="U218" s="417" t="str">
        <f t="shared" si="50"/>
        <v>-</v>
      </c>
      <c r="V218" s="417" t="str">
        <f t="shared" si="50"/>
        <v>-</v>
      </c>
      <c r="W218" s="417" t="str">
        <f t="shared" si="50"/>
        <v>-</v>
      </c>
      <c r="X218" s="417" t="str">
        <f t="shared" si="50"/>
        <v>-</v>
      </c>
      <c r="Y218" s="417" t="str">
        <f t="shared" si="50"/>
        <v>-</v>
      </c>
      <c r="Z218" s="417" t="str">
        <f t="shared" si="50"/>
        <v>-</v>
      </c>
      <c r="AA218" s="417" t="str">
        <f t="shared" si="50"/>
        <v>-</v>
      </c>
      <c r="AB218" s="417" t="str">
        <f t="shared" si="50"/>
        <v>-</v>
      </c>
      <c r="AC218" s="418" t="str">
        <f t="shared" si="52"/>
        <v>-</v>
      </c>
    </row>
    <row r="219" spans="1:29" hidden="1" x14ac:dyDescent="0.25">
      <c r="A219" s="40">
        <v>2008</v>
      </c>
      <c r="B219" s="416"/>
      <c r="C219" s="416"/>
      <c r="D219" s="416"/>
      <c r="E219" s="416"/>
      <c r="F219" s="416"/>
      <c r="G219" s="416"/>
      <c r="H219" s="416"/>
      <c r="I219" s="416"/>
      <c r="J219" s="416"/>
      <c r="K219" s="416"/>
      <c r="L219" s="416"/>
      <c r="M219" s="416"/>
      <c r="N219" s="15">
        <f t="shared" si="49"/>
        <v>0</v>
      </c>
      <c r="O219" s="31"/>
      <c r="P219" s="40">
        <v>2008</v>
      </c>
      <c r="Q219" s="417" t="str">
        <f t="shared" si="51"/>
        <v>-</v>
      </c>
      <c r="R219" s="417" t="str">
        <f t="shared" si="50"/>
        <v>-</v>
      </c>
      <c r="S219" s="417" t="str">
        <f t="shared" si="50"/>
        <v>-</v>
      </c>
      <c r="T219" s="417" t="str">
        <f t="shared" si="50"/>
        <v>-</v>
      </c>
      <c r="U219" s="417" t="str">
        <f t="shared" si="50"/>
        <v>-</v>
      </c>
      <c r="V219" s="417" t="str">
        <f t="shared" si="50"/>
        <v>-</v>
      </c>
      <c r="W219" s="417" t="str">
        <f t="shared" si="50"/>
        <v>-</v>
      </c>
      <c r="X219" s="417" t="str">
        <f t="shared" si="50"/>
        <v>-</v>
      </c>
      <c r="Y219" s="417" t="str">
        <f t="shared" si="50"/>
        <v>-</v>
      </c>
      <c r="Z219" s="417" t="str">
        <f t="shared" si="50"/>
        <v>-</v>
      </c>
      <c r="AA219" s="417" t="str">
        <f t="shared" si="50"/>
        <v>-</v>
      </c>
      <c r="AB219" s="417" t="str">
        <f t="shared" si="50"/>
        <v>-</v>
      </c>
      <c r="AC219" s="418" t="str">
        <f t="shared" si="52"/>
        <v>-</v>
      </c>
    </row>
    <row r="220" spans="1:29" hidden="1" x14ac:dyDescent="0.25">
      <c r="A220" s="40">
        <v>2009</v>
      </c>
      <c r="B220" s="416"/>
      <c r="C220" s="416"/>
      <c r="D220" s="416"/>
      <c r="E220" s="416"/>
      <c r="F220" s="416"/>
      <c r="G220" s="416"/>
      <c r="H220" s="416"/>
      <c r="I220" s="416"/>
      <c r="J220" s="416"/>
      <c r="K220" s="416"/>
      <c r="L220" s="416"/>
      <c r="M220" s="416"/>
      <c r="N220" s="15">
        <f t="shared" ref="N220:N230" si="53">SUM(B220:M220)</f>
        <v>0</v>
      </c>
      <c r="O220" s="31"/>
      <c r="P220" s="40">
        <v>2009</v>
      </c>
      <c r="Q220" s="417" t="str">
        <f t="shared" si="51"/>
        <v>-</v>
      </c>
      <c r="R220" s="417" t="str">
        <f t="shared" si="50"/>
        <v>-</v>
      </c>
      <c r="S220" s="417" t="str">
        <f t="shared" si="50"/>
        <v>-</v>
      </c>
      <c r="T220" s="417" t="str">
        <f t="shared" si="50"/>
        <v>-</v>
      </c>
      <c r="U220" s="417" t="str">
        <f t="shared" si="50"/>
        <v>-</v>
      </c>
      <c r="V220" s="417" t="str">
        <f t="shared" si="50"/>
        <v>-</v>
      </c>
      <c r="W220" s="417" t="str">
        <f t="shared" si="50"/>
        <v>-</v>
      </c>
      <c r="X220" s="417" t="str">
        <f t="shared" si="50"/>
        <v>-</v>
      </c>
      <c r="Y220" s="417" t="str">
        <f t="shared" si="50"/>
        <v>-</v>
      </c>
      <c r="Z220" s="417" t="str">
        <f t="shared" si="50"/>
        <v>-</v>
      </c>
      <c r="AA220" s="417" t="str">
        <f t="shared" si="50"/>
        <v>-</v>
      </c>
      <c r="AB220" s="417" t="str">
        <f t="shared" si="50"/>
        <v>-</v>
      </c>
      <c r="AC220" s="418" t="str">
        <f t="shared" si="52"/>
        <v>-</v>
      </c>
    </row>
    <row r="221" spans="1:29" hidden="1" x14ac:dyDescent="0.25">
      <c r="A221" s="40">
        <v>2010</v>
      </c>
      <c r="B221" s="416"/>
      <c r="C221" s="416"/>
      <c r="D221" s="416"/>
      <c r="E221" s="416"/>
      <c r="F221" s="416"/>
      <c r="G221" s="416"/>
      <c r="H221" s="416"/>
      <c r="I221" s="416"/>
      <c r="J221" s="416"/>
      <c r="K221" s="416"/>
      <c r="L221" s="416"/>
      <c r="M221" s="416"/>
      <c r="N221" s="15">
        <f t="shared" si="53"/>
        <v>0</v>
      </c>
      <c r="O221" s="31"/>
      <c r="P221" s="40">
        <v>2010</v>
      </c>
      <c r="Q221" s="417" t="str">
        <f t="shared" si="51"/>
        <v>-</v>
      </c>
      <c r="R221" s="417" t="str">
        <f t="shared" si="50"/>
        <v>-</v>
      </c>
      <c r="S221" s="417" t="str">
        <f t="shared" si="50"/>
        <v>-</v>
      </c>
      <c r="T221" s="417" t="str">
        <f t="shared" si="50"/>
        <v>-</v>
      </c>
      <c r="U221" s="417" t="str">
        <f t="shared" si="50"/>
        <v>-</v>
      </c>
      <c r="V221" s="417" t="str">
        <f t="shared" si="50"/>
        <v>-</v>
      </c>
      <c r="W221" s="417" t="str">
        <f t="shared" si="50"/>
        <v>-</v>
      </c>
      <c r="X221" s="417" t="str">
        <f t="shared" si="50"/>
        <v>-</v>
      </c>
      <c r="Y221" s="417" t="str">
        <f t="shared" si="50"/>
        <v>-</v>
      </c>
      <c r="Z221" s="417" t="str">
        <f t="shared" si="50"/>
        <v>-</v>
      </c>
      <c r="AA221" s="417" t="str">
        <f t="shared" si="50"/>
        <v>-</v>
      </c>
      <c r="AB221" s="417" t="str">
        <f t="shared" si="50"/>
        <v>-</v>
      </c>
      <c r="AC221" s="418" t="str">
        <f t="shared" si="52"/>
        <v>-</v>
      </c>
    </row>
    <row r="222" spans="1:29" hidden="1" x14ac:dyDescent="0.25">
      <c r="A222" s="40">
        <v>2011</v>
      </c>
      <c r="B222" s="416"/>
      <c r="C222" s="416"/>
      <c r="D222" s="416"/>
      <c r="E222" s="416"/>
      <c r="F222" s="416"/>
      <c r="G222" s="416"/>
      <c r="H222" s="416"/>
      <c r="I222" s="416"/>
      <c r="J222" s="416"/>
      <c r="K222" s="416"/>
      <c r="L222" s="416"/>
      <c r="M222" s="416"/>
      <c r="N222" s="15">
        <f t="shared" si="53"/>
        <v>0</v>
      </c>
      <c r="O222" s="31"/>
      <c r="P222" s="40">
        <v>2011</v>
      </c>
      <c r="Q222" s="417" t="str">
        <f t="shared" si="51"/>
        <v>-</v>
      </c>
      <c r="R222" s="417" t="str">
        <f t="shared" si="50"/>
        <v>-</v>
      </c>
      <c r="S222" s="417" t="str">
        <f t="shared" si="50"/>
        <v>-</v>
      </c>
      <c r="T222" s="417" t="str">
        <f t="shared" si="50"/>
        <v>-</v>
      </c>
      <c r="U222" s="417" t="str">
        <f t="shared" si="50"/>
        <v>-</v>
      </c>
      <c r="V222" s="417" t="str">
        <f t="shared" si="50"/>
        <v>-</v>
      </c>
      <c r="W222" s="417" t="str">
        <f t="shared" si="50"/>
        <v>-</v>
      </c>
      <c r="X222" s="417" t="str">
        <f t="shared" si="50"/>
        <v>-</v>
      </c>
      <c r="Y222" s="417" t="str">
        <f t="shared" si="50"/>
        <v>-</v>
      </c>
      <c r="Z222" s="417" t="str">
        <f t="shared" si="50"/>
        <v>-</v>
      </c>
      <c r="AA222" s="417" t="str">
        <f t="shared" si="50"/>
        <v>-</v>
      </c>
      <c r="AB222" s="417" t="str">
        <f t="shared" si="50"/>
        <v>-</v>
      </c>
      <c r="AC222" s="418" t="str">
        <f t="shared" si="52"/>
        <v>-</v>
      </c>
    </row>
    <row r="223" spans="1:29" hidden="1" x14ac:dyDescent="0.25">
      <c r="A223" s="40">
        <v>2012</v>
      </c>
      <c r="B223" s="416"/>
      <c r="C223" s="416"/>
      <c r="D223" s="416"/>
      <c r="E223" s="416"/>
      <c r="F223" s="416"/>
      <c r="G223" s="416"/>
      <c r="H223" s="416"/>
      <c r="I223" s="416"/>
      <c r="J223" s="416"/>
      <c r="K223" s="416"/>
      <c r="L223" s="416"/>
      <c r="M223" s="416"/>
      <c r="N223" s="15">
        <f t="shared" si="53"/>
        <v>0</v>
      </c>
      <c r="O223" s="31"/>
      <c r="P223" s="40">
        <v>2012</v>
      </c>
      <c r="Q223" s="417" t="str">
        <f t="shared" si="51"/>
        <v>-</v>
      </c>
      <c r="R223" s="417" t="str">
        <f t="shared" si="50"/>
        <v>-</v>
      </c>
      <c r="S223" s="417" t="str">
        <f t="shared" si="50"/>
        <v>-</v>
      </c>
      <c r="T223" s="417" t="str">
        <f t="shared" si="50"/>
        <v>-</v>
      </c>
      <c r="U223" s="417" t="str">
        <f t="shared" si="50"/>
        <v>-</v>
      </c>
      <c r="V223" s="417" t="str">
        <f t="shared" si="50"/>
        <v>-</v>
      </c>
      <c r="W223" s="417" t="str">
        <f t="shared" si="50"/>
        <v>-</v>
      </c>
      <c r="X223" s="417" t="str">
        <f t="shared" si="50"/>
        <v>-</v>
      </c>
      <c r="Y223" s="417" t="str">
        <f t="shared" si="50"/>
        <v>-</v>
      </c>
      <c r="Z223" s="417" t="str">
        <f t="shared" si="50"/>
        <v>-</v>
      </c>
      <c r="AA223" s="417" t="str">
        <f t="shared" si="50"/>
        <v>-</v>
      </c>
      <c r="AB223" s="417" t="str">
        <f t="shared" si="50"/>
        <v>-</v>
      </c>
      <c r="AC223" s="418" t="str">
        <f t="shared" si="52"/>
        <v>-</v>
      </c>
    </row>
    <row r="224" spans="1:29" x14ac:dyDescent="0.25">
      <c r="A224" s="304">
        <v>2013</v>
      </c>
      <c r="B224" s="416">
        <f>'Jan 13'!$E$24</f>
        <v>575007</v>
      </c>
      <c r="C224" s="416">
        <f>'Fev 13'!$E$24</f>
        <v>480363</v>
      </c>
      <c r="D224" s="416">
        <f>'Mar 13'!$E$24</f>
        <v>532365</v>
      </c>
      <c r="E224" s="416">
        <f>'Abr 13'!$E$24</f>
        <v>482269</v>
      </c>
      <c r="F224" s="416">
        <f>'Mai 13'!$E$24</f>
        <v>479766</v>
      </c>
      <c r="G224" s="416">
        <f>'Jun 13'!$E$24</f>
        <v>458272</v>
      </c>
      <c r="H224" s="416">
        <f>'Jul 13'!$E$24</f>
        <v>556540</v>
      </c>
      <c r="I224" s="416">
        <f>'Ago 13'!$E$24</f>
        <v>504894</v>
      </c>
      <c r="J224" s="416">
        <f>'Set 13'!$E$24</f>
        <v>500759</v>
      </c>
      <c r="K224" s="416">
        <f>'Out 13'!$E$24</f>
        <v>518690</v>
      </c>
      <c r="L224" s="416">
        <f>'Nov 13'!$E$24</f>
        <v>487044</v>
      </c>
      <c r="M224" s="416">
        <f>'Dez 13'!$E$24</f>
        <v>520025</v>
      </c>
      <c r="N224" s="69">
        <f t="shared" si="53"/>
        <v>6095994</v>
      </c>
      <c r="O224" s="31"/>
      <c r="P224" s="304">
        <v>2013</v>
      </c>
      <c r="Q224" s="417" t="str">
        <f t="shared" si="51"/>
        <v>-</v>
      </c>
      <c r="R224" s="417" t="str">
        <f t="shared" si="51"/>
        <v>-</v>
      </c>
      <c r="S224" s="417" t="str">
        <f t="shared" si="50"/>
        <v>-</v>
      </c>
      <c r="T224" s="417" t="str">
        <f t="shared" si="50"/>
        <v>-</v>
      </c>
      <c r="U224" s="417" t="str">
        <f t="shared" si="50"/>
        <v>-</v>
      </c>
      <c r="V224" s="417" t="str">
        <f t="shared" si="50"/>
        <v>-</v>
      </c>
      <c r="W224" s="417" t="str">
        <f t="shared" si="50"/>
        <v>-</v>
      </c>
      <c r="X224" s="417" t="str">
        <f t="shared" si="50"/>
        <v>-</v>
      </c>
      <c r="Y224" s="417" t="str">
        <f t="shared" si="50"/>
        <v>-</v>
      </c>
      <c r="Z224" s="417" t="str">
        <f t="shared" si="50"/>
        <v>-</v>
      </c>
      <c r="AA224" s="417" t="str">
        <f t="shared" si="50"/>
        <v>-</v>
      </c>
      <c r="AB224" s="417" t="str">
        <f t="shared" si="50"/>
        <v>-</v>
      </c>
      <c r="AC224" s="419" t="s">
        <v>117</v>
      </c>
    </row>
    <row r="225" spans="1:29" x14ac:dyDescent="0.25">
      <c r="A225" s="304">
        <v>2014</v>
      </c>
      <c r="B225" s="416">
        <f>'Jan 14'!$E$24</f>
        <v>551531</v>
      </c>
      <c r="C225" s="416">
        <f>'Fev 14'!$E$24</f>
        <v>475108</v>
      </c>
      <c r="D225" s="416">
        <f>'Mar 14'!$E$24</f>
        <v>524232</v>
      </c>
      <c r="E225" s="416">
        <f>'Abr 14'!$E$24</f>
        <v>507557</v>
      </c>
      <c r="F225" s="416">
        <f>'Mai 14'!$E$24</f>
        <v>496255</v>
      </c>
      <c r="G225" s="416">
        <f>'Jun 14'!$E$24</f>
        <v>493539</v>
      </c>
      <c r="H225" s="416">
        <f>'Jul 14'!$E$24</f>
        <v>572954</v>
      </c>
      <c r="I225" s="416">
        <f>'Ago 14'!$E$24</f>
        <v>573413</v>
      </c>
      <c r="J225" s="416">
        <f>'Set 14'!$E$24</f>
        <v>544050</v>
      </c>
      <c r="K225" s="416">
        <f>'Out 14'!$E$24</f>
        <v>558269</v>
      </c>
      <c r="L225" s="416">
        <f>'Nov 14'!$E$24</f>
        <v>527294</v>
      </c>
      <c r="M225" s="416">
        <f>'Dez 14'!$E$24</f>
        <v>563804</v>
      </c>
      <c r="N225" s="69">
        <f t="shared" si="53"/>
        <v>6388006</v>
      </c>
      <c r="O225" s="31"/>
      <c r="P225" s="304">
        <v>2014</v>
      </c>
      <c r="Q225" s="417">
        <f t="shared" si="51"/>
        <v>-4.0827329058602757</v>
      </c>
      <c r="R225" s="417">
        <f t="shared" si="51"/>
        <v>-1.0939643561223455</v>
      </c>
      <c r="S225" s="417">
        <f t="shared" si="50"/>
        <v>-1.5277112507396273</v>
      </c>
      <c r="T225" s="417">
        <f t="shared" si="50"/>
        <v>5.2435466513501838</v>
      </c>
      <c r="U225" s="417">
        <f t="shared" si="50"/>
        <v>3.4368838141927593</v>
      </c>
      <c r="V225" s="417">
        <f t="shared" si="50"/>
        <v>7.6956479994413796</v>
      </c>
      <c r="W225" s="417">
        <f t="shared" si="50"/>
        <v>2.949293851295498</v>
      </c>
      <c r="X225" s="417">
        <f t="shared" si="50"/>
        <v>13.570967371369047</v>
      </c>
      <c r="Y225" s="420">
        <f t="shared" si="50"/>
        <v>8.6450767734578946</v>
      </c>
      <c r="Z225" s="420">
        <f t="shared" si="50"/>
        <v>7.6305693188609691</v>
      </c>
      <c r="AA225" s="420">
        <f t="shared" si="50"/>
        <v>8.2641404062056001</v>
      </c>
      <c r="AB225" s="420">
        <f t="shared" si="50"/>
        <v>8.4186337195327088</v>
      </c>
      <c r="AC225" s="419">
        <f t="shared" si="50"/>
        <v>4.7902278119040131</v>
      </c>
    </row>
    <row r="226" spans="1:29" x14ac:dyDescent="0.25">
      <c r="A226" s="304">
        <v>2015</v>
      </c>
      <c r="B226" s="416">
        <f>'Jan 15'!E24</f>
        <v>650238</v>
      </c>
      <c r="C226" s="416">
        <f>'Fev 15'!E24</f>
        <v>542143</v>
      </c>
      <c r="D226" s="416">
        <f>'Mar 15'!E24</f>
        <v>540469</v>
      </c>
      <c r="E226" s="416">
        <f>'Abr 15'!E24</f>
        <v>524469</v>
      </c>
      <c r="F226" s="416">
        <f>'Mai 15'!E24</f>
        <v>532166</v>
      </c>
      <c r="G226" s="416">
        <f>'Jun 15'!E24</f>
        <v>522119</v>
      </c>
      <c r="H226" s="416">
        <f>'Jul 15'!E24</f>
        <v>654880</v>
      </c>
      <c r="I226" s="416">
        <f>'Ago 15'!E24</f>
        <v>623485</v>
      </c>
      <c r="J226" s="416">
        <f>'Set 15'!E24</f>
        <v>591094</v>
      </c>
      <c r="K226" s="416">
        <f>'Out 15'!E24</f>
        <v>588739</v>
      </c>
      <c r="L226" s="416">
        <f>'Nov 15'!E24</f>
        <v>543190</v>
      </c>
      <c r="M226" s="416">
        <f>'Dez 15'!E24</f>
        <v>580036</v>
      </c>
      <c r="N226" s="69">
        <f t="shared" si="53"/>
        <v>6893028</v>
      </c>
      <c r="O226" s="31"/>
      <c r="P226" s="304">
        <v>2015</v>
      </c>
      <c r="Q226" s="417">
        <f t="shared" si="51"/>
        <v>17.896908786632125</v>
      </c>
      <c r="R226" s="417">
        <f t="shared" si="51"/>
        <v>14.109423541594746</v>
      </c>
      <c r="S226" s="417">
        <f t="shared" si="50"/>
        <v>3.097292801660334</v>
      </c>
      <c r="T226" s="417">
        <f t="shared" si="50"/>
        <v>3.3320395541781567</v>
      </c>
      <c r="U226" s="417">
        <f t="shared" si="50"/>
        <v>7.2364006407995785</v>
      </c>
      <c r="V226" s="417">
        <f t="shared" si="50"/>
        <v>5.790829093546801</v>
      </c>
      <c r="W226" s="417">
        <f t="shared" si="50"/>
        <v>14.298879142130083</v>
      </c>
      <c r="X226" s="417">
        <f t="shared" si="50"/>
        <v>8.7322749920214484</v>
      </c>
      <c r="Y226" s="420">
        <f t="shared" si="50"/>
        <v>8.6469993566767656</v>
      </c>
      <c r="Z226" s="420">
        <f t="shared" si="50"/>
        <v>5.4579423181297937</v>
      </c>
      <c r="AA226" s="420">
        <f t="shared" si="50"/>
        <v>3.0146369956798313</v>
      </c>
      <c r="AB226" s="420">
        <f t="shared" si="50"/>
        <v>2.8790146930493643</v>
      </c>
      <c r="AC226" s="419">
        <f t="shared" si="50"/>
        <v>7.9057846846104951</v>
      </c>
    </row>
    <row r="227" spans="1:29" x14ac:dyDescent="0.25">
      <c r="A227" s="304">
        <v>2016</v>
      </c>
      <c r="B227" s="416">
        <f>'Jan 16'!$E$24</f>
        <v>674288</v>
      </c>
      <c r="C227" s="416">
        <f>'Fev 16'!$E$24</f>
        <v>570467</v>
      </c>
      <c r="D227" s="416">
        <f>'Mar 16'!$E$24</f>
        <v>552072</v>
      </c>
      <c r="E227" s="416">
        <f>'Abr 16'!$E$24</f>
        <v>512870</v>
      </c>
      <c r="F227" s="416">
        <f>'Mai 16'!$E$24</f>
        <v>537038</v>
      </c>
      <c r="G227" s="416">
        <f>'Jun 16'!$E$24</f>
        <v>525512</v>
      </c>
      <c r="H227" s="416">
        <f>'Jul 16'!$E$24</f>
        <v>645355</v>
      </c>
      <c r="I227" s="416">
        <f>'Ago 16'!$E$24</f>
        <v>597794</v>
      </c>
      <c r="J227" s="416">
        <f>'Set 16'!$E$24</f>
        <v>571568</v>
      </c>
      <c r="K227" s="416">
        <f>'Out 16'!$E$24</f>
        <v>608488</v>
      </c>
      <c r="L227" s="416">
        <f>'Nov 16'!$E$24</f>
        <v>575822</v>
      </c>
      <c r="M227" s="416">
        <f>'Dez 16'!$E$24</f>
        <v>621205</v>
      </c>
      <c r="N227" s="69">
        <f t="shared" si="53"/>
        <v>6992479</v>
      </c>
      <c r="O227" s="31"/>
      <c r="P227" s="304">
        <v>2016</v>
      </c>
      <c r="Q227" s="417">
        <f t="shared" si="51"/>
        <v>3.6986457266416251</v>
      </c>
      <c r="R227" s="417">
        <f t="shared" si="51"/>
        <v>5.2244518512643445</v>
      </c>
      <c r="S227" s="417">
        <f t="shared" si="51"/>
        <v>2.1468391341594062</v>
      </c>
      <c r="T227" s="417">
        <f t="shared" si="51"/>
        <v>-2.2115701785996866</v>
      </c>
      <c r="U227" s="417">
        <f t="shared" si="51"/>
        <v>0.91550380896185946</v>
      </c>
      <c r="V227" s="417">
        <f t="shared" si="51"/>
        <v>0.6498518536961928</v>
      </c>
      <c r="W227" s="417">
        <f t="shared" si="51"/>
        <v>-1.4544649401417087</v>
      </c>
      <c r="X227" s="417">
        <f t="shared" si="51"/>
        <v>-4.1205482088582768</v>
      </c>
      <c r="Y227" s="420">
        <f t="shared" si="51"/>
        <v>-3.3033663004530589</v>
      </c>
      <c r="Z227" s="420">
        <f t="shared" si="51"/>
        <v>3.3544575779759889</v>
      </c>
      <c r="AA227" s="420">
        <f t="shared" si="51"/>
        <v>6.0074743644028761</v>
      </c>
      <c r="AB227" s="420">
        <f t="shared" si="51"/>
        <v>7.0976629036818339</v>
      </c>
      <c r="AC227" s="419">
        <f t="shared" si="51"/>
        <v>1.442776672312962</v>
      </c>
    </row>
    <row r="228" spans="1:29" x14ac:dyDescent="0.25">
      <c r="A228" s="304">
        <v>2017</v>
      </c>
      <c r="B228" s="416">
        <f>'Jan 17'!$E$24</f>
        <v>718533</v>
      </c>
      <c r="C228" s="416">
        <f>'Fev 17'!$E$24</f>
        <v>612366</v>
      </c>
      <c r="D228" s="416">
        <f>'Mar 17'!$E$24</f>
        <v>614556</v>
      </c>
      <c r="E228" s="416">
        <f>'Abr 17'!$E$24</f>
        <v>573311</v>
      </c>
      <c r="F228" s="416">
        <f>'Mai 17'!$E$24</f>
        <v>561043</v>
      </c>
      <c r="G228" s="416">
        <f>'Jun 17'!$E$24</f>
        <v>535237</v>
      </c>
      <c r="H228" s="416">
        <f>'Jul 17'!$E$24</f>
        <v>707069</v>
      </c>
      <c r="I228" s="416">
        <f>'Ago 17'!$E$24</f>
        <v>627700</v>
      </c>
      <c r="J228" s="416">
        <f>'Set 17'!$E$24</f>
        <v>602126</v>
      </c>
      <c r="K228" s="416">
        <f>'Out 17'!$E$24</f>
        <v>588172</v>
      </c>
      <c r="L228" s="416">
        <f>'Nov 17'!$E$24</f>
        <v>575104</v>
      </c>
      <c r="M228" s="416">
        <f>'Dez 17'!$E$24</f>
        <v>631009</v>
      </c>
      <c r="N228" s="69">
        <f t="shared" si="53"/>
        <v>7346226</v>
      </c>
      <c r="O228" s="31"/>
      <c r="P228" s="304">
        <v>2017</v>
      </c>
      <c r="Q228" s="417">
        <f t="shared" si="51"/>
        <v>6.5617362314026151</v>
      </c>
      <c r="R228" s="417">
        <f t="shared" si="51"/>
        <v>7.3446842674510515</v>
      </c>
      <c r="S228" s="417">
        <f t="shared" si="51"/>
        <v>11.318088944920234</v>
      </c>
      <c r="T228" s="417">
        <f t="shared" si="51"/>
        <v>11.784857761226043</v>
      </c>
      <c r="U228" s="417">
        <f t="shared" si="51"/>
        <v>4.4698885367515873</v>
      </c>
      <c r="V228" s="417">
        <f t="shared" si="51"/>
        <v>1.8505761999725978</v>
      </c>
      <c r="W228" s="417">
        <f t="shared" si="51"/>
        <v>9.5627987696694117</v>
      </c>
      <c r="X228" s="417">
        <f t="shared" si="51"/>
        <v>5.0027266918035274</v>
      </c>
      <c r="Y228" s="420">
        <f t="shared" si="51"/>
        <v>5.346345491700033</v>
      </c>
      <c r="Z228" s="420">
        <f t="shared" si="51"/>
        <v>-3.3387675681361029</v>
      </c>
      <c r="AA228" s="420">
        <f t="shared" si="51"/>
        <v>-0.12469131085648399</v>
      </c>
      <c r="AB228" s="420">
        <f t="shared" si="51"/>
        <v>1.5782229698730665</v>
      </c>
      <c r="AC228" s="419">
        <f t="shared" si="51"/>
        <v>5.0589640669639557</v>
      </c>
    </row>
    <row r="229" spans="1:29" x14ac:dyDescent="0.25">
      <c r="A229" s="304">
        <v>2018</v>
      </c>
      <c r="B229" s="416">
        <f>'Jan 18'!$E$24</f>
        <v>751240</v>
      </c>
      <c r="C229" s="416">
        <f>'Fev 18'!$E$24</f>
        <v>657617</v>
      </c>
      <c r="D229" s="416">
        <f>'Mar 18'!$E$24</f>
        <v>640502</v>
      </c>
      <c r="E229" s="416">
        <f>'Abr 18'!$E$24</f>
        <v>577697</v>
      </c>
      <c r="F229" s="416">
        <f>'Mai 18'!$E$24</f>
        <v>519137</v>
      </c>
      <c r="G229" s="416">
        <f>'Jun 18'!$E$24</f>
        <v>506853</v>
      </c>
      <c r="H229" s="416">
        <f>'Jul 18'!$E$24</f>
        <v>691684</v>
      </c>
      <c r="I229" s="416">
        <f>'Ago 18'!$E$24</f>
        <v>613117</v>
      </c>
      <c r="J229" s="416">
        <f>'Set 18'!$E$24</f>
        <v>594077</v>
      </c>
      <c r="K229" s="416">
        <f>'Out 18'!$E$24</f>
        <v>618049</v>
      </c>
      <c r="L229" s="416">
        <f>'Nov 18'!$E$24</f>
        <v>604019</v>
      </c>
      <c r="M229" s="416">
        <f>'Dez 18'!$E$24</f>
        <v>683463</v>
      </c>
      <c r="N229" s="69">
        <f t="shared" si="53"/>
        <v>7457455</v>
      </c>
      <c r="O229" s="31"/>
      <c r="P229" s="304">
        <v>2018</v>
      </c>
      <c r="Q229" s="417">
        <f t="shared" ref="Q229:AC230" si="54">IF(B229&lt;&gt;"",IF(B228&lt;&gt;"",(B229/B228-1)*100,"-"),"-")</f>
        <v>4.5519134124667904</v>
      </c>
      <c r="R229" s="417">
        <f t="shared" si="54"/>
        <v>7.3895350166403695</v>
      </c>
      <c r="S229" s="417">
        <f t="shared" si="54"/>
        <v>4.2219098015477741</v>
      </c>
      <c r="T229" s="417">
        <f t="shared" si="54"/>
        <v>0.76502980057944203</v>
      </c>
      <c r="U229" s="417">
        <f t="shared" si="54"/>
        <v>-7.4693027094179909</v>
      </c>
      <c r="V229" s="417">
        <f t="shared" si="54"/>
        <v>-5.3030713497011606</v>
      </c>
      <c r="W229" s="417">
        <f t="shared" si="54"/>
        <v>-2.1758838246338064</v>
      </c>
      <c r="X229" s="417">
        <f t="shared" si="54"/>
        <v>-2.3232435877011293</v>
      </c>
      <c r="Y229" s="420">
        <f t="shared" si="54"/>
        <v>-1.3367634016800523</v>
      </c>
      <c r="Z229" s="420">
        <f t="shared" si="54"/>
        <v>5.0796365688948075</v>
      </c>
      <c r="AA229" s="420">
        <f t="shared" si="54"/>
        <v>5.0277862786556771</v>
      </c>
      <c r="AB229" s="420">
        <f t="shared" si="54"/>
        <v>8.3127182021175638</v>
      </c>
      <c r="AC229" s="419">
        <f t="shared" si="54"/>
        <v>1.5140971704382666</v>
      </c>
    </row>
    <row r="230" spans="1:29" x14ac:dyDescent="0.25">
      <c r="A230" s="304">
        <v>2019</v>
      </c>
      <c r="B230" s="416">
        <f>'Jan 19'!$E$24</f>
        <v>766426</v>
      </c>
      <c r="C230" s="416">
        <f>'Fev 19'!$E$24</f>
        <v>666760</v>
      </c>
      <c r="D230" s="416">
        <f>'Mar 19'!$E$24</f>
        <v>677445</v>
      </c>
      <c r="E230" s="416">
        <f>'Abr 19'!$E$24</f>
        <v>613718</v>
      </c>
      <c r="F230" s="416">
        <f>'Mai 19'!$E$24</f>
        <v>580632</v>
      </c>
      <c r="G230" s="416">
        <f>'Jun 19'!$E$24</f>
        <v>579909</v>
      </c>
      <c r="H230" s="416">
        <f>'Jul 19'!$E$24</f>
        <v>757039</v>
      </c>
      <c r="I230" s="416">
        <f>'Ago 19'!$E$24</f>
        <v>664864</v>
      </c>
      <c r="J230" s="416">
        <f>'Set 19'!$E$24</f>
        <v>592966</v>
      </c>
      <c r="K230" s="416">
        <f>'Out 19'!$E$24</f>
        <v>557771</v>
      </c>
      <c r="L230" s="416">
        <f>'Nov 19'!$E$24</f>
        <v>563474</v>
      </c>
      <c r="M230" s="416">
        <f>'Dez 19'!$E$24</f>
        <v>606089</v>
      </c>
      <c r="N230" s="69">
        <f t="shared" si="53"/>
        <v>7627093</v>
      </c>
      <c r="O230" s="31"/>
      <c r="P230" s="304">
        <v>2019</v>
      </c>
      <c r="Q230" s="417">
        <f t="shared" si="54"/>
        <v>2.0214578563441776</v>
      </c>
      <c r="R230" s="417">
        <f t="shared" si="54"/>
        <v>1.390322938731825</v>
      </c>
      <c r="S230" s="417">
        <f t="shared" si="54"/>
        <v>5.7678196164883122</v>
      </c>
      <c r="T230" s="417">
        <f t="shared" si="54"/>
        <v>6.2352755856443842</v>
      </c>
      <c r="U230" s="417">
        <f t="shared" si="54"/>
        <v>11.84562071283688</v>
      </c>
      <c r="V230" s="417">
        <f t="shared" si="54"/>
        <v>14.413646560245287</v>
      </c>
      <c r="W230" s="417">
        <f t="shared" si="54"/>
        <v>9.4486788764811749</v>
      </c>
      <c r="X230" s="417">
        <f t="shared" si="54"/>
        <v>8.4399878000446904</v>
      </c>
      <c r="Y230" s="420">
        <f t="shared" si="54"/>
        <v>-0.18701279463773091</v>
      </c>
      <c r="Z230" s="420">
        <f t="shared" si="54"/>
        <v>-9.7529483908233789</v>
      </c>
      <c r="AA230" s="420">
        <f t="shared" si="54"/>
        <v>-6.7125371883997031</v>
      </c>
      <c r="AB230" s="420">
        <f t="shared" si="54"/>
        <v>-11.320876184958074</v>
      </c>
      <c r="AC230" s="419">
        <f t="shared" si="54"/>
        <v>2.2747438636907535</v>
      </c>
    </row>
    <row r="231" spans="1:29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O231" s="31"/>
    </row>
    <row r="233" spans="1:29" ht="15.6" x14ac:dyDescent="0.25">
      <c r="A233" s="8" t="s">
        <v>197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O233" s="31"/>
      <c r="P233" s="12" t="s">
        <v>199</v>
      </c>
    </row>
    <row r="234" spans="1:29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O234" s="31"/>
    </row>
    <row r="235" spans="1:29" ht="15" x14ac:dyDescent="0.25">
      <c r="A235" s="22"/>
      <c r="B235" s="304" t="s">
        <v>41</v>
      </c>
      <c r="C235" s="304" t="s">
        <v>42</v>
      </c>
      <c r="D235" s="304" t="s">
        <v>43</v>
      </c>
      <c r="E235" s="304" t="s">
        <v>44</v>
      </c>
      <c r="F235" s="304" t="s">
        <v>45</v>
      </c>
      <c r="G235" s="304" t="s">
        <v>46</v>
      </c>
      <c r="H235" s="304" t="s">
        <v>47</v>
      </c>
      <c r="I235" s="304" t="s">
        <v>48</v>
      </c>
      <c r="J235" s="304" t="s">
        <v>49</v>
      </c>
      <c r="K235" s="304" t="s">
        <v>50</v>
      </c>
      <c r="L235" s="304" t="s">
        <v>51</v>
      </c>
      <c r="M235" s="304" t="s">
        <v>52</v>
      </c>
      <c r="N235" s="304" t="s">
        <v>93</v>
      </c>
      <c r="O235" s="31"/>
      <c r="P235" s="13"/>
      <c r="Q235" s="304" t="s">
        <v>41</v>
      </c>
      <c r="R235" s="304" t="s">
        <v>42</v>
      </c>
      <c r="S235" s="304" t="s">
        <v>43</v>
      </c>
      <c r="T235" s="304" t="s">
        <v>44</v>
      </c>
      <c r="U235" s="304" t="s">
        <v>45</v>
      </c>
      <c r="V235" s="304" t="s">
        <v>46</v>
      </c>
      <c r="W235" s="304" t="s">
        <v>47</v>
      </c>
      <c r="X235" s="304" t="s">
        <v>48</v>
      </c>
      <c r="Y235" s="304" t="s">
        <v>49</v>
      </c>
      <c r="Z235" s="304" t="s">
        <v>50</v>
      </c>
      <c r="AA235" s="304" t="s">
        <v>51</v>
      </c>
      <c r="AB235" s="304" t="s">
        <v>52</v>
      </c>
      <c r="AC235" s="304" t="s">
        <v>93</v>
      </c>
    </row>
    <row r="236" spans="1:29" hidden="1" x14ac:dyDescent="0.25">
      <c r="A236" s="40">
        <v>2000</v>
      </c>
      <c r="B236" s="416"/>
      <c r="C236" s="416"/>
      <c r="D236" s="416"/>
      <c r="E236" s="416"/>
      <c r="F236" s="416"/>
      <c r="G236" s="416"/>
      <c r="H236" s="416"/>
      <c r="I236" s="416"/>
      <c r="J236" s="416"/>
      <c r="K236" s="416"/>
      <c r="L236" s="416"/>
      <c r="M236" s="416"/>
      <c r="N236" s="15">
        <f>SUM(B236:M236)</f>
        <v>0</v>
      </c>
      <c r="O236" s="31"/>
      <c r="P236" s="40">
        <v>2000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4"/>
      <c r="AB236" s="23"/>
      <c r="AC236" s="23"/>
    </row>
    <row r="237" spans="1:29" hidden="1" x14ac:dyDescent="0.25">
      <c r="A237" s="40">
        <v>2001</v>
      </c>
      <c r="B237" s="416"/>
      <c r="C237" s="416"/>
      <c r="D237" s="416"/>
      <c r="E237" s="416"/>
      <c r="F237" s="416"/>
      <c r="G237" s="416"/>
      <c r="H237" s="416"/>
      <c r="I237" s="416"/>
      <c r="J237" s="416"/>
      <c r="K237" s="416"/>
      <c r="L237" s="416"/>
      <c r="M237" s="416"/>
      <c r="N237" s="15">
        <f t="shared" ref="N237" si="55">SUM(B237:M237)</f>
        <v>0</v>
      </c>
      <c r="O237" s="31"/>
      <c r="P237" s="40">
        <v>2001</v>
      </c>
      <c r="Q237" s="417" t="str">
        <f>IF(B237&lt;&gt;"",IF(B236&lt;&gt;"",(B237/B236-1)*100,"-"),"-")</f>
        <v>-</v>
      </c>
      <c r="R237" s="417" t="str">
        <f t="shared" ref="R237:R255" si="56">IF(C237&lt;&gt;"",IF(C236&lt;&gt;"",(C237/C236-1)*100,"-"),"-")</f>
        <v>-</v>
      </c>
      <c r="S237" s="417" t="str">
        <f t="shared" ref="S237:S255" si="57">IF(D237&lt;&gt;"",IF(D236&lt;&gt;"",(D237/D236-1)*100,"-"),"-")</f>
        <v>-</v>
      </c>
      <c r="T237" s="417" t="str">
        <f t="shared" ref="T237:T255" si="58">IF(E237&lt;&gt;"",IF(E236&lt;&gt;"",(E237/E236-1)*100,"-"),"-")</f>
        <v>-</v>
      </c>
      <c r="U237" s="417" t="str">
        <f t="shared" ref="U237:U255" si="59">IF(F237&lt;&gt;"",IF(F236&lt;&gt;"",(F237/F236-1)*100,"-"),"-")</f>
        <v>-</v>
      </c>
      <c r="V237" s="417" t="str">
        <f t="shared" ref="V237:V255" si="60">IF(G237&lt;&gt;"",IF(G236&lt;&gt;"",(G237/G236-1)*100,"-"),"-")</f>
        <v>-</v>
      </c>
      <c r="W237" s="417" t="str">
        <f t="shared" ref="W237:W255" si="61">IF(H237&lt;&gt;"",IF(H236&lt;&gt;"",(H237/H236-1)*100,"-"),"-")</f>
        <v>-</v>
      </c>
      <c r="X237" s="417" t="str">
        <f t="shared" ref="X237:X255" si="62">IF(I237&lt;&gt;"",IF(I236&lt;&gt;"",(I237/I236-1)*100,"-"),"-")</f>
        <v>-</v>
      </c>
      <c r="Y237" s="417" t="str">
        <f t="shared" ref="Y237:Y255" si="63">IF(J237&lt;&gt;"",IF(J236&lt;&gt;"",(J237/J236-1)*100,"-"),"-")</f>
        <v>-</v>
      </c>
      <c r="Z237" s="417" t="str">
        <f t="shared" ref="Z237:Z255" si="64">IF(K237&lt;&gt;"",IF(K236&lt;&gt;"",(K237/K236-1)*100,"-"),"-")</f>
        <v>-</v>
      </c>
      <c r="AA237" s="417" t="str">
        <f t="shared" ref="AA237:AA255" si="65">IF(L237&lt;&gt;"",IF(L236&lt;&gt;"",(L237/L236-1)*100,"-"),"-")</f>
        <v>-</v>
      </c>
      <c r="AB237" s="417" t="str">
        <f t="shared" ref="AB237:AB255" si="66">IF(M237&lt;&gt;"",IF(M236&lt;&gt;"",(M237/M236-1)*100,"-"),"-")</f>
        <v>-</v>
      </c>
      <c r="AC237" s="418" t="str">
        <f>IF(M237&lt;&gt;"",IF(N237&lt;&gt;"",IF(N236&lt;&gt;"",(N237/N236-1)*100,"-"),"-"),"-")</f>
        <v>-</v>
      </c>
    </row>
    <row r="238" spans="1:29" hidden="1" x14ac:dyDescent="0.25">
      <c r="A238" s="40">
        <v>2002</v>
      </c>
      <c r="B238" s="416"/>
      <c r="C238" s="416"/>
      <c r="D238" s="416"/>
      <c r="E238" s="416"/>
      <c r="F238" s="416"/>
      <c r="G238" s="416"/>
      <c r="H238" s="416"/>
      <c r="I238" s="416"/>
      <c r="J238" s="416"/>
      <c r="K238" s="416"/>
      <c r="L238" s="416"/>
      <c r="M238" s="416"/>
      <c r="N238" s="15">
        <f>SUM(B238:M238)</f>
        <v>0</v>
      </c>
      <c r="O238" s="31"/>
      <c r="P238" s="40">
        <v>2002</v>
      </c>
      <c r="Q238" s="417" t="str">
        <f t="shared" ref="Q238:Q255" si="67">IF(B238&lt;&gt;"",IF(B237&lt;&gt;"",(B238/B237-1)*100,"-"),"-")</f>
        <v>-</v>
      </c>
      <c r="R238" s="417" t="str">
        <f t="shared" si="56"/>
        <v>-</v>
      </c>
      <c r="S238" s="417" t="str">
        <f t="shared" si="57"/>
        <v>-</v>
      </c>
      <c r="T238" s="417" t="str">
        <f t="shared" si="58"/>
        <v>-</v>
      </c>
      <c r="U238" s="417" t="str">
        <f t="shared" si="59"/>
        <v>-</v>
      </c>
      <c r="V238" s="417" t="str">
        <f t="shared" si="60"/>
        <v>-</v>
      </c>
      <c r="W238" s="417" t="str">
        <f t="shared" si="61"/>
        <v>-</v>
      </c>
      <c r="X238" s="417" t="str">
        <f t="shared" si="62"/>
        <v>-</v>
      </c>
      <c r="Y238" s="417" t="str">
        <f t="shared" si="63"/>
        <v>-</v>
      </c>
      <c r="Z238" s="417" t="str">
        <f t="shared" si="64"/>
        <v>-</v>
      </c>
      <c r="AA238" s="417" t="str">
        <f t="shared" si="65"/>
        <v>-</v>
      </c>
      <c r="AB238" s="417" t="str">
        <f t="shared" si="66"/>
        <v>-</v>
      </c>
      <c r="AC238" s="418" t="str">
        <f t="shared" ref="AC238:AC248" si="68">IF(M238&lt;&gt;"",IF(N238&lt;&gt;"",IF(N237&lt;&gt;"",(N238/N237-1)*100,"-"),"-"),"-")</f>
        <v>-</v>
      </c>
    </row>
    <row r="239" spans="1:29" hidden="1" x14ac:dyDescent="0.25">
      <c r="A239" s="40">
        <v>2003</v>
      </c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15">
        <f t="shared" ref="N239:N244" si="69">SUM(B239:M239)</f>
        <v>0</v>
      </c>
      <c r="O239" s="31"/>
      <c r="P239" s="40">
        <v>2003</v>
      </c>
      <c r="Q239" s="417" t="str">
        <f t="shared" si="67"/>
        <v>-</v>
      </c>
      <c r="R239" s="417" t="str">
        <f t="shared" si="56"/>
        <v>-</v>
      </c>
      <c r="S239" s="417" t="str">
        <f t="shared" si="57"/>
        <v>-</v>
      </c>
      <c r="T239" s="417" t="str">
        <f t="shared" si="58"/>
        <v>-</v>
      </c>
      <c r="U239" s="417" t="str">
        <f t="shared" si="59"/>
        <v>-</v>
      </c>
      <c r="V239" s="417" t="str">
        <f t="shared" si="60"/>
        <v>-</v>
      </c>
      <c r="W239" s="417" t="str">
        <f t="shared" si="61"/>
        <v>-</v>
      </c>
      <c r="X239" s="417" t="str">
        <f t="shared" si="62"/>
        <v>-</v>
      </c>
      <c r="Y239" s="417" t="str">
        <f t="shared" si="63"/>
        <v>-</v>
      </c>
      <c r="Z239" s="417" t="str">
        <f t="shared" si="64"/>
        <v>-</v>
      </c>
      <c r="AA239" s="417" t="str">
        <f t="shared" si="65"/>
        <v>-</v>
      </c>
      <c r="AB239" s="417" t="str">
        <f t="shared" si="66"/>
        <v>-</v>
      </c>
      <c r="AC239" s="418" t="str">
        <f t="shared" si="68"/>
        <v>-</v>
      </c>
    </row>
    <row r="240" spans="1:29" hidden="1" x14ac:dyDescent="0.25">
      <c r="A240" s="40">
        <v>2004</v>
      </c>
      <c r="B240" s="416"/>
      <c r="C240" s="416"/>
      <c r="D240" s="416"/>
      <c r="E240" s="416"/>
      <c r="F240" s="416"/>
      <c r="G240" s="416"/>
      <c r="H240" s="416"/>
      <c r="I240" s="416"/>
      <c r="J240" s="416"/>
      <c r="K240" s="416"/>
      <c r="L240" s="416"/>
      <c r="M240" s="416"/>
      <c r="N240" s="15">
        <f t="shared" si="69"/>
        <v>0</v>
      </c>
      <c r="O240" s="31"/>
      <c r="P240" s="40">
        <v>2004</v>
      </c>
      <c r="Q240" s="417" t="str">
        <f t="shared" si="67"/>
        <v>-</v>
      </c>
      <c r="R240" s="417" t="str">
        <f t="shared" si="56"/>
        <v>-</v>
      </c>
      <c r="S240" s="417" t="str">
        <f t="shared" si="57"/>
        <v>-</v>
      </c>
      <c r="T240" s="417" t="str">
        <f t="shared" si="58"/>
        <v>-</v>
      </c>
      <c r="U240" s="417" t="str">
        <f t="shared" si="59"/>
        <v>-</v>
      </c>
      <c r="V240" s="417" t="str">
        <f t="shared" si="60"/>
        <v>-</v>
      </c>
      <c r="W240" s="417" t="str">
        <f t="shared" si="61"/>
        <v>-</v>
      </c>
      <c r="X240" s="417" t="str">
        <f t="shared" si="62"/>
        <v>-</v>
      </c>
      <c r="Y240" s="417" t="str">
        <f t="shared" si="63"/>
        <v>-</v>
      </c>
      <c r="Z240" s="417" t="str">
        <f t="shared" si="64"/>
        <v>-</v>
      </c>
      <c r="AA240" s="417" t="str">
        <f t="shared" si="65"/>
        <v>-</v>
      </c>
      <c r="AB240" s="417" t="str">
        <f t="shared" si="66"/>
        <v>-</v>
      </c>
      <c r="AC240" s="418" t="str">
        <f t="shared" si="68"/>
        <v>-</v>
      </c>
    </row>
    <row r="241" spans="1:29" hidden="1" x14ac:dyDescent="0.25">
      <c r="A241" s="40">
        <v>2005</v>
      </c>
      <c r="B241" s="416"/>
      <c r="C241" s="416"/>
      <c r="D241" s="416"/>
      <c r="E241" s="416"/>
      <c r="F241" s="416"/>
      <c r="G241" s="416"/>
      <c r="H241" s="416"/>
      <c r="I241" s="416"/>
      <c r="J241" s="416"/>
      <c r="K241" s="416"/>
      <c r="L241" s="416"/>
      <c r="M241" s="416"/>
      <c r="N241" s="15">
        <f t="shared" si="69"/>
        <v>0</v>
      </c>
      <c r="O241" s="31"/>
      <c r="P241" s="40">
        <v>2005</v>
      </c>
      <c r="Q241" s="417" t="str">
        <f t="shared" si="67"/>
        <v>-</v>
      </c>
      <c r="R241" s="417" t="str">
        <f t="shared" si="56"/>
        <v>-</v>
      </c>
      <c r="S241" s="417" t="str">
        <f t="shared" si="57"/>
        <v>-</v>
      </c>
      <c r="T241" s="417" t="str">
        <f t="shared" si="58"/>
        <v>-</v>
      </c>
      <c r="U241" s="417" t="str">
        <f t="shared" si="59"/>
        <v>-</v>
      </c>
      <c r="V241" s="417" t="str">
        <f t="shared" si="60"/>
        <v>-</v>
      </c>
      <c r="W241" s="417" t="str">
        <f t="shared" si="61"/>
        <v>-</v>
      </c>
      <c r="X241" s="417" t="str">
        <f t="shared" si="62"/>
        <v>-</v>
      </c>
      <c r="Y241" s="417" t="str">
        <f t="shared" si="63"/>
        <v>-</v>
      </c>
      <c r="Z241" s="417" t="str">
        <f t="shared" si="64"/>
        <v>-</v>
      </c>
      <c r="AA241" s="417" t="str">
        <f t="shared" si="65"/>
        <v>-</v>
      </c>
      <c r="AB241" s="417" t="str">
        <f t="shared" si="66"/>
        <v>-</v>
      </c>
      <c r="AC241" s="418" t="str">
        <f t="shared" si="68"/>
        <v>-</v>
      </c>
    </row>
    <row r="242" spans="1:29" hidden="1" x14ac:dyDescent="0.25">
      <c r="A242" s="40">
        <v>2006</v>
      </c>
      <c r="B242" s="416"/>
      <c r="C242" s="416"/>
      <c r="D242" s="416"/>
      <c r="E242" s="416"/>
      <c r="F242" s="416"/>
      <c r="G242" s="416"/>
      <c r="H242" s="416"/>
      <c r="I242" s="416"/>
      <c r="J242" s="416"/>
      <c r="K242" s="416"/>
      <c r="L242" s="416"/>
      <c r="M242" s="416"/>
      <c r="N242" s="15">
        <f t="shared" si="69"/>
        <v>0</v>
      </c>
      <c r="O242" s="31"/>
      <c r="P242" s="40">
        <v>2006</v>
      </c>
      <c r="Q242" s="417" t="str">
        <f t="shared" si="67"/>
        <v>-</v>
      </c>
      <c r="R242" s="417" t="str">
        <f t="shared" si="56"/>
        <v>-</v>
      </c>
      <c r="S242" s="417" t="str">
        <f t="shared" si="57"/>
        <v>-</v>
      </c>
      <c r="T242" s="417" t="str">
        <f t="shared" si="58"/>
        <v>-</v>
      </c>
      <c r="U242" s="417" t="str">
        <f t="shared" si="59"/>
        <v>-</v>
      </c>
      <c r="V242" s="417" t="str">
        <f t="shared" si="60"/>
        <v>-</v>
      </c>
      <c r="W242" s="417" t="str">
        <f t="shared" si="61"/>
        <v>-</v>
      </c>
      <c r="X242" s="417" t="str">
        <f t="shared" si="62"/>
        <v>-</v>
      </c>
      <c r="Y242" s="417" t="str">
        <f t="shared" si="63"/>
        <v>-</v>
      </c>
      <c r="Z242" s="417" t="str">
        <f t="shared" si="64"/>
        <v>-</v>
      </c>
      <c r="AA242" s="417" t="str">
        <f t="shared" si="65"/>
        <v>-</v>
      </c>
      <c r="AB242" s="417" t="str">
        <f t="shared" si="66"/>
        <v>-</v>
      </c>
      <c r="AC242" s="418" t="str">
        <f t="shared" si="68"/>
        <v>-</v>
      </c>
    </row>
    <row r="243" spans="1:29" hidden="1" x14ac:dyDescent="0.25">
      <c r="A243" s="40">
        <v>2007</v>
      </c>
      <c r="B243" s="416"/>
      <c r="C243" s="416"/>
      <c r="D243" s="416"/>
      <c r="E243" s="416"/>
      <c r="F243" s="416"/>
      <c r="G243" s="416"/>
      <c r="H243" s="416"/>
      <c r="I243" s="416"/>
      <c r="J243" s="416"/>
      <c r="K243" s="416"/>
      <c r="L243" s="416"/>
      <c r="M243" s="416"/>
      <c r="N243" s="15">
        <f t="shared" si="69"/>
        <v>0</v>
      </c>
      <c r="O243" s="31"/>
      <c r="P243" s="40">
        <v>2007</v>
      </c>
      <c r="Q243" s="417" t="str">
        <f t="shared" si="67"/>
        <v>-</v>
      </c>
      <c r="R243" s="417" t="str">
        <f t="shared" si="56"/>
        <v>-</v>
      </c>
      <c r="S243" s="417" t="str">
        <f t="shared" si="57"/>
        <v>-</v>
      </c>
      <c r="T243" s="417" t="str">
        <f t="shared" si="58"/>
        <v>-</v>
      </c>
      <c r="U243" s="417" t="str">
        <f t="shared" si="59"/>
        <v>-</v>
      </c>
      <c r="V243" s="417" t="str">
        <f t="shared" si="60"/>
        <v>-</v>
      </c>
      <c r="W243" s="417" t="str">
        <f t="shared" si="61"/>
        <v>-</v>
      </c>
      <c r="X243" s="417" t="str">
        <f t="shared" si="62"/>
        <v>-</v>
      </c>
      <c r="Y243" s="417" t="str">
        <f t="shared" si="63"/>
        <v>-</v>
      </c>
      <c r="Z243" s="417" t="str">
        <f t="shared" si="64"/>
        <v>-</v>
      </c>
      <c r="AA243" s="417" t="str">
        <f t="shared" si="65"/>
        <v>-</v>
      </c>
      <c r="AB243" s="417" t="str">
        <f t="shared" si="66"/>
        <v>-</v>
      </c>
      <c r="AC243" s="418" t="str">
        <f t="shared" si="68"/>
        <v>-</v>
      </c>
    </row>
    <row r="244" spans="1:29" hidden="1" x14ac:dyDescent="0.25">
      <c r="A244" s="40">
        <v>2008</v>
      </c>
      <c r="B244" s="416"/>
      <c r="C244" s="416"/>
      <c r="D244" s="416"/>
      <c r="E244" s="416"/>
      <c r="F244" s="416"/>
      <c r="G244" s="416"/>
      <c r="H244" s="416"/>
      <c r="I244" s="416"/>
      <c r="J244" s="416"/>
      <c r="K244" s="416"/>
      <c r="L244" s="416"/>
      <c r="M244" s="416"/>
      <c r="N244" s="15">
        <f t="shared" si="69"/>
        <v>0</v>
      </c>
      <c r="O244" s="31"/>
      <c r="P244" s="40">
        <v>2008</v>
      </c>
      <c r="Q244" s="417" t="str">
        <f t="shared" si="67"/>
        <v>-</v>
      </c>
      <c r="R244" s="417" t="str">
        <f t="shared" si="56"/>
        <v>-</v>
      </c>
      <c r="S244" s="417" t="str">
        <f t="shared" si="57"/>
        <v>-</v>
      </c>
      <c r="T244" s="417" t="str">
        <f t="shared" si="58"/>
        <v>-</v>
      </c>
      <c r="U244" s="417" t="str">
        <f t="shared" si="59"/>
        <v>-</v>
      </c>
      <c r="V244" s="417" t="str">
        <f t="shared" si="60"/>
        <v>-</v>
      </c>
      <c r="W244" s="417" t="str">
        <f t="shared" si="61"/>
        <v>-</v>
      </c>
      <c r="X244" s="417" t="str">
        <f t="shared" si="62"/>
        <v>-</v>
      </c>
      <c r="Y244" s="417" t="str">
        <f t="shared" si="63"/>
        <v>-</v>
      </c>
      <c r="Z244" s="417" t="str">
        <f t="shared" si="64"/>
        <v>-</v>
      </c>
      <c r="AA244" s="417" t="str">
        <f t="shared" si="65"/>
        <v>-</v>
      </c>
      <c r="AB244" s="417" t="str">
        <f t="shared" si="66"/>
        <v>-</v>
      </c>
      <c r="AC244" s="418" t="str">
        <f t="shared" si="68"/>
        <v>-</v>
      </c>
    </row>
    <row r="245" spans="1:29" hidden="1" x14ac:dyDescent="0.25">
      <c r="A245" s="40">
        <v>2009</v>
      </c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15">
        <f t="shared" ref="N245:N255" si="70">SUM(B245:M245)</f>
        <v>0</v>
      </c>
      <c r="O245" s="31"/>
      <c r="P245" s="40">
        <v>2009</v>
      </c>
      <c r="Q245" s="417" t="str">
        <f t="shared" si="67"/>
        <v>-</v>
      </c>
      <c r="R245" s="417" t="str">
        <f t="shared" si="56"/>
        <v>-</v>
      </c>
      <c r="S245" s="417" t="str">
        <f t="shared" si="57"/>
        <v>-</v>
      </c>
      <c r="T245" s="417" t="str">
        <f t="shared" si="58"/>
        <v>-</v>
      </c>
      <c r="U245" s="417" t="str">
        <f t="shared" si="59"/>
        <v>-</v>
      </c>
      <c r="V245" s="417" t="str">
        <f t="shared" si="60"/>
        <v>-</v>
      </c>
      <c r="W245" s="417" t="str">
        <f t="shared" si="61"/>
        <v>-</v>
      </c>
      <c r="X245" s="417" t="str">
        <f t="shared" si="62"/>
        <v>-</v>
      </c>
      <c r="Y245" s="417" t="str">
        <f t="shared" si="63"/>
        <v>-</v>
      </c>
      <c r="Z245" s="417" t="str">
        <f t="shared" si="64"/>
        <v>-</v>
      </c>
      <c r="AA245" s="417" t="str">
        <f t="shared" si="65"/>
        <v>-</v>
      </c>
      <c r="AB245" s="417" t="str">
        <f t="shared" si="66"/>
        <v>-</v>
      </c>
      <c r="AC245" s="418" t="str">
        <f t="shared" si="68"/>
        <v>-</v>
      </c>
    </row>
    <row r="246" spans="1:29" hidden="1" x14ac:dyDescent="0.25">
      <c r="A246" s="40">
        <v>2010</v>
      </c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15">
        <f t="shared" si="70"/>
        <v>0</v>
      </c>
      <c r="O246" s="31"/>
      <c r="P246" s="40">
        <v>2010</v>
      </c>
      <c r="Q246" s="417" t="str">
        <f t="shared" si="67"/>
        <v>-</v>
      </c>
      <c r="R246" s="417" t="str">
        <f t="shared" si="56"/>
        <v>-</v>
      </c>
      <c r="S246" s="417" t="str">
        <f t="shared" si="57"/>
        <v>-</v>
      </c>
      <c r="T246" s="417" t="str">
        <f t="shared" si="58"/>
        <v>-</v>
      </c>
      <c r="U246" s="417" t="str">
        <f t="shared" si="59"/>
        <v>-</v>
      </c>
      <c r="V246" s="417" t="str">
        <f t="shared" si="60"/>
        <v>-</v>
      </c>
      <c r="W246" s="417" t="str">
        <f t="shared" si="61"/>
        <v>-</v>
      </c>
      <c r="X246" s="417" t="str">
        <f t="shared" si="62"/>
        <v>-</v>
      </c>
      <c r="Y246" s="417" t="str">
        <f t="shared" si="63"/>
        <v>-</v>
      </c>
      <c r="Z246" s="417" t="str">
        <f t="shared" si="64"/>
        <v>-</v>
      </c>
      <c r="AA246" s="417" t="str">
        <f t="shared" si="65"/>
        <v>-</v>
      </c>
      <c r="AB246" s="417" t="str">
        <f t="shared" si="66"/>
        <v>-</v>
      </c>
      <c r="AC246" s="418" t="str">
        <f t="shared" si="68"/>
        <v>-</v>
      </c>
    </row>
    <row r="247" spans="1:29" hidden="1" x14ac:dyDescent="0.25">
      <c r="A247" s="40">
        <v>2011</v>
      </c>
      <c r="B247" s="416"/>
      <c r="C247" s="416"/>
      <c r="D247" s="416"/>
      <c r="E247" s="416"/>
      <c r="F247" s="416"/>
      <c r="G247" s="416"/>
      <c r="H247" s="416"/>
      <c r="I247" s="416"/>
      <c r="J247" s="416"/>
      <c r="K247" s="416"/>
      <c r="L247" s="416"/>
      <c r="M247" s="416"/>
      <c r="N247" s="15">
        <f t="shared" si="70"/>
        <v>0</v>
      </c>
      <c r="O247" s="31"/>
      <c r="P247" s="40">
        <v>2011</v>
      </c>
      <c r="Q247" s="417" t="str">
        <f t="shared" si="67"/>
        <v>-</v>
      </c>
      <c r="R247" s="417" t="str">
        <f t="shared" si="56"/>
        <v>-</v>
      </c>
      <c r="S247" s="417" t="str">
        <f t="shared" si="57"/>
        <v>-</v>
      </c>
      <c r="T247" s="417" t="str">
        <f t="shared" si="58"/>
        <v>-</v>
      </c>
      <c r="U247" s="417" t="str">
        <f t="shared" si="59"/>
        <v>-</v>
      </c>
      <c r="V247" s="417" t="str">
        <f t="shared" si="60"/>
        <v>-</v>
      </c>
      <c r="W247" s="417" t="str">
        <f t="shared" si="61"/>
        <v>-</v>
      </c>
      <c r="X247" s="417" t="str">
        <f t="shared" si="62"/>
        <v>-</v>
      </c>
      <c r="Y247" s="417" t="str">
        <f t="shared" si="63"/>
        <v>-</v>
      </c>
      <c r="Z247" s="417" t="str">
        <f t="shared" si="64"/>
        <v>-</v>
      </c>
      <c r="AA247" s="417" t="str">
        <f t="shared" si="65"/>
        <v>-</v>
      </c>
      <c r="AB247" s="417" t="str">
        <f t="shared" si="66"/>
        <v>-</v>
      </c>
      <c r="AC247" s="418" t="str">
        <f t="shared" si="68"/>
        <v>-</v>
      </c>
    </row>
    <row r="248" spans="1:29" hidden="1" x14ac:dyDescent="0.25">
      <c r="A248" s="40">
        <v>2012</v>
      </c>
      <c r="B248" s="416"/>
      <c r="C248" s="416"/>
      <c r="D248" s="416"/>
      <c r="E248" s="416"/>
      <c r="F248" s="416"/>
      <c r="G248" s="416"/>
      <c r="H248" s="416"/>
      <c r="I248" s="416"/>
      <c r="J248" s="416"/>
      <c r="K248" s="416"/>
      <c r="L248" s="416"/>
      <c r="M248" s="416"/>
      <c r="N248" s="15">
        <f t="shared" si="70"/>
        <v>0</v>
      </c>
      <c r="O248" s="31"/>
      <c r="P248" s="40">
        <v>2012</v>
      </c>
      <c r="Q248" s="417" t="str">
        <f t="shared" si="67"/>
        <v>-</v>
      </c>
      <c r="R248" s="417" t="str">
        <f t="shared" si="56"/>
        <v>-</v>
      </c>
      <c r="S248" s="417" t="str">
        <f t="shared" si="57"/>
        <v>-</v>
      </c>
      <c r="T248" s="417" t="str">
        <f t="shared" si="58"/>
        <v>-</v>
      </c>
      <c r="U248" s="417" t="str">
        <f t="shared" si="59"/>
        <v>-</v>
      </c>
      <c r="V248" s="417" t="str">
        <f t="shared" si="60"/>
        <v>-</v>
      </c>
      <c r="W248" s="417" t="str">
        <f t="shared" si="61"/>
        <v>-</v>
      </c>
      <c r="X248" s="417" t="str">
        <f t="shared" si="62"/>
        <v>-</v>
      </c>
      <c r="Y248" s="417" t="str">
        <f t="shared" si="63"/>
        <v>-</v>
      </c>
      <c r="Z248" s="417" t="str">
        <f t="shared" si="64"/>
        <v>-</v>
      </c>
      <c r="AA248" s="417" t="str">
        <f t="shared" si="65"/>
        <v>-</v>
      </c>
      <c r="AB248" s="417" t="str">
        <f t="shared" si="66"/>
        <v>-</v>
      </c>
      <c r="AC248" s="418" t="str">
        <f t="shared" si="68"/>
        <v>-</v>
      </c>
    </row>
    <row r="249" spans="1:29" x14ac:dyDescent="0.25">
      <c r="A249" s="304">
        <v>2013</v>
      </c>
      <c r="B249" s="416">
        <f>'Jan 13'!$F$24</f>
        <v>3726</v>
      </c>
      <c r="C249" s="416">
        <f>'Fev 13'!$F$24</f>
        <v>3344</v>
      </c>
      <c r="D249" s="416">
        <f>'Mar 13'!$F$24</f>
        <v>3644</v>
      </c>
      <c r="E249" s="416">
        <f>'Abr 13'!$F$24</f>
        <v>3344</v>
      </c>
      <c r="F249" s="416">
        <f>'Mai 13'!$F$24</f>
        <v>3369</v>
      </c>
      <c r="G249" s="416">
        <f>'Jun 13'!$F$24</f>
        <v>3228</v>
      </c>
      <c r="H249" s="416">
        <f>'Jul 13'!$F$24</f>
        <v>3686</v>
      </c>
      <c r="I249" s="416">
        <f>'Ago 13'!$F$24</f>
        <v>3354</v>
      </c>
      <c r="J249" s="416">
        <f>'Set 13'!$F$24</f>
        <v>3150</v>
      </c>
      <c r="K249" s="416">
        <f>'Out 13'!$F$24</f>
        <v>3199</v>
      </c>
      <c r="L249" s="416">
        <f>'Nov 13'!$F$24</f>
        <v>3065</v>
      </c>
      <c r="M249" s="416">
        <f>'Dez 13'!$F$24</f>
        <v>3313</v>
      </c>
      <c r="N249" s="69">
        <f t="shared" si="70"/>
        <v>40422</v>
      </c>
      <c r="O249" s="31"/>
      <c r="P249" s="304">
        <v>2013</v>
      </c>
      <c r="Q249" s="417" t="str">
        <f t="shared" si="67"/>
        <v>-</v>
      </c>
      <c r="R249" s="417" t="str">
        <f t="shared" si="56"/>
        <v>-</v>
      </c>
      <c r="S249" s="417" t="str">
        <f t="shared" si="57"/>
        <v>-</v>
      </c>
      <c r="T249" s="417" t="str">
        <f t="shared" si="58"/>
        <v>-</v>
      </c>
      <c r="U249" s="417" t="str">
        <f t="shared" si="59"/>
        <v>-</v>
      </c>
      <c r="V249" s="417" t="str">
        <f t="shared" si="60"/>
        <v>-</v>
      </c>
      <c r="W249" s="417" t="str">
        <f t="shared" si="61"/>
        <v>-</v>
      </c>
      <c r="X249" s="417" t="str">
        <f t="shared" si="62"/>
        <v>-</v>
      </c>
      <c r="Y249" s="417" t="str">
        <f t="shared" si="63"/>
        <v>-</v>
      </c>
      <c r="Z249" s="417" t="str">
        <f t="shared" si="64"/>
        <v>-</v>
      </c>
      <c r="AA249" s="417" t="str">
        <f t="shared" si="65"/>
        <v>-</v>
      </c>
      <c r="AB249" s="417" t="str">
        <f t="shared" si="66"/>
        <v>-</v>
      </c>
      <c r="AC249" s="419" t="s">
        <v>117</v>
      </c>
    </row>
    <row r="250" spans="1:29" x14ac:dyDescent="0.25">
      <c r="A250" s="304">
        <v>2014</v>
      </c>
      <c r="B250" s="416">
        <f>'Jan 14'!$F$24</f>
        <v>3410</v>
      </c>
      <c r="C250" s="416">
        <f>'Fev 14'!$F$24</f>
        <v>3068</v>
      </c>
      <c r="D250" s="416">
        <f>'Mar 14'!$F$24</f>
        <v>3343</v>
      </c>
      <c r="E250" s="416">
        <f>'Abr 14'!$F$24</f>
        <v>3152</v>
      </c>
      <c r="F250" s="416">
        <f>'Mai 14'!$F$24</f>
        <v>3151</v>
      </c>
      <c r="G250" s="416">
        <f>'Jun 14'!$F$24</f>
        <v>3187</v>
      </c>
      <c r="H250" s="416">
        <f>'Jul 14'!$F$24</f>
        <v>3575</v>
      </c>
      <c r="I250" s="416">
        <f>'Ago 14'!$F$24</f>
        <v>3560</v>
      </c>
      <c r="J250" s="416">
        <f>'Set 14'!$F$24</f>
        <v>3393</v>
      </c>
      <c r="K250" s="416">
        <f>'Out 14'!$F$24</f>
        <v>3542</v>
      </c>
      <c r="L250" s="416">
        <f>'Nov 14'!$F$24</f>
        <v>3434</v>
      </c>
      <c r="M250" s="416">
        <f>'Dez 14'!$F$24</f>
        <v>3666</v>
      </c>
      <c r="N250" s="69">
        <f t="shared" si="70"/>
        <v>40481</v>
      </c>
      <c r="O250" s="31"/>
      <c r="P250" s="304">
        <v>2014</v>
      </c>
      <c r="Q250" s="417">
        <f t="shared" si="67"/>
        <v>-8.4809447128287747</v>
      </c>
      <c r="R250" s="417">
        <f t="shared" si="56"/>
        <v>-8.2535885167464134</v>
      </c>
      <c r="S250" s="417">
        <f t="shared" si="57"/>
        <v>-8.2601536772777155</v>
      </c>
      <c r="T250" s="417">
        <f t="shared" si="58"/>
        <v>-5.7416267942583694</v>
      </c>
      <c r="U250" s="417">
        <f t="shared" si="59"/>
        <v>-6.4707628376372783</v>
      </c>
      <c r="V250" s="417">
        <f t="shared" si="60"/>
        <v>-1.2701363073110317</v>
      </c>
      <c r="W250" s="417">
        <f t="shared" si="61"/>
        <v>-3.0113944655453029</v>
      </c>
      <c r="X250" s="417">
        <f t="shared" si="62"/>
        <v>6.1419200954084596</v>
      </c>
      <c r="Y250" s="420">
        <f t="shared" si="63"/>
        <v>7.714285714285718</v>
      </c>
      <c r="Z250" s="420">
        <f t="shared" si="64"/>
        <v>10.722100656455137</v>
      </c>
      <c r="AA250" s="420">
        <f t="shared" si="65"/>
        <v>12.039151712887431</v>
      </c>
      <c r="AB250" s="420">
        <f t="shared" si="66"/>
        <v>10.654995472381534</v>
      </c>
      <c r="AC250" s="419">
        <f t="shared" ref="AC250:AC255" si="71">IF(N250&lt;&gt;"",IF(N249&lt;&gt;"",(N250/N249-1)*100,"-"),"-")</f>
        <v>0.14596012072634057</v>
      </c>
    </row>
    <row r="251" spans="1:29" x14ac:dyDescent="0.25">
      <c r="A251" s="304">
        <v>2015</v>
      </c>
      <c r="B251" s="416">
        <f>'Jan 15'!$F$24</f>
        <v>3950</v>
      </c>
      <c r="C251" s="416">
        <f>'Fev 15'!$F$24</f>
        <v>3480</v>
      </c>
      <c r="D251" s="416">
        <f>'Mar 15'!$F$24</f>
        <v>3566</v>
      </c>
      <c r="E251" s="416">
        <f>'Abr 15'!$F$24</f>
        <v>3367</v>
      </c>
      <c r="F251" s="416">
        <f>'Mai 15'!$F$24</f>
        <v>3423</v>
      </c>
      <c r="G251" s="416">
        <f>'Jun 15'!$F$24</f>
        <v>3364</v>
      </c>
      <c r="H251" s="416">
        <f>'Jul 15'!$F$24</f>
        <v>4036</v>
      </c>
      <c r="I251" s="416">
        <f>'Ago 15'!$F$24</f>
        <v>3889</v>
      </c>
      <c r="J251" s="416">
        <f>'Set 15'!$F$24</f>
        <v>3646</v>
      </c>
      <c r="K251" s="416">
        <f>'Out 15'!$F$24</f>
        <v>3696</v>
      </c>
      <c r="L251" s="416">
        <f>'Nov 15'!$F$24</f>
        <v>3490</v>
      </c>
      <c r="M251" s="416">
        <f>'Dez 15'!$F$24</f>
        <v>3658</v>
      </c>
      <c r="N251" s="69">
        <f t="shared" si="70"/>
        <v>43565</v>
      </c>
      <c r="O251" s="31"/>
      <c r="P251" s="304">
        <v>2015</v>
      </c>
      <c r="Q251" s="417">
        <f t="shared" si="67"/>
        <v>15.835777126099714</v>
      </c>
      <c r="R251" s="417">
        <f t="shared" si="56"/>
        <v>13.428943937418513</v>
      </c>
      <c r="S251" s="417">
        <f t="shared" si="57"/>
        <v>6.6706551002093883</v>
      </c>
      <c r="T251" s="417">
        <f t="shared" si="58"/>
        <v>6.8210659898477077</v>
      </c>
      <c r="U251" s="417">
        <f t="shared" si="59"/>
        <v>8.6321802602348452</v>
      </c>
      <c r="V251" s="417">
        <f t="shared" si="60"/>
        <v>5.5538123627235647</v>
      </c>
      <c r="W251" s="417">
        <f t="shared" si="61"/>
        <v>12.895104895104904</v>
      </c>
      <c r="X251" s="417">
        <f t="shared" si="62"/>
        <v>9.2415730337078728</v>
      </c>
      <c r="Y251" s="420">
        <f t="shared" si="63"/>
        <v>7.4565281461833166</v>
      </c>
      <c r="Z251" s="420">
        <f t="shared" si="64"/>
        <v>4.3478260869565188</v>
      </c>
      <c r="AA251" s="420">
        <f t="shared" si="65"/>
        <v>1.6307513104251603</v>
      </c>
      <c r="AB251" s="420">
        <f t="shared" si="66"/>
        <v>-0.21822149481723896</v>
      </c>
      <c r="AC251" s="419">
        <f t="shared" si="71"/>
        <v>7.6183888737926475</v>
      </c>
    </row>
    <row r="252" spans="1:29" x14ac:dyDescent="0.25">
      <c r="A252" s="304">
        <v>2016</v>
      </c>
      <c r="B252" s="416">
        <f>'Jan 16'!$F$24</f>
        <v>4076</v>
      </c>
      <c r="C252" s="416">
        <f>'Fev 16'!$F$24</f>
        <v>3572</v>
      </c>
      <c r="D252" s="416">
        <f>'Mar 16'!$F$24</f>
        <v>3469</v>
      </c>
      <c r="E252" s="416">
        <f>'Abr 16'!$F$24</f>
        <v>3191</v>
      </c>
      <c r="F252" s="416">
        <f>'Mai 16'!$F$24</f>
        <v>3393</v>
      </c>
      <c r="G252" s="416">
        <f>'Jun 16'!$F$24</f>
        <v>3284</v>
      </c>
      <c r="H252" s="416">
        <f>'Jul 16'!$F$24</f>
        <v>3851</v>
      </c>
      <c r="I252" s="416">
        <f>'Ago 16'!$F$24</f>
        <v>3603</v>
      </c>
      <c r="J252" s="416">
        <f>'Set 16'!$F$24</f>
        <v>3358</v>
      </c>
      <c r="K252" s="416">
        <f>'Out 16'!$F$24</f>
        <v>3487</v>
      </c>
      <c r="L252" s="416">
        <f>'Nov 16'!$F$24</f>
        <v>3373</v>
      </c>
      <c r="M252" s="416">
        <f>'Dez 16'!$F$24</f>
        <v>3690</v>
      </c>
      <c r="N252" s="69">
        <f t="shared" si="70"/>
        <v>42347</v>
      </c>
      <c r="O252" s="31"/>
      <c r="P252" s="304">
        <v>2016</v>
      </c>
      <c r="Q252" s="417">
        <f t="shared" si="67"/>
        <v>3.1898734177215227</v>
      </c>
      <c r="R252" s="417">
        <f t="shared" si="56"/>
        <v>2.6436781609195492</v>
      </c>
      <c r="S252" s="417">
        <f t="shared" si="57"/>
        <v>-2.7201346045989894</v>
      </c>
      <c r="T252" s="417">
        <f t="shared" si="58"/>
        <v>-5.2272052272052232</v>
      </c>
      <c r="U252" s="417">
        <f t="shared" si="59"/>
        <v>-0.876424189307623</v>
      </c>
      <c r="V252" s="417">
        <f t="shared" si="60"/>
        <v>-2.3781212841854971</v>
      </c>
      <c r="W252" s="417">
        <f t="shared" si="61"/>
        <v>-4.5837462834489635</v>
      </c>
      <c r="X252" s="417">
        <f t="shared" si="62"/>
        <v>-7.35407559784006</v>
      </c>
      <c r="Y252" s="420">
        <f t="shared" si="63"/>
        <v>-7.8990674712013149</v>
      </c>
      <c r="Z252" s="420">
        <f t="shared" si="64"/>
        <v>-5.6547619047619069</v>
      </c>
      <c r="AA252" s="420">
        <f t="shared" si="65"/>
        <v>-3.3524355300859621</v>
      </c>
      <c r="AB252" s="420">
        <f t="shared" si="66"/>
        <v>0.87479496992892702</v>
      </c>
      <c r="AC252" s="419">
        <f t="shared" si="71"/>
        <v>-2.7958223344427879</v>
      </c>
    </row>
    <row r="253" spans="1:29" x14ac:dyDescent="0.25">
      <c r="A253" s="304">
        <v>2017</v>
      </c>
      <c r="B253" s="416">
        <f>'Jan 17'!$F$24</f>
        <v>3974</v>
      </c>
      <c r="C253" s="416">
        <f>'Fev 17'!$F$24</f>
        <v>3462</v>
      </c>
      <c r="D253" s="416">
        <f>'Mar 17'!$F$24</f>
        <v>3435</v>
      </c>
      <c r="E253" s="416">
        <f>'Abr 17'!$F$24</f>
        <v>3214</v>
      </c>
      <c r="F253" s="416">
        <f>'Mai 17'!$F$24</f>
        <v>3206</v>
      </c>
      <c r="G253" s="416">
        <f>'Jun 17'!$F$24</f>
        <v>3066</v>
      </c>
      <c r="H253" s="416">
        <f>'Jul 17'!$F$24</f>
        <v>3990</v>
      </c>
      <c r="I253" s="416">
        <f>'Ago 17'!$F$24</f>
        <v>3551</v>
      </c>
      <c r="J253" s="416">
        <f>'Set 17'!$F$24</f>
        <v>3414</v>
      </c>
      <c r="K253" s="416">
        <f>'Out 17'!$F$24</f>
        <v>3367</v>
      </c>
      <c r="L253" s="416">
        <f>'Nov 17'!$F$24</f>
        <v>3340</v>
      </c>
      <c r="M253" s="416">
        <f>'Dez 17'!$F$24</f>
        <v>3626</v>
      </c>
      <c r="N253" s="69">
        <f t="shared" si="70"/>
        <v>41645</v>
      </c>
      <c r="O253" s="31"/>
      <c r="P253" s="304">
        <v>2017</v>
      </c>
      <c r="Q253" s="417">
        <f t="shared" si="67"/>
        <v>-2.502453385672232</v>
      </c>
      <c r="R253" s="417">
        <f t="shared" si="56"/>
        <v>-3.0795072788353917</v>
      </c>
      <c r="S253" s="417">
        <f t="shared" si="57"/>
        <v>-0.98010954165465014</v>
      </c>
      <c r="T253" s="417">
        <f t="shared" si="58"/>
        <v>0.72077718583516415</v>
      </c>
      <c r="U253" s="417">
        <f t="shared" si="59"/>
        <v>-5.5113468906572312</v>
      </c>
      <c r="V253" s="417">
        <f t="shared" si="60"/>
        <v>-6.6382460414129092</v>
      </c>
      <c r="W253" s="417">
        <f t="shared" si="61"/>
        <v>3.6094520903661387</v>
      </c>
      <c r="X253" s="417">
        <f t="shared" si="62"/>
        <v>-1.443241742991952</v>
      </c>
      <c r="Y253" s="420">
        <f t="shared" si="63"/>
        <v>1.6676593210244173</v>
      </c>
      <c r="Z253" s="420">
        <f t="shared" si="64"/>
        <v>-3.4413535990823085</v>
      </c>
      <c r="AA253" s="420">
        <f t="shared" si="65"/>
        <v>-0.97835754521197194</v>
      </c>
      <c r="AB253" s="420">
        <f t="shared" si="66"/>
        <v>-1.7344173441734445</v>
      </c>
      <c r="AC253" s="419">
        <f t="shared" si="71"/>
        <v>-1.6577325430372825</v>
      </c>
    </row>
    <row r="254" spans="1:29" x14ac:dyDescent="0.25">
      <c r="A254" s="304">
        <v>2018</v>
      </c>
      <c r="B254" s="416">
        <f>'Jan 18'!$F$24</f>
        <v>4188</v>
      </c>
      <c r="C254" s="416">
        <f>'Fev 18'!$F$24</f>
        <v>3713</v>
      </c>
      <c r="D254" s="416">
        <f>'Mar 18'!$F$24</f>
        <v>3603</v>
      </c>
      <c r="E254" s="416">
        <f>'Abr 18'!$F$24</f>
        <v>3189</v>
      </c>
      <c r="F254" s="416">
        <f>'Mai 18'!$F$24</f>
        <v>3042</v>
      </c>
      <c r="G254" s="416">
        <f>'Jun 18'!$F$24</f>
        <v>3021</v>
      </c>
      <c r="H254" s="416">
        <f>'Jul 18'!$F$24</f>
        <v>3927</v>
      </c>
      <c r="I254" s="416">
        <f>'Ago 18'!$F$24</f>
        <v>3534</v>
      </c>
      <c r="J254" s="416">
        <f>'Set 18'!$F$24</f>
        <v>3332</v>
      </c>
      <c r="K254" s="416">
        <f>'Out 18'!$F$24</f>
        <v>3584</v>
      </c>
      <c r="L254" s="416">
        <f>'Nov 18'!$F$24</f>
        <v>3522</v>
      </c>
      <c r="M254" s="416">
        <f>'Dez 18'!$F$24</f>
        <v>4005</v>
      </c>
      <c r="N254" s="69">
        <f t="shared" si="70"/>
        <v>42660</v>
      </c>
      <c r="O254" s="31"/>
      <c r="P254" s="304">
        <v>2018</v>
      </c>
      <c r="Q254" s="417">
        <f t="shared" si="67"/>
        <v>5.3850025163563187</v>
      </c>
      <c r="R254" s="417">
        <f t="shared" si="56"/>
        <v>7.2501444251877434</v>
      </c>
      <c r="S254" s="417">
        <f t="shared" si="57"/>
        <v>4.8908296943231511</v>
      </c>
      <c r="T254" s="417">
        <f t="shared" si="58"/>
        <v>-0.77784691972619946</v>
      </c>
      <c r="U254" s="417">
        <f t="shared" si="59"/>
        <v>-5.1154086088583846</v>
      </c>
      <c r="V254" s="417">
        <f t="shared" si="60"/>
        <v>-1.4677103718199636</v>
      </c>
      <c r="W254" s="417">
        <f t="shared" si="61"/>
        <v>-1.5789473684210575</v>
      </c>
      <c r="X254" s="417">
        <f t="shared" si="62"/>
        <v>-0.47873838355393383</v>
      </c>
      <c r="Y254" s="420">
        <f t="shared" si="63"/>
        <v>-2.401874633860579</v>
      </c>
      <c r="Z254" s="420">
        <f t="shared" si="64"/>
        <v>6.4449064449064508</v>
      </c>
      <c r="AA254" s="420">
        <f t="shared" si="65"/>
        <v>5.4491017964071853</v>
      </c>
      <c r="AB254" s="420">
        <f t="shared" si="66"/>
        <v>10.452289023717597</v>
      </c>
      <c r="AC254" s="419">
        <f t="shared" si="71"/>
        <v>2.4372673790370891</v>
      </c>
    </row>
    <row r="255" spans="1:29" x14ac:dyDescent="0.25">
      <c r="A255" s="304">
        <v>2019</v>
      </c>
      <c r="B255" s="416">
        <f>'Jan 19'!$F$24</f>
        <v>4477</v>
      </c>
      <c r="C255" s="416">
        <f>'Fev 19'!$F$24</f>
        <v>3874</v>
      </c>
      <c r="D255" s="416">
        <f>'Mar 19'!$F$24</f>
        <v>3776</v>
      </c>
      <c r="E255" s="416">
        <f>'Abr 19'!$F$24</f>
        <v>3324</v>
      </c>
      <c r="F255" s="416">
        <f>'Mai 19'!$F$24</f>
        <v>3107</v>
      </c>
      <c r="G255" s="416">
        <f>'Jun 19'!$F$24</f>
        <v>3158</v>
      </c>
      <c r="H255" s="416">
        <f>'Jul 19'!$F$24</f>
        <v>4060</v>
      </c>
      <c r="I255" s="416">
        <f>'Ago 19'!$F$24</f>
        <v>3591</v>
      </c>
      <c r="J255" s="416">
        <f>'Set 19'!$F$24</f>
        <v>3169</v>
      </c>
      <c r="K255" s="416">
        <f>'Out 19'!$F$24</f>
        <v>3005</v>
      </c>
      <c r="L255" s="416">
        <f>'Nov 19'!$F$24</f>
        <v>3056</v>
      </c>
      <c r="M255" s="416">
        <f>'Dez 19'!$F$24</f>
        <v>3410</v>
      </c>
      <c r="N255" s="69">
        <f t="shared" si="70"/>
        <v>42007</v>
      </c>
      <c r="O255" s="31"/>
      <c r="P255" s="304">
        <v>2019</v>
      </c>
      <c r="Q255" s="417">
        <f t="shared" si="67"/>
        <v>6.9006685768863374</v>
      </c>
      <c r="R255" s="417">
        <f t="shared" si="56"/>
        <v>4.3361163479666009</v>
      </c>
      <c r="S255" s="417">
        <f t="shared" si="57"/>
        <v>4.8015542603386141</v>
      </c>
      <c r="T255" s="417">
        <f t="shared" si="58"/>
        <v>4.2333019755409262</v>
      </c>
      <c r="U255" s="417">
        <f t="shared" si="59"/>
        <v>2.1367521367521292</v>
      </c>
      <c r="V255" s="417">
        <f t="shared" si="60"/>
        <v>4.5349222111883414</v>
      </c>
      <c r="W255" s="417">
        <f t="shared" si="61"/>
        <v>3.3868092691622165</v>
      </c>
      <c r="X255" s="417">
        <f t="shared" si="62"/>
        <v>1.6129032258064502</v>
      </c>
      <c r="Y255" s="420">
        <f t="shared" si="63"/>
        <v>-4.8919567827130805</v>
      </c>
      <c r="Z255" s="420">
        <f t="shared" si="64"/>
        <v>-16.155133928571431</v>
      </c>
      <c r="AA255" s="420">
        <f t="shared" si="65"/>
        <v>-13.231118682566724</v>
      </c>
      <c r="AB255" s="420">
        <f t="shared" si="66"/>
        <v>-14.85642946317104</v>
      </c>
      <c r="AC255" s="419">
        <f t="shared" si="71"/>
        <v>-1.5307079231129839</v>
      </c>
    </row>
    <row r="261" spans="2:14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2:14" x14ac:dyDescent="0.25">
      <c r="B262" s="34"/>
      <c r="N262" s="34"/>
    </row>
    <row r="263" spans="2:14" x14ac:dyDescent="0.25">
      <c r="B263" s="34"/>
      <c r="N263" s="34"/>
    </row>
    <row r="264" spans="2:14" x14ac:dyDescent="0.25">
      <c r="B264" s="34"/>
      <c r="N264" s="34"/>
    </row>
    <row r="265" spans="2:14" x14ac:dyDescent="0.25">
      <c r="B265" s="34"/>
      <c r="N265" s="34"/>
    </row>
    <row r="266" spans="2:14" x14ac:dyDescent="0.25">
      <c r="B266" s="34"/>
      <c r="N266" s="34"/>
    </row>
    <row r="267" spans="2:14" x14ac:dyDescent="0.25">
      <c r="B267" s="34"/>
      <c r="N267" s="34"/>
    </row>
    <row r="268" spans="2:14" x14ac:dyDescent="0.25">
      <c r="B268" s="34"/>
      <c r="N268" s="34"/>
    </row>
    <row r="269" spans="2:14" x14ac:dyDescent="0.25">
      <c r="B269" s="34"/>
      <c r="N269" s="34"/>
    </row>
    <row r="270" spans="2:14" x14ac:dyDescent="0.25">
      <c r="B270" s="34"/>
      <c r="N270" s="34"/>
    </row>
    <row r="271" spans="2:14" x14ac:dyDescent="0.25">
      <c r="B271" s="34"/>
      <c r="N271" s="34"/>
    </row>
    <row r="272" spans="2:14" x14ac:dyDescent="0.25">
      <c r="B272" s="34"/>
      <c r="N272" s="34"/>
    </row>
    <row r="273" spans="2:14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x14ac:dyDescent="0.25">
      <c r="B274" s="34"/>
      <c r="N274" s="34"/>
    </row>
    <row r="275" spans="2:14" x14ac:dyDescent="0.25">
      <c r="B275" s="34"/>
    </row>
    <row r="276" spans="2:14" x14ac:dyDescent="0.25">
      <c r="B276" s="34"/>
    </row>
    <row r="277" spans="2:14" x14ac:dyDescent="0.25">
      <c r="B277" s="34"/>
    </row>
  </sheetData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7"/>
  <sheetViews>
    <sheetView showGridLines="0" zoomScale="50" zoomScaleNormal="50" workbookViewId="0"/>
  </sheetViews>
  <sheetFormatPr defaultColWidth="9.109375" defaultRowHeight="13.2" x14ac:dyDescent="0.25"/>
  <cols>
    <col min="1" max="1" width="9.109375" style="30"/>
    <col min="2" max="2" width="12.109375" style="30" bestFit="1" customWidth="1"/>
    <col min="3" max="10" width="12" style="30" bestFit="1" customWidth="1"/>
    <col min="11" max="11" width="12.6640625" style="30" customWidth="1"/>
    <col min="12" max="12" width="14" style="30" customWidth="1"/>
    <col min="13" max="13" width="13.5546875" style="30" customWidth="1"/>
    <col min="14" max="14" width="16" style="7" customWidth="1"/>
    <col min="15" max="15" width="9.109375" style="7"/>
    <col min="16" max="16" width="10.88671875" style="7" bestFit="1" customWidth="1"/>
    <col min="17" max="17" width="9.109375" style="7"/>
    <col min="18" max="18" width="13.44140625" style="7" customWidth="1"/>
    <col min="19" max="24" width="9.109375" style="7"/>
    <col min="25" max="25" width="12.88671875" style="7" bestFit="1" customWidth="1"/>
    <col min="26" max="26" width="11.6640625" style="7" bestFit="1" customWidth="1"/>
    <col min="27" max="27" width="13.44140625" style="7" bestFit="1" customWidth="1"/>
    <col min="28" max="28" width="12.88671875" style="7" bestFit="1" customWidth="1"/>
    <col min="29" max="29" width="10.21875" style="7" customWidth="1"/>
    <col min="30" max="16384" width="9.109375" style="7"/>
  </cols>
  <sheetData>
    <row r="1" spans="1:29" ht="15.6" x14ac:dyDescent="0.25">
      <c r="A1" s="5" t="s">
        <v>201</v>
      </c>
      <c r="B1" s="6"/>
      <c r="C1" s="6"/>
      <c r="D1" s="6"/>
      <c r="E1" s="6"/>
      <c r="F1" s="6"/>
      <c r="G1" s="6"/>
      <c r="H1" s="42">
        <f>'Comparador de Meses'!I1</f>
        <v>43800</v>
      </c>
      <c r="I1" s="6"/>
      <c r="J1" s="6"/>
      <c r="K1" s="6"/>
      <c r="L1" s="6"/>
      <c r="M1" s="6"/>
    </row>
    <row r="2" spans="1:29" ht="15.6" x14ac:dyDescent="0.25">
      <c r="A2" s="35" t="s">
        <v>190</v>
      </c>
      <c r="B2" s="36"/>
      <c r="C2" s="36"/>
      <c r="D2" s="36"/>
      <c r="E2" s="36"/>
      <c r="F2" s="36"/>
      <c r="G2" s="302"/>
      <c r="H2" s="302"/>
      <c r="I2" s="10"/>
      <c r="J2" s="11"/>
      <c r="K2" s="11"/>
      <c r="L2" s="11"/>
      <c r="M2" s="11"/>
    </row>
    <row r="3" spans="1:29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9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9" ht="15.6" x14ac:dyDescent="0.25">
      <c r="A5" s="8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P5" s="12" t="s">
        <v>107</v>
      </c>
    </row>
    <row r="6" spans="1:29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29" ht="15" x14ac:dyDescent="0.25">
      <c r="A7" s="22"/>
      <c r="B7" s="303" t="s">
        <v>41</v>
      </c>
      <c r="C7" s="303" t="s">
        <v>42</v>
      </c>
      <c r="D7" s="303" t="s">
        <v>43</v>
      </c>
      <c r="E7" s="303" t="s">
        <v>44</v>
      </c>
      <c r="F7" s="303" t="s">
        <v>45</v>
      </c>
      <c r="G7" s="303" t="s">
        <v>46</v>
      </c>
      <c r="H7" s="303" t="s">
        <v>47</v>
      </c>
      <c r="I7" s="303" t="s">
        <v>48</v>
      </c>
      <c r="J7" s="303" t="s">
        <v>49</v>
      </c>
      <c r="K7" s="303" t="s">
        <v>50</v>
      </c>
      <c r="L7" s="303" t="s">
        <v>51</v>
      </c>
      <c r="M7" s="303" t="s">
        <v>52</v>
      </c>
      <c r="N7" s="303" t="s">
        <v>93</v>
      </c>
      <c r="P7" s="13"/>
      <c r="Q7" s="303" t="s">
        <v>41</v>
      </c>
      <c r="R7" s="303" t="s">
        <v>42</v>
      </c>
      <c r="S7" s="303" t="s">
        <v>43</v>
      </c>
      <c r="T7" s="303" t="s">
        <v>44</v>
      </c>
      <c r="U7" s="303" t="s">
        <v>45</v>
      </c>
      <c r="V7" s="303" t="s">
        <v>46</v>
      </c>
      <c r="W7" s="303" t="s">
        <v>47</v>
      </c>
      <c r="X7" s="303" t="s">
        <v>48</v>
      </c>
      <c r="Y7" s="303" t="s">
        <v>49</v>
      </c>
      <c r="Z7" s="303" t="s">
        <v>50</v>
      </c>
      <c r="AA7" s="303" t="s">
        <v>51</v>
      </c>
      <c r="AB7" s="303" t="s">
        <v>52</v>
      </c>
      <c r="AC7" s="303" t="s">
        <v>93</v>
      </c>
    </row>
    <row r="8" spans="1:29" hidden="1" x14ac:dyDescent="0.25">
      <c r="A8" s="40">
        <v>2000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0"/>
      <c r="P8" s="40">
        <v>2000</v>
      </c>
      <c r="Q8" s="16"/>
      <c r="R8" s="23"/>
      <c r="S8" s="23"/>
      <c r="T8" s="23"/>
      <c r="U8" s="23"/>
      <c r="V8" s="23"/>
      <c r="W8" s="23"/>
      <c r="X8" s="23"/>
      <c r="Y8" s="23"/>
      <c r="Z8" s="23"/>
      <c r="AA8" s="24"/>
      <c r="AB8" s="23"/>
      <c r="AC8" s="23"/>
    </row>
    <row r="9" spans="1:29" hidden="1" x14ac:dyDescent="0.25">
      <c r="A9" s="40">
        <v>2001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P9" s="40">
        <v>2001</v>
      </c>
      <c r="Q9" s="18" t="str">
        <f>IF(B9&lt;&gt;"",IF(B8&lt;&gt;"",(B9/B8-1)*100,"-"),"-")</f>
        <v>-</v>
      </c>
      <c r="R9" s="18" t="str">
        <f t="shared" ref="R9:AC23" si="0">IF(C9&lt;&gt;"",IF(C8&lt;&gt;"",(C9/C8-1)*100,"-"),"-")</f>
        <v>-</v>
      </c>
      <c r="S9" s="18" t="str">
        <f t="shared" si="0"/>
        <v>-</v>
      </c>
      <c r="T9" s="18" t="str">
        <f t="shared" si="0"/>
        <v>-</v>
      </c>
      <c r="U9" s="18" t="str">
        <f t="shared" si="0"/>
        <v>-</v>
      </c>
      <c r="V9" s="18" t="str">
        <f t="shared" si="0"/>
        <v>-</v>
      </c>
      <c r="W9" s="18" t="str">
        <f t="shared" si="0"/>
        <v>-</v>
      </c>
      <c r="X9" s="18" t="str">
        <f t="shared" si="0"/>
        <v>-</v>
      </c>
      <c r="Y9" s="18" t="str">
        <f t="shared" si="0"/>
        <v>-</v>
      </c>
      <c r="Z9" s="18" t="str">
        <f t="shared" si="0"/>
        <v>-</v>
      </c>
      <c r="AA9" s="18" t="str">
        <f t="shared" si="0"/>
        <v>-</v>
      </c>
      <c r="AB9" s="18" t="str">
        <f t="shared" si="0"/>
        <v>-</v>
      </c>
      <c r="AC9" s="19" t="str">
        <f>IF(M9&lt;&gt;"",IF(N9&lt;&gt;"",IF(N8&lt;&gt;"",(N9/N8-1)*100,"-"),"-"),"-")</f>
        <v>-</v>
      </c>
    </row>
    <row r="10" spans="1:29" hidden="1" x14ac:dyDescent="0.25">
      <c r="A10" s="40">
        <v>2002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0"/>
      <c r="P10" s="40">
        <v>2002</v>
      </c>
      <c r="Q10" s="18" t="str">
        <f t="shared" ref="Q10:AC25" si="1">IF(B10&lt;&gt;"",IF(B9&lt;&gt;"",(B10/B9-1)*100,"-"),"-")</f>
        <v>-</v>
      </c>
      <c r="R10" s="18" t="str">
        <f t="shared" si="0"/>
        <v>-</v>
      </c>
      <c r="S10" s="18" t="str">
        <f t="shared" si="0"/>
        <v>-</v>
      </c>
      <c r="T10" s="18" t="str">
        <f t="shared" si="0"/>
        <v>-</v>
      </c>
      <c r="U10" s="18" t="str">
        <f t="shared" si="0"/>
        <v>-</v>
      </c>
      <c r="V10" s="18" t="str">
        <f t="shared" si="0"/>
        <v>-</v>
      </c>
      <c r="W10" s="18" t="str">
        <f t="shared" si="0"/>
        <v>-</v>
      </c>
      <c r="X10" s="18" t="str">
        <f t="shared" si="0"/>
        <v>-</v>
      </c>
      <c r="Y10" s="18" t="str">
        <f t="shared" si="0"/>
        <v>-</v>
      </c>
      <c r="Z10" s="18" t="str">
        <f t="shared" si="0"/>
        <v>-</v>
      </c>
      <c r="AA10" s="18" t="str">
        <f t="shared" si="0"/>
        <v>-</v>
      </c>
      <c r="AB10" s="18" t="str">
        <f t="shared" si="0"/>
        <v>-</v>
      </c>
      <c r="AC10" s="19" t="str">
        <f t="shared" ref="AC10:AC20" si="2">IF(M10&lt;&gt;"",IF(N10&lt;&gt;"",IF(N9&lt;&gt;"",(N10/N9-1)*100,"-"),"-"),"-")</f>
        <v>-</v>
      </c>
    </row>
    <row r="11" spans="1:29" hidden="1" x14ac:dyDescent="0.25">
      <c r="A11" s="40">
        <v>2003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0"/>
      <c r="P11" s="40">
        <v>2003</v>
      </c>
      <c r="Q11" s="18" t="str">
        <f t="shared" si="1"/>
        <v>-</v>
      </c>
      <c r="R11" s="18" t="str">
        <f t="shared" si="0"/>
        <v>-</v>
      </c>
      <c r="S11" s="18" t="str">
        <f t="shared" si="0"/>
        <v>-</v>
      </c>
      <c r="T11" s="18" t="str">
        <f t="shared" si="0"/>
        <v>-</v>
      </c>
      <c r="U11" s="18" t="str">
        <f t="shared" si="0"/>
        <v>-</v>
      </c>
      <c r="V11" s="18" t="str">
        <f t="shared" si="0"/>
        <v>-</v>
      </c>
      <c r="W11" s="18" t="str">
        <f t="shared" si="0"/>
        <v>-</v>
      </c>
      <c r="X11" s="18" t="str">
        <f t="shared" si="0"/>
        <v>-</v>
      </c>
      <c r="Y11" s="18" t="str">
        <f t="shared" si="0"/>
        <v>-</v>
      </c>
      <c r="Z11" s="18" t="str">
        <f t="shared" si="0"/>
        <v>-</v>
      </c>
      <c r="AA11" s="18" t="str">
        <f t="shared" si="0"/>
        <v>-</v>
      </c>
      <c r="AB11" s="18" t="str">
        <f t="shared" si="0"/>
        <v>-</v>
      </c>
      <c r="AC11" s="19" t="str">
        <f t="shared" si="2"/>
        <v>-</v>
      </c>
    </row>
    <row r="12" spans="1:29" hidden="1" x14ac:dyDescent="0.25">
      <c r="A12" s="40">
        <v>2004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0"/>
      <c r="P12" s="40">
        <v>2004</v>
      </c>
      <c r="Q12" s="18" t="str">
        <f t="shared" si="1"/>
        <v>-</v>
      </c>
      <c r="R12" s="18" t="str">
        <f t="shared" si="0"/>
        <v>-</v>
      </c>
      <c r="S12" s="18" t="str">
        <f t="shared" si="0"/>
        <v>-</v>
      </c>
      <c r="T12" s="18" t="str">
        <f t="shared" si="0"/>
        <v>-</v>
      </c>
      <c r="U12" s="18" t="str">
        <f t="shared" si="0"/>
        <v>-</v>
      </c>
      <c r="V12" s="18" t="str">
        <f t="shared" si="0"/>
        <v>-</v>
      </c>
      <c r="W12" s="18" t="str">
        <f t="shared" si="0"/>
        <v>-</v>
      </c>
      <c r="X12" s="18" t="str">
        <f t="shared" si="0"/>
        <v>-</v>
      </c>
      <c r="Y12" s="18" t="str">
        <f t="shared" si="0"/>
        <v>-</v>
      </c>
      <c r="Z12" s="18" t="str">
        <f t="shared" si="0"/>
        <v>-</v>
      </c>
      <c r="AA12" s="18" t="str">
        <f t="shared" si="0"/>
        <v>-</v>
      </c>
      <c r="AB12" s="18" t="str">
        <f t="shared" si="0"/>
        <v>-</v>
      </c>
      <c r="AC12" s="19" t="str">
        <f t="shared" si="2"/>
        <v>-</v>
      </c>
    </row>
    <row r="13" spans="1:29" hidden="1" x14ac:dyDescent="0.25">
      <c r="A13" s="40">
        <v>2005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0"/>
      <c r="P13" s="40">
        <v>2005</v>
      </c>
      <c r="Q13" s="18" t="str">
        <f t="shared" si="1"/>
        <v>-</v>
      </c>
      <c r="R13" s="18" t="str">
        <f t="shared" si="0"/>
        <v>-</v>
      </c>
      <c r="S13" s="18" t="str">
        <f t="shared" si="0"/>
        <v>-</v>
      </c>
      <c r="T13" s="18" t="str">
        <f t="shared" si="0"/>
        <v>-</v>
      </c>
      <c r="U13" s="18" t="str">
        <f t="shared" si="0"/>
        <v>-</v>
      </c>
      <c r="V13" s="18" t="str">
        <f t="shared" si="0"/>
        <v>-</v>
      </c>
      <c r="W13" s="18" t="str">
        <f t="shared" si="0"/>
        <v>-</v>
      </c>
      <c r="X13" s="18" t="str">
        <f t="shared" si="0"/>
        <v>-</v>
      </c>
      <c r="Y13" s="18" t="str">
        <f t="shared" si="0"/>
        <v>-</v>
      </c>
      <c r="Z13" s="18" t="str">
        <f t="shared" si="0"/>
        <v>-</v>
      </c>
      <c r="AA13" s="18" t="str">
        <f t="shared" si="0"/>
        <v>-</v>
      </c>
      <c r="AB13" s="18" t="str">
        <f t="shared" si="0"/>
        <v>-</v>
      </c>
      <c r="AC13" s="19" t="str">
        <f t="shared" si="2"/>
        <v>-</v>
      </c>
    </row>
    <row r="14" spans="1:29" hidden="1" x14ac:dyDescent="0.25">
      <c r="A14" s="40">
        <v>2006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0"/>
      <c r="P14" s="40">
        <v>2006</v>
      </c>
      <c r="Q14" s="18" t="str">
        <f t="shared" si="1"/>
        <v>-</v>
      </c>
      <c r="R14" s="18" t="str">
        <f t="shared" si="0"/>
        <v>-</v>
      </c>
      <c r="S14" s="18" t="str">
        <f t="shared" si="0"/>
        <v>-</v>
      </c>
      <c r="T14" s="18" t="str">
        <f t="shared" si="0"/>
        <v>-</v>
      </c>
      <c r="U14" s="18" t="str">
        <f t="shared" si="0"/>
        <v>-</v>
      </c>
      <c r="V14" s="18" t="str">
        <f t="shared" si="0"/>
        <v>-</v>
      </c>
      <c r="W14" s="18" t="str">
        <f t="shared" si="0"/>
        <v>-</v>
      </c>
      <c r="X14" s="18" t="str">
        <f t="shared" si="0"/>
        <v>-</v>
      </c>
      <c r="Y14" s="18" t="str">
        <f t="shared" si="0"/>
        <v>-</v>
      </c>
      <c r="Z14" s="18" t="str">
        <f t="shared" si="0"/>
        <v>-</v>
      </c>
      <c r="AA14" s="18" t="str">
        <f t="shared" si="0"/>
        <v>-</v>
      </c>
      <c r="AB14" s="18" t="str">
        <f t="shared" si="0"/>
        <v>-</v>
      </c>
      <c r="AC14" s="19" t="str">
        <f t="shared" si="2"/>
        <v>-</v>
      </c>
    </row>
    <row r="15" spans="1:29" hidden="1" x14ac:dyDescent="0.25">
      <c r="A15" s="40">
        <v>2007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0"/>
      <c r="P15" s="40">
        <v>2007</v>
      </c>
      <c r="Q15" s="18" t="str">
        <f t="shared" si="1"/>
        <v>-</v>
      </c>
      <c r="R15" s="18" t="str">
        <f t="shared" si="0"/>
        <v>-</v>
      </c>
      <c r="S15" s="18" t="str">
        <f t="shared" si="0"/>
        <v>-</v>
      </c>
      <c r="T15" s="18" t="str">
        <f t="shared" si="0"/>
        <v>-</v>
      </c>
      <c r="U15" s="18" t="str">
        <f t="shared" si="0"/>
        <v>-</v>
      </c>
      <c r="V15" s="18" t="str">
        <f t="shared" si="0"/>
        <v>-</v>
      </c>
      <c r="W15" s="18" t="str">
        <f t="shared" si="0"/>
        <v>-</v>
      </c>
      <c r="X15" s="18" t="str">
        <f t="shared" si="0"/>
        <v>-</v>
      </c>
      <c r="Y15" s="18" t="str">
        <f t="shared" si="0"/>
        <v>-</v>
      </c>
      <c r="Z15" s="18" t="str">
        <f t="shared" si="0"/>
        <v>-</v>
      </c>
      <c r="AA15" s="18" t="str">
        <f t="shared" si="0"/>
        <v>-</v>
      </c>
      <c r="AB15" s="18" t="str">
        <f t="shared" si="0"/>
        <v>-</v>
      </c>
      <c r="AC15" s="19" t="str">
        <f t="shared" si="2"/>
        <v>-</v>
      </c>
    </row>
    <row r="16" spans="1:29" hidden="1" x14ac:dyDescent="0.25">
      <c r="A16" s="40">
        <v>2008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0"/>
      <c r="P16" s="40">
        <v>2008</v>
      </c>
      <c r="Q16" s="18" t="str">
        <f t="shared" si="1"/>
        <v>-</v>
      </c>
      <c r="R16" s="18" t="str">
        <f t="shared" si="0"/>
        <v>-</v>
      </c>
      <c r="S16" s="18" t="str">
        <f t="shared" si="0"/>
        <v>-</v>
      </c>
      <c r="T16" s="18" t="str">
        <f t="shared" si="0"/>
        <v>-</v>
      </c>
      <c r="U16" s="18" t="str">
        <f t="shared" si="0"/>
        <v>-</v>
      </c>
      <c r="V16" s="18" t="str">
        <f t="shared" si="0"/>
        <v>-</v>
      </c>
      <c r="W16" s="18" t="str">
        <f t="shared" si="0"/>
        <v>-</v>
      </c>
      <c r="X16" s="18" t="str">
        <f t="shared" si="0"/>
        <v>-</v>
      </c>
      <c r="Y16" s="18" t="str">
        <f t="shared" si="0"/>
        <v>-</v>
      </c>
      <c r="Z16" s="18" t="str">
        <f t="shared" si="0"/>
        <v>-</v>
      </c>
      <c r="AA16" s="18" t="str">
        <f t="shared" si="0"/>
        <v>-</v>
      </c>
      <c r="AB16" s="18" t="str">
        <f t="shared" si="0"/>
        <v>-</v>
      </c>
      <c r="AC16" s="19" t="str">
        <f t="shared" si="2"/>
        <v>-</v>
      </c>
    </row>
    <row r="17" spans="1:32" hidden="1" x14ac:dyDescent="0.25">
      <c r="A17" s="40">
        <v>2009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0"/>
      <c r="P17" s="40">
        <v>2009</v>
      </c>
      <c r="Q17" s="18" t="str">
        <f t="shared" si="1"/>
        <v>-</v>
      </c>
      <c r="R17" s="18" t="str">
        <f t="shared" si="0"/>
        <v>-</v>
      </c>
      <c r="S17" s="18" t="str">
        <f t="shared" si="0"/>
        <v>-</v>
      </c>
      <c r="T17" s="18" t="str">
        <f t="shared" si="0"/>
        <v>-</v>
      </c>
      <c r="U17" s="18" t="str">
        <f t="shared" si="0"/>
        <v>-</v>
      </c>
      <c r="V17" s="18" t="str">
        <f t="shared" si="0"/>
        <v>-</v>
      </c>
      <c r="W17" s="18" t="str">
        <f t="shared" si="0"/>
        <v>-</v>
      </c>
      <c r="X17" s="18" t="str">
        <f t="shared" si="0"/>
        <v>-</v>
      </c>
      <c r="Y17" s="18" t="str">
        <f t="shared" si="0"/>
        <v>-</v>
      </c>
      <c r="Z17" s="18" t="str">
        <f t="shared" si="0"/>
        <v>-</v>
      </c>
      <c r="AA17" s="18" t="str">
        <f t="shared" si="0"/>
        <v>-</v>
      </c>
      <c r="AB17" s="18" t="str">
        <f t="shared" si="0"/>
        <v>-</v>
      </c>
      <c r="AC17" s="19" t="str">
        <f t="shared" si="2"/>
        <v>-</v>
      </c>
    </row>
    <row r="18" spans="1:32" hidden="1" x14ac:dyDescent="0.25">
      <c r="A18" s="40">
        <v>2010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0"/>
      <c r="P18" s="40">
        <v>2010</v>
      </c>
      <c r="Q18" s="18" t="str">
        <f t="shared" si="1"/>
        <v>-</v>
      </c>
      <c r="R18" s="18" t="str">
        <f t="shared" si="0"/>
        <v>-</v>
      </c>
      <c r="S18" s="18" t="str">
        <f t="shared" si="0"/>
        <v>-</v>
      </c>
      <c r="T18" s="18" t="str">
        <f t="shared" si="0"/>
        <v>-</v>
      </c>
      <c r="U18" s="18" t="str">
        <f t="shared" si="0"/>
        <v>-</v>
      </c>
      <c r="V18" s="18" t="str">
        <f t="shared" si="0"/>
        <v>-</v>
      </c>
      <c r="W18" s="18" t="str">
        <f t="shared" si="0"/>
        <v>-</v>
      </c>
      <c r="X18" s="18" t="str">
        <f t="shared" si="0"/>
        <v>-</v>
      </c>
      <c r="Y18" s="18" t="str">
        <f t="shared" si="0"/>
        <v>-</v>
      </c>
      <c r="Z18" s="18" t="str">
        <f t="shared" si="0"/>
        <v>-</v>
      </c>
      <c r="AA18" s="18" t="str">
        <f t="shared" si="0"/>
        <v>-</v>
      </c>
      <c r="AB18" s="18" t="str">
        <f t="shared" si="0"/>
        <v>-</v>
      </c>
      <c r="AC18" s="19" t="str">
        <f t="shared" si="2"/>
        <v>-</v>
      </c>
    </row>
    <row r="19" spans="1:32" hidden="1" x14ac:dyDescent="0.25">
      <c r="A19" s="40">
        <v>2011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0"/>
      <c r="P19" s="40">
        <v>2011</v>
      </c>
      <c r="Q19" s="18" t="str">
        <f t="shared" si="1"/>
        <v>-</v>
      </c>
      <c r="R19" s="18" t="str">
        <f t="shared" si="0"/>
        <v>-</v>
      </c>
      <c r="S19" s="18" t="str">
        <f t="shared" si="0"/>
        <v>-</v>
      </c>
      <c r="T19" s="18" t="str">
        <f t="shared" si="0"/>
        <v>-</v>
      </c>
      <c r="U19" s="18" t="str">
        <f t="shared" si="0"/>
        <v>-</v>
      </c>
      <c r="V19" s="18" t="str">
        <f t="shared" si="0"/>
        <v>-</v>
      </c>
      <c r="W19" s="18" t="str">
        <f t="shared" si="0"/>
        <v>-</v>
      </c>
      <c r="X19" s="18" t="str">
        <f t="shared" si="0"/>
        <v>-</v>
      </c>
      <c r="Y19" s="18" t="str">
        <f t="shared" si="0"/>
        <v>-</v>
      </c>
      <c r="Z19" s="18" t="str">
        <f t="shared" si="0"/>
        <v>-</v>
      </c>
      <c r="AA19" s="18" t="str">
        <f t="shared" si="0"/>
        <v>-</v>
      </c>
      <c r="AB19" s="18" t="str">
        <f t="shared" si="0"/>
        <v>-</v>
      </c>
      <c r="AC19" s="19" t="str">
        <f t="shared" si="2"/>
        <v>-</v>
      </c>
    </row>
    <row r="20" spans="1:32" hidden="1" x14ac:dyDescent="0.25">
      <c r="A20" s="40">
        <v>2012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0"/>
      <c r="P20" s="40">
        <v>2012</v>
      </c>
      <c r="Q20" s="18" t="str">
        <f t="shared" si="1"/>
        <v>-</v>
      </c>
      <c r="R20" s="18" t="str">
        <f t="shared" si="0"/>
        <v>-</v>
      </c>
      <c r="S20" s="18" t="str">
        <f t="shared" si="0"/>
        <v>-</v>
      </c>
      <c r="T20" s="18" t="str">
        <f t="shared" si="0"/>
        <v>-</v>
      </c>
      <c r="U20" s="18" t="str">
        <f t="shared" si="0"/>
        <v>-</v>
      </c>
      <c r="V20" s="18" t="str">
        <f t="shared" si="0"/>
        <v>-</v>
      </c>
      <c r="W20" s="18" t="str">
        <f t="shared" si="0"/>
        <v>-</v>
      </c>
      <c r="X20" s="18" t="str">
        <f t="shared" si="0"/>
        <v>-</v>
      </c>
      <c r="Y20" s="18" t="str">
        <f t="shared" si="0"/>
        <v>-</v>
      </c>
      <c r="Z20" s="18" t="str">
        <f t="shared" si="0"/>
        <v>-</v>
      </c>
      <c r="AA20" s="18" t="str">
        <f t="shared" si="0"/>
        <v>-</v>
      </c>
      <c r="AB20" s="18" t="str">
        <f t="shared" si="0"/>
        <v>-</v>
      </c>
      <c r="AC20" s="19" t="str">
        <f t="shared" si="2"/>
        <v>-</v>
      </c>
    </row>
    <row r="21" spans="1:32" x14ac:dyDescent="0.25">
      <c r="A21" s="303">
        <v>2013</v>
      </c>
      <c r="B21" s="14">
        <f>'Jan 13'!$B$14</f>
        <v>10282807.044000002</v>
      </c>
      <c r="C21" s="14">
        <f>'Fev 13'!$B$14</f>
        <v>8798615.8350000009</v>
      </c>
      <c r="D21" s="14">
        <f>'Mar 13'!$B$14</f>
        <v>9573864.3010000009</v>
      </c>
      <c r="E21" s="14">
        <f>'Abr 13'!$B$14</f>
        <v>9376591.1549999993</v>
      </c>
      <c r="F21" s="14">
        <f>'Mai 13'!$B$14</f>
        <v>9513417.591</v>
      </c>
      <c r="G21" s="14">
        <f>'Jun 13'!$B$14</f>
        <v>9246358.4389999993</v>
      </c>
      <c r="H21" s="14">
        <f>'Jul 13'!$B$14</f>
        <v>10409190.480000002</v>
      </c>
      <c r="I21" s="14">
        <f>'Ago 13'!$B$14</f>
        <v>9817902.5700000003</v>
      </c>
      <c r="J21" s="14">
        <f>'Set 13'!$B$14</f>
        <v>9304048.3990000002</v>
      </c>
      <c r="K21" s="14">
        <f>'Out 13'!$B$14</f>
        <v>9752292.0989999995</v>
      </c>
      <c r="L21" s="14">
        <f>'Nov 13'!$B$14</f>
        <v>9397235.3729999997</v>
      </c>
      <c r="M21" s="14">
        <f>'Dez 13'!$B$14</f>
        <v>10433974.884</v>
      </c>
      <c r="N21" s="69">
        <f t="shared" ref="N21:N26" si="3">SUM(B21:M21)</f>
        <v>115906298.16999999</v>
      </c>
      <c r="P21" s="303">
        <v>2013</v>
      </c>
      <c r="Q21" s="18" t="str">
        <f t="shared" si="1"/>
        <v>-</v>
      </c>
      <c r="R21" s="18" t="str">
        <f t="shared" si="0"/>
        <v>-</v>
      </c>
      <c r="S21" s="18" t="str">
        <f t="shared" si="0"/>
        <v>-</v>
      </c>
      <c r="T21" s="18" t="str">
        <f t="shared" si="0"/>
        <v>-</v>
      </c>
      <c r="U21" s="18" t="str">
        <f t="shared" si="0"/>
        <v>-</v>
      </c>
      <c r="V21" s="18" t="str">
        <f t="shared" si="0"/>
        <v>-</v>
      </c>
      <c r="W21" s="18" t="str">
        <f t="shared" si="0"/>
        <v>-</v>
      </c>
      <c r="X21" s="18" t="str">
        <f t="shared" si="0"/>
        <v>-</v>
      </c>
      <c r="Y21" s="18" t="str">
        <f t="shared" si="0"/>
        <v>-</v>
      </c>
      <c r="Z21" s="18" t="str">
        <f t="shared" si="0"/>
        <v>-</v>
      </c>
      <c r="AA21" s="18" t="str">
        <f t="shared" si="0"/>
        <v>-</v>
      </c>
      <c r="AB21" s="18" t="str">
        <f t="shared" si="0"/>
        <v>-</v>
      </c>
      <c r="AC21" s="71" t="str">
        <f t="shared" si="0"/>
        <v>-</v>
      </c>
    </row>
    <row r="22" spans="1:32" x14ac:dyDescent="0.25">
      <c r="A22" s="303">
        <v>2014</v>
      </c>
      <c r="B22" s="14">
        <f>'Jan 14'!$B$14</f>
        <v>10902022.413000003</v>
      </c>
      <c r="C22" s="14">
        <f>'Fev 14'!$B$14</f>
        <v>8760976.1309999991</v>
      </c>
      <c r="D22" s="14">
        <f>'Mar 14'!$B$14</f>
        <v>9535365.2620000001</v>
      </c>
      <c r="E22" s="14">
        <f>'Abr 14'!$B$14</f>
        <v>9239836.9710000008</v>
      </c>
      <c r="F22" s="14">
        <f>'Mai 14'!$B$14</f>
        <v>9361116.7890000008</v>
      </c>
      <c r="G22" s="14">
        <f>'Jun 14'!$B$14</f>
        <v>9116206.4169999994</v>
      </c>
      <c r="H22" s="14">
        <f>'Jul 14'!$B$14</f>
        <v>10108756.991</v>
      </c>
      <c r="I22" s="14">
        <f>'Ago 14'!$B$14</f>
        <v>9757979.4989999998</v>
      </c>
      <c r="J22" s="14">
        <f>'Set 14'!$B$14</f>
        <v>9462285.4399999976</v>
      </c>
      <c r="K22" s="14">
        <f>'Out 14'!$B$14</f>
        <v>10032857.822000001</v>
      </c>
      <c r="L22" s="14">
        <f>'Nov 14'!$B$14</f>
        <v>9805695.8210000023</v>
      </c>
      <c r="M22" s="14">
        <f>'Dez 14'!$B$14</f>
        <v>10976021.106000001</v>
      </c>
      <c r="N22" s="69">
        <f t="shared" si="3"/>
        <v>117059120.662</v>
      </c>
      <c r="P22" s="303">
        <v>2014</v>
      </c>
      <c r="Q22" s="18">
        <f t="shared" si="1"/>
        <v>6.0218514881236862</v>
      </c>
      <c r="R22" s="18">
        <f t="shared" si="0"/>
        <v>-0.42779119700027124</v>
      </c>
      <c r="S22" s="18">
        <f t="shared" si="0"/>
        <v>-0.40212643285512106</v>
      </c>
      <c r="T22" s="18">
        <f t="shared" si="0"/>
        <v>-1.4584637608634043</v>
      </c>
      <c r="U22" s="18">
        <f t="shared" si="0"/>
        <v>-1.600905253481999</v>
      </c>
      <c r="V22" s="18">
        <f t="shared" si="0"/>
        <v>-1.4076030348448842</v>
      </c>
      <c r="W22" s="18">
        <f t="shared" si="0"/>
        <v>-2.88623298398899</v>
      </c>
      <c r="X22" s="18">
        <f t="shared" si="0"/>
        <v>-0.61034493439672266</v>
      </c>
      <c r="Y22" s="21">
        <f t="shared" si="0"/>
        <v>1.7007332100400951</v>
      </c>
      <c r="Z22" s="21">
        <f t="shared" si="0"/>
        <v>2.8769208320654327</v>
      </c>
      <c r="AA22" s="21">
        <f t="shared" si="0"/>
        <v>4.3466022908565716</v>
      </c>
      <c r="AB22" s="21">
        <f t="shared" si="0"/>
        <v>5.1950117575153776</v>
      </c>
      <c r="AC22" s="71">
        <f t="shared" si="0"/>
        <v>0.99461591837672891</v>
      </c>
    </row>
    <row r="23" spans="1:32" x14ac:dyDescent="0.25">
      <c r="A23" s="303">
        <v>2015</v>
      </c>
      <c r="B23" s="14">
        <f>'Jan 15'!$B$14</f>
        <v>11339560.551000003</v>
      </c>
      <c r="C23" s="14">
        <f>'Fev 15'!$B$14</f>
        <v>9178137.4269999992</v>
      </c>
      <c r="D23" s="14">
        <f>'Mar 15'!$B$14</f>
        <v>9848726.8910000026</v>
      </c>
      <c r="E23" s="14">
        <f>'Abr 15'!$B$14</f>
        <v>9360607.4560000002</v>
      </c>
      <c r="F23" s="14">
        <f>'Mai 15'!$B$14</f>
        <v>9529039.4910000004</v>
      </c>
      <c r="G23" s="14">
        <f>'Jun 15'!$B$14</f>
        <v>9393161.8120000008</v>
      </c>
      <c r="H23" s="14">
        <f>'Jul 15'!$B$14</f>
        <v>10743967.241</v>
      </c>
      <c r="I23" s="14">
        <f>'Ago 15'!$B$14</f>
        <v>9795962.2550000008</v>
      </c>
      <c r="J23" s="14">
        <f>'Set 15'!$B$14</f>
        <v>9307636.3110000007</v>
      </c>
      <c r="K23" s="14">
        <f>'Out 15'!$B$14</f>
        <v>9676727.8210000005</v>
      </c>
      <c r="L23" s="14">
        <f>'Nov 15'!$B$14</f>
        <v>9443357.0989999995</v>
      </c>
      <c r="M23" s="14">
        <f>'Dez 15'!$B$14</f>
        <v>10604310.630999999</v>
      </c>
      <c r="N23" s="69">
        <f t="shared" si="3"/>
        <v>118221194.98599999</v>
      </c>
      <c r="P23" s="303">
        <v>2015</v>
      </c>
      <c r="Q23" s="18">
        <f t="shared" si="1"/>
        <v>4.0133667077978386</v>
      </c>
      <c r="R23" s="18">
        <f t="shared" si="0"/>
        <v>4.7615846654793348</v>
      </c>
      <c r="S23" s="18">
        <f t="shared" si="0"/>
        <v>3.2863096524346158</v>
      </c>
      <c r="T23" s="18">
        <f t="shared" si="0"/>
        <v>1.3070629425502522</v>
      </c>
      <c r="U23" s="18">
        <f t="shared" si="0"/>
        <v>1.793831930366685</v>
      </c>
      <c r="V23" s="18">
        <f t="shared" si="0"/>
        <v>3.0380553305981772</v>
      </c>
      <c r="W23" s="18">
        <f t="shared" si="0"/>
        <v>6.2837621931711052</v>
      </c>
      <c r="X23" s="18">
        <f t="shared" si="0"/>
        <v>0.38924816355572212</v>
      </c>
      <c r="Y23" s="21">
        <f t="shared" si="0"/>
        <v>-1.634373957334323</v>
      </c>
      <c r="Z23" s="21">
        <f t="shared" si="0"/>
        <v>-3.5496366769902754</v>
      </c>
      <c r="AA23" s="21">
        <f t="shared" si="0"/>
        <v>-3.6951862327201046</v>
      </c>
      <c r="AB23" s="21">
        <f t="shared" si="0"/>
        <v>-3.3865685152227654</v>
      </c>
      <c r="AC23" s="71">
        <f t="shared" si="0"/>
        <v>0.99272428959669146</v>
      </c>
      <c r="AD23" s="25"/>
      <c r="AE23" s="25"/>
      <c r="AF23" s="25"/>
    </row>
    <row r="24" spans="1:32" x14ac:dyDescent="0.25">
      <c r="A24" s="303">
        <v>2016</v>
      </c>
      <c r="B24" s="14">
        <f>'Jan 16'!$B$14</f>
        <v>11086801.785</v>
      </c>
      <c r="C24" s="14">
        <f>'Fev 16'!$B$14</f>
        <v>9100043.6209999993</v>
      </c>
      <c r="D24" s="14">
        <f>'Mar 16'!$B$14</f>
        <v>9118010.7119999994</v>
      </c>
      <c r="E24" s="14">
        <f>'Abr 16'!$B$14</f>
        <v>8399173.8790000007</v>
      </c>
      <c r="F24" s="14">
        <f>'Mai 16'!$B$14</f>
        <v>8750993.4550000001</v>
      </c>
      <c r="G24" s="14">
        <f>'Jun 16'!$B$14</f>
        <v>8757270.8509999998</v>
      </c>
      <c r="H24" s="14">
        <f>'Jul 16'!$B$14</f>
        <v>9874910.7689999975</v>
      </c>
      <c r="I24" s="14">
        <f>'Ago 16'!$B$14</f>
        <v>9183066.6499999985</v>
      </c>
      <c r="J24" s="14">
        <f>'Set 16'!$B$14</f>
        <v>8799281.5669999998</v>
      </c>
      <c r="K24" s="14">
        <f>'Out 16'!$B$14</f>
        <v>9138082.0850000009</v>
      </c>
      <c r="L24" s="14">
        <f>'Nov 16'!$B$14</f>
        <v>8924186.0720000006</v>
      </c>
      <c r="M24" s="14">
        <f>'Dez 16'!$B$14</f>
        <v>10120647.241</v>
      </c>
      <c r="N24" s="69">
        <f t="shared" si="3"/>
        <v>111252468.68700001</v>
      </c>
      <c r="P24" s="303">
        <v>2016</v>
      </c>
      <c r="Q24" s="18">
        <f t="shared" si="1"/>
        <v>-2.2289996588775396</v>
      </c>
      <c r="R24" s="18">
        <f t="shared" si="1"/>
        <v>-0.85086769097906245</v>
      </c>
      <c r="S24" s="18">
        <f t="shared" si="1"/>
        <v>-7.4193973199495389</v>
      </c>
      <c r="T24" s="18">
        <f t="shared" si="1"/>
        <v>-10.271059667006288</v>
      </c>
      <c r="U24" s="18">
        <f t="shared" si="1"/>
        <v>-8.1649995965999533</v>
      </c>
      <c r="V24" s="18">
        <f t="shared" si="1"/>
        <v>-6.7697222056542721</v>
      </c>
      <c r="W24" s="18">
        <f t="shared" si="1"/>
        <v>-8.0887855715307886</v>
      </c>
      <c r="X24" s="18">
        <f t="shared" si="1"/>
        <v>-6.2566146035033077</v>
      </c>
      <c r="Y24" s="21">
        <f t="shared" si="1"/>
        <v>-5.4616953973503968</v>
      </c>
      <c r="Z24" s="21">
        <f t="shared" si="1"/>
        <v>-5.5664037055072946</v>
      </c>
      <c r="AA24" s="21">
        <f t="shared" si="1"/>
        <v>-5.497737950150972</v>
      </c>
      <c r="AB24" s="21">
        <f t="shared" si="1"/>
        <v>-4.5610073754920659</v>
      </c>
      <c r="AC24" s="71">
        <f t="shared" si="1"/>
        <v>-5.8946505318485665</v>
      </c>
      <c r="AD24" s="25"/>
      <c r="AE24" s="25"/>
      <c r="AF24" s="25"/>
    </row>
    <row r="25" spans="1:32" x14ac:dyDescent="0.25">
      <c r="A25" s="303">
        <v>2017</v>
      </c>
      <c r="B25" s="14">
        <f>'Jan 17'!$B$14</f>
        <v>10741804.806</v>
      </c>
      <c r="C25" s="14">
        <f>'Fev 17'!$B$14</f>
        <v>8538742.6539999992</v>
      </c>
      <c r="D25" s="14">
        <f>'Mar 17'!$B$14</f>
        <v>9440447.4959999993</v>
      </c>
      <c r="E25" s="14">
        <f>'Abr 17'!$B$14</f>
        <v>8532338.9859999996</v>
      </c>
      <c r="F25" s="14">
        <f>'Mai 17'!$B$14</f>
        <v>9006885.8609999996</v>
      </c>
      <c r="G25" s="14">
        <f>'Jun 17'!$B$14</f>
        <v>8670161.8210000005</v>
      </c>
      <c r="H25" s="14">
        <f>'Jul 17'!$B$14</f>
        <v>10310870.314999999</v>
      </c>
      <c r="I25" s="14">
        <f>'Ago 17'!$B$14</f>
        <v>9504812.8090000004</v>
      </c>
      <c r="J25" s="14">
        <f>'Set 17'!$B$14</f>
        <v>9038128.387000002</v>
      </c>
      <c r="K25" s="14">
        <f>'Out 17'!$B$14</f>
        <v>9364456.9220000003</v>
      </c>
      <c r="L25" s="14">
        <f>'Nov 17'!$B$14</f>
        <v>9216034.4910000004</v>
      </c>
      <c r="M25" s="14">
        <f>'Dez 17'!$B$14</f>
        <v>10448105.049000001</v>
      </c>
      <c r="N25" s="69">
        <f t="shared" si="3"/>
        <v>112812789.59699999</v>
      </c>
      <c r="P25" s="303">
        <v>2017</v>
      </c>
      <c r="Q25" s="18">
        <f t="shared" si="1"/>
        <v>-3.1117808876746311</v>
      </c>
      <c r="R25" s="18">
        <f t="shared" si="1"/>
        <v>-6.1681129275545032</v>
      </c>
      <c r="S25" s="18">
        <f t="shared" si="1"/>
        <v>3.536262395213563</v>
      </c>
      <c r="T25" s="18">
        <f t="shared" si="1"/>
        <v>1.5854548187524076</v>
      </c>
      <c r="U25" s="18">
        <f t="shared" si="1"/>
        <v>2.924152638393207</v>
      </c>
      <c r="V25" s="18">
        <f t="shared" si="1"/>
        <v>-0.99470521675200096</v>
      </c>
      <c r="W25" s="18">
        <f t="shared" si="1"/>
        <v>4.4148201051962488</v>
      </c>
      <c r="X25" s="18">
        <f t="shared" si="1"/>
        <v>3.5036896851881272</v>
      </c>
      <c r="Y25" s="21">
        <f t="shared" si="1"/>
        <v>2.7143900121999742</v>
      </c>
      <c r="Z25" s="21">
        <f t="shared" si="1"/>
        <v>2.4772685875911415</v>
      </c>
      <c r="AA25" s="21">
        <f t="shared" si="1"/>
        <v>3.2703085373319007</v>
      </c>
      <c r="AB25" s="21">
        <f t="shared" si="1"/>
        <v>3.235542156567095</v>
      </c>
      <c r="AC25" s="71">
        <f t="shared" si="1"/>
        <v>1.4025045272386905</v>
      </c>
      <c r="AD25" s="25"/>
      <c r="AE25" s="25"/>
      <c r="AF25" s="25"/>
    </row>
    <row r="26" spans="1:32" x14ac:dyDescent="0.25">
      <c r="A26" s="303">
        <v>2018</v>
      </c>
      <c r="B26" s="14">
        <f>'Jan 18'!$B$14</f>
        <v>10985876.888</v>
      </c>
      <c r="C26" s="14">
        <f>'Fev 18'!$B$14</f>
        <v>8884239.6079999991</v>
      </c>
      <c r="D26" s="14">
        <f>'Mar 18'!$B$14</f>
        <v>9486166.9790000021</v>
      </c>
      <c r="E26" s="14">
        <f>'Abr 18'!$B$14</f>
        <v>9025088.8570000008</v>
      </c>
      <c r="F26" s="14">
        <f>'Mai 18'!$B$14</f>
        <v>9464591.6420000009</v>
      </c>
      <c r="G26" s="14">
        <f>'Jun 18'!$B$14</f>
        <v>9372426.3239999991</v>
      </c>
      <c r="H26" s="14">
        <f>'Jul 18'!$B$14</f>
        <v>11068488.456</v>
      </c>
      <c r="I26" s="14">
        <f>'Ago 18'!$B$14</f>
        <v>9948126.5299999993</v>
      </c>
      <c r="J26" s="14">
        <f>'Set 18'!$B$14</f>
        <v>9527427.1889999993</v>
      </c>
      <c r="K26" s="14">
        <f>'Out 18'!$B$14</f>
        <v>9885448.9460000005</v>
      </c>
      <c r="L26" s="14">
        <f>'Nov 18'!$B$14</f>
        <v>9585492.4110000003</v>
      </c>
      <c r="M26" s="14">
        <f>'Dez 18'!$B$14</f>
        <v>10731116.649000002</v>
      </c>
      <c r="N26" s="69">
        <f t="shared" si="3"/>
        <v>117964490.479</v>
      </c>
      <c r="P26" s="303">
        <v>2018</v>
      </c>
      <c r="Q26" s="18">
        <f t="shared" ref="Q26:AC27" si="4">IF(B26&lt;&gt;"",IF(B25&lt;&gt;"",(B26/B25-1)*100,"-"),"-")</f>
        <v>2.2721701465257427</v>
      </c>
      <c r="R26" s="18">
        <f t="shared" si="4"/>
        <v>4.0462275067881359</v>
      </c>
      <c r="S26" s="18">
        <f t="shared" si="4"/>
        <v>0.48429359963471086</v>
      </c>
      <c r="T26" s="18">
        <f t="shared" si="4"/>
        <v>5.7750854930695317</v>
      </c>
      <c r="U26" s="18">
        <f t="shared" si="4"/>
        <v>5.081731777926457</v>
      </c>
      <c r="V26" s="18">
        <f t="shared" si="4"/>
        <v>8.0997854192184082</v>
      </c>
      <c r="W26" s="18">
        <f t="shared" si="4"/>
        <v>7.3477613223186022</v>
      </c>
      <c r="X26" s="18">
        <f t="shared" si="4"/>
        <v>4.6640973358279103</v>
      </c>
      <c r="Y26" s="21">
        <f t="shared" si="4"/>
        <v>5.4137182063465739</v>
      </c>
      <c r="Z26" s="21">
        <f t="shared" si="4"/>
        <v>5.5635049457703145</v>
      </c>
      <c r="AA26" s="21">
        <f t="shared" si="4"/>
        <v>4.0088599967892602</v>
      </c>
      <c r="AB26" s="21">
        <f t="shared" si="4"/>
        <v>2.7087361648138186</v>
      </c>
      <c r="AC26" s="71">
        <f t="shared" si="4"/>
        <v>4.5665929372045388</v>
      </c>
      <c r="AD26" s="25"/>
      <c r="AE26" s="25"/>
      <c r="AF26" s="25"/>
    </row>
    <row r="27" spans="1:32" x14ac:dyDescent="0.25">
      <c r="A27" s="303">
        <v>2019</v>
      </c>
      <c r="B27" s="14">
        <f>'Jan 19'!$B$14</f>
        <v>11434556.205999997</v>
      </c>
      <c r="C27" s="14">
        <f>'Fev 19'!$B$14</f>
        <v>9226431.3609999977</v>
      </c>
      <c r="D27" s="14">
        <f>'Mar 19'!$B$14</f>
        <v>9698396.3029999994</v>
      </c>
      <c r="E27" s="14">
        <f>'Abr 19'!$B$14</f>
        <v>8935121.7699999996</v>
      </c>
      <c r="F27" s="14">
        <f>'Mai 19'!$B$14</f>
        <v>8596678.7650000006</v>
      </c>
      <c r="G27" s="14">
        <f>'Jun 19'!$B$14</f>
        <v>8509759.9839999992</v>
      </c>
      <c r="H27" s="14">
        <f>'Jul 19'!$B$14</f>
        <v>10492945.464000002</v>
      </c>
      <c r="I27" s="14">
        <f>'Ago 19'!$B$14</f>
        <v>9614173</v>
      </c>
      <c r="J27" s="14">
        <f>'Set 19'!$B$14</f>
        <v>9575322</v>
      </c>
      <c r="K27" s="14">
        <f>'Out 19'!$B$14</f>
        <v>9953107</v>
      </c>
      <c r="L27" s="14">
        <f>'Nov 19'!$B$14</f>
        <v>9871717.1720000003</v>
      </c>
      <c r="M27" s="14">
        <f>'Dez 19'!$B$14</f>
        <v>10933862.231000001</v>
      </c>
      <c r="N27" s="69">
        <f>SUM(B27:M27)</f>
        <v>116842071.256</v>
      </c>
      <c r="P27" s="303">
        <v>2019</v>
      </c>
      <c r="Q27" s="18">
        <f t="shared" si="4"/>
        <v>4.0841466054484465</v>
      </c>
      <c r="R27" s="18">
        <f t="shared" si="4"/>
        <v>3.8516718154681939</v>
      </c>
      <c r="S27" s="18">
        <f t="shared" si="4"/>
        <v>2.2372505614735694</v>
      </c>
      <c r="T27" s="18">
        <f t="shared" si="4"/>
        <v>-0.99685541522642751</v>
      </c>
      <c r="U27" s="18">
        <f t="shared" si="4"/>
        <v>-9.1701037913622834</v>
      </c>
      <c r="V27" s="18">
        <f t="shared" si="4"/>
        <v>-9.2043011081449411</v>
      </c>
      <c r="W27" s="18">
        <f t="shared" si="4"/>
        <v>-5.19983369263044</v>
      </c>
      <c r="X27" s="18">
        <f t="shared" si="4"/>
        <v>-3.3569489591121937</v>
      </c>
      <c r="Y27" s="21">
        <f t="shared" si="4"/>
        <v>0.50270456073699954</v>
      </c>
      <c r="Z27" s="21">
        <f t="shared" si="4"/>
        <v>0.6844206506916084</v>
      </c>
      <c r="AA27" s="21">
        <f t="shared" si="4"/>
        <v>2.9860204226080045</v>
      </c>
      <c r="AB27" s="21">
        <f t="shared" si="4"/>
        <v>1.8893241834146979</v>
      </c>
      <c r="AC27" s="71">
        <f t="shared" si="4"/>
        <v>-0.95148906119322252</v>
      </c>
      <c r="AD27" s="25"/>
      <c r="AE27" s="25"/>
      <c r="AF27" s="25"/>
    </row>
    <row r="28" spans="1:32" s="58" customFormat="1" ht="14.4" x14ac:dyDescent="0.3"/>
    <row r="29" spans="1:32" s="58" customFormat="1" ht="14.4" x14ac:dyDescent="0.3"/>
    <row r="30" spans="1:32" ht="15.6" x14ac:dyDescent="0.25">
      <c r="A30" s="8" t="s">
        <v>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P30" s="12" t="s">
        <v>106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1:32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32" ht="15" x14ac:dyDescent="0.25">
      <c r="A32" s="13"/>
      <c r="B32" s="303" t="s">
        <v>41</v>
      </c>
      <c r="C32" s="303" t="s">
        <v>42</v>
      </c>
      <c r="D32" s="303" t="s">
        <v>43</v>
      </c>
      <c r="E32" s="303" t="s">
        <v>44</v>
      </c>
      <c r="F32" s="303" t="s">
        <v>45</v>
      </c>
      <c r="G32" s="303" t="s">
        <v>46</v>
      </c>
      <c r="H32" s="303" t="s">
        <v>47</v>
      </c>
      <c r="I32" s="303" t="s">
        <v>48</v>
      </c>
      <c r="J32" s="303" t="s">
        <v>49</v>
      </c>
      <c r="K32" s="303" t="s">
        <v>50</v>
      </c>
      <c r="L32" s="303" t="s">
        <v>51</v>
      </c>
      <c r="M32" s="303" t="s">
        <v>52</v>
      </c>
      <c r="N32" s="303" t="s">
        <v>93</v>
      </c>
      <c r="P32" s="13"/>
      <c r="Q32" s="303" t="s">
        <v>41</v>
      </c>
      <c r="R32" s="303" t="s">
        <v>42</v>
      </c>
      <c r="S32" s="303" t="s">
        <v>43</v>
      </c>
      <c r="T32" s="303" t="s">
        <v>44</v>
      </c>
      <c r="U32" s="303" t="s">
        <v>45</v>
      </c>
      <c r="V32" s="303" t="s">
        <v>46</v>
      </c>
      <c r="W32" s="303" t="s">
        <v>47</v>
      </c>
      <c r="X32" s="303" t="s">
        <v>48</v>
      </c>
      <c r="Y32" s="303" t="s">
        <v>49</v>
      </c>
      <c r="Z32" s="303" t="s">
        <v>50</v>
      </c>
      <c r="AA32" s="303" t="s">
        <v>51</v>
      </c>
      <c r="AB32" s="303" t="s">
        <v>52</v>
      </c>
      <c r="AC32" s="303" t="s">
        <v>93</v>
      </c>
    </row>
    <row r="33" spans="1:29" hidden="1" x14ac:dyDescent="0.25">
      <c r="A33" s="40">
        <v>2000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P33" s="40">
        <v>2000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B33" s="16"/>
      <c r="AC33" s="16"/>
    </row>
    <row r="34" spans="1:29" hidden="1" x14ac:dyDescent="0.25">
      <c r="A34" s="40">
        <v>2001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P34" s="40">
        <v>2001</v>
      </c>
      <c r="Q34" s="18" t="str">
        <f>IF(B34&lt;&gt;"",IF(B33&lt;&gt;"",(B34/B33-1)*100,"-"),"-")</f>
        <v>-</v>
      </c>
      <c r="R34" s="18" t="str">
        <f t="shared" ref="R34:AC49" si="5">IF(C34&lt;&gt;"",IF(C33&lt;&gt;"",(C34/C33-1)*100,"-"),"-")</f>
        <v>-</v>
      </c>
      <c r="S34" s="18" t="str">
        <f t="shared" si="5"/>
        <v>-</v>
      </c>
      <c r="T34" s="18" t="str">
        <f t="shared" si="5"/>
        <v>-</v>
      </c>
      <c r="U34" s="18" t="str">
        <f t="shared" si="5"/>
        <v>-</v>
      </c>
      <c r="V34" s="18" t="str">
        <f t="shared" si="5"/>
        <v>-</v>
      </c>
      <c r="W34" s="18" t="str">
        <f t="shared" si="5"/>
        <v>-</v>
      </c>
      <c r="X34" s="18" t="str">
        <f t="shared" si="5"/>
        <v>-</v>
      </c>
      <c r="Y34" s="18" t="str">
        <f t="shared" si="5"/>
        <v>-</v>
      </c>
      <c r="Z34" s="18" t="str">
        <f t="shared" si="5"/>
        <v>-</v>
      </c>
      <c r="AA34" s="18" t="str">
        <f t="shared" si="5"/>
        <v>-</v>
      </c>
      <c r="AB34" s="18" t="str">
        <f t="shared" si="5"/>
        <v>-</v>
      </c>
      <c r="AC34" s="19" t="str">
        <f>IF(M34&lt;&gt;"",IF(N34&lt;&gt;"",IF(N33&lt;&gt;"",(N34/N33-1)*100,"-"),"-"),"-")</f>
        <v>-</v>
      </c>
    </row>
    <row r="35" spans="1:29" hidden="1" x14ac:dyDescent="0.25">
      <c r="A35" s="40">
        <v>2002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P35" s="40">
        <v>2002</v>
      </c>
      <c r="Q35" s="18" t="str">
        <f t="shared" ref="Q35:AC50" si="6">IF(B35&lt;&gt;"",IF(B34&lt;&gt;"",(B35/B34-1)*100,"-"),"-")</f>
        <v>-</v>
      </c>
      <c r="R35" s="18" t="str">
        <f t="shared" si="5"/>
        <v>-</v>
      </c>
      <c r="S35" s="18" t="str">
        <f t="shared" si="5"/>
        <v>-</v>
      </c>
      <c r="T35" s="18" t="str">
        <f t="shared" si="5"/>
        <v>-</v>
      </c>
      <c r="U35" s="18" t="str">
        <f t="shared" si="5"/>
        <v>-</v>
      </c>
      <c r="V35" s="18" t="str">
        <f t="shared" si="5"/>
        <v>-</v>
      </c>
      <c r="W35" s="18" t="str">
        <f t="shared" si="5"/>
        <v>-</v>
      </c>
      <c r="X35" s="18" t="str">
        <f t="shared" si="5"/>
        <v>-</v>
      </c>
      <c r="Y35" s="18" t="str">
        <f t="shared" si="5"/>
        <v>-</v>
      </c>
      <c r="Z35" s="18" t="str">
        <f t="shared" si="5"/>
        <v>-</v>
      </c>
      <c r="AA35" s="18" t="str">
        <f t="shared" si="5"/>
        <v>-</v>
      </c>
      <c r="AB35" s="18" t="str">
        <f t="shared" si="5"/>
        <v>-</v>
      </c>
      <c r="AC35" s="19" t="str">
        <f t="shared" ref="AC35:AC45" si="7">IF(M35&lt;&gt;"",IF(N35&lt;&gt;"",IF(N34&lt;&gt;"",(N35/N34-1)*100,"-"),"-"),"-")</f>
        <v>-</v>
      </c>
    </row>
    <row r="36" spans="1:29" hidden="1" x14ac:dyDescent="0.25">
      <c r="A36" s="40">
        <v>2003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  <c r="P36" s="40">
        <v>2003</v>
      </c>
      <c r="Q36" s="18" t="str">
        <f t="shared" si="6"/>
        <v>-</v>
      </c>
      <c r="R36" s="18" t="str">
        <f t="shared" si="5"/>
        <v>-</v>
      </c>
      <c r="S36" s="18" t="str">
        <f t="shared" si="5"/>
        <v>-</v>
      </c>
      <c r="T36" s="18" t="str">
        <f t="shared" si="5"/>
        <v>-</v>
      </c>
      <c r="U36" s="18" t="str">
        <f t="shared" si="5"/>
        <v>-</v>
      </c>
      <c r="V36" s="18" t="str">
        <f t="shared" si="5"/>
        <v>-</v>
      </c>
      <c r="W36" s="18" t="str">
        <f t="shared" si="5"/>
        <v>-</v>
      </c>
      <c r="X36" s="18" t="str">
        <f t="shared" si="5"/>
        <v>-</v>
      </c>
      <c r="Y36" s="18" t="str">
        <f t="shared" si="5"/>
        <v>-</v>
      </c>
      <c r="Z36" s="18" t="str">
        <f t="shared" si="5"/>
        <v>-</v>
      </c>
      <c r="AA36" s="18" t="str">
        <f t="shared" si="5"/>
        <v>-</v>
      </c>
      <c r="AB36" s="18" t="str">
        <f t="shared" si="5"/>
        <v>-</v>
      </c>
      <c r="AC36" s="19" t="str">
        <f t="shared" si="7"/>
        <v>-</v>
      </c>
    </row>
    <row r="37" spans="1:29" hidden="1" x14ac:dyDescent="0.25">
      <c r="A37" s="40">
        <v>2004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P37" s="40">
        <v>2004</v>
      </c>
      <c r="Q37" s="18" t="str">
        <f t="shared" si="6"/>
        <v>-</v>
      </c>
      <c r="R37" s="18" t="str">
        <f t="shared" si="5"/>
        <v>-</v>
      </c>
      <c r="S37" s="18" t="str">
        <f t="shared" si="5"/>
        <v>-</v>
      </c>
      <c r="T37" s="18" t="str">
        <f t="shared" si="5"/>
        <v>-</v>
      </c>
      <c r="U37" s="18" t="str">
        <f t="shared" si="5"/>
        <v>-</v>
      </c>
      <c r="V37" s="18" t="str">
        <f t="shared" si="5"/>
        <v>-</v>
      </c>
      <c r="W37" s="18" t="str">
        <f t="shared" si="5"/>
        <v>-</v>
      </c>
      <c r="X37" s="18" t="str">
        <f t="shared" si="5"/>
        <v>-</v>
      </c>
      <c r="Y37" s="18" t="str">
        <f t="shared" si="5"/>
        <v>-</v>
      </c>
      <c r="Z37" s="18" t="str">
        <f t="shared" si="5"/>
        <v>-</v>
      </c>
      <c r="AA37" s="18" t="str">
        <f t="shared" si="5"/>
        <v>-</v>
      </c>
      <c r="AB37" s="18" t="str">
        <f t="shared" si="5"/>
        <v>-</v>
      </c>
      <c r="AC37" s="19" t="str">
        <f t="shared" si="7"/>
        <v>-</v>
      </c>
    </row>
    <row r="38" spans="1:29" hidden="1" x14ac:dyDescent="0.25">
      <c r="A38" s="40">
        <v>2005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P38" s="40">
        <v>2005</v>
      </c>
      <c r="Q38" s="18" t="str">
        <f t="shared" si="6"/>
        <v>-</v>
      </c>
      <c r="R38" s="18" t="str">
        <f t="shared" si="5"/>
        <v>-</v>
      </c>
      <c r="S38" s="18" t="str">
        <f t="shared" si="5"/>
        <v>-</v>
      </c>
      <c r="T38" s="18" t="str">
        <f t="shared" si="5"/>
        <v>-</v>
      </c>
      <c r="U38" s="18" t="str">
        <f t="shared" si="5"/>
        <v>-</v>
      </c>
      <c r="V38" s="18" t="str">
        <f t="shared" si="5"/>
        <v>-</v>
      </c>
      <c r="W38" s="18" t="str">
        <f t="shared" si="5"/>
        <v>-</v>
      </c>
      <c r="X38" s="18" t="str">
        <f t="shared" si="5"/>
        <v>-</v>
      </c>
      <c r="Y38" s="18" t="str">
        <f t="shared" si="5"/>
        <v>-</v>
      </c>
      <c r="Z38" s="18" t="str">
        <f t="shared" si="5"/>
        <v>-</v>
      </c>
      <c r="AA38" s="18" t="str">
        <f t="shared" si="5"/>
        <v>-</v>
      </c>
      <c r="AB38" s="18" t="str">
        <f t="shared" si="5"/>
        <v>-</v>
      </c>
      <c r="AC38" s="19" t="str">
        <f t="shared" si="7"/>
        <v>-</v>
      </c>
    </row>
    <row r="39" spans="1:29" hidden="1" x14ac:dyDescent="0.25">
      <c r="A39" s="40">
        <v>2006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P39" s="40">
        <v>2006</v>
      </c>
      <c r="Q39" s="18" t="str">
        <f t="shared" si="6"/>
        <v>-</v>
      </c>
      <c r="R39" s="18" t="str">
        <f t="shared" si="5"/>
        <v>-</v>
      </c>
      <c r="S39" s="18" t="str">
        <f t="shared" si="5"/>
        <v>-</v>
      </c>
      <c r="T39" s="18" t="str">
        <f t="shared" si="5"/>
        <v>-</v>
      </c>
      <c r="U39" s="18" t="str">
        <f t="shared" si="5"/>
        <v>-</v>
      </c>
      <c r="V39" s="18" t="str">
        <f t="shared" si="5"/>
        <v>-</v>
      </c>
      <c r="W39" s="18" t="str">
        <f t="shared" si="5"/>
        <v>-</v>
      </c>
      <c r="X39" s="18" t="str">
        <f t="shared" si="5"/>
        <v>-</v>
      </c>
      <c r="Y39" s="18" t="str">
        <f t="shared" si="5"/>
        <v>-</v>
      </c>
      <c r="Z39" s="18" t="str">
        <f t="shared" si="5"/>
        <v>-</v>
      </c>
      <c r="AA39" s="18" t="str">
        <f t="shared" si="5"/>
        <v>-</v>
      </c>
      <c r="AB39" s="18" t="str">
        <f t="shared" si="5"/>
        <v>-</v>
      </c>
      <c r="AC39" s="19" t="str">
        <f t="shared" si="7"/>
        <v>-</v>
      </c>
    </row>
    <row r="40" spans="1:29" hidden="1" x14ac:dyDescent="0.25">
      <c r="A40" s="40">
        <v>2007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  <c r="P40" s="40">
        <v>2007</v>
      </c>
      <c r="Q40" s="18" t="str">
        <f t="shared" si="6"/>
        <v>-</v>
      </c>
      <c r="R40" s="18" t="str">
        <f t="shared" si="5"/>
        <v>-</v>
      </c>
      <c r="S40" s="18" t="str">
        <f t="shared" si="5"/>
        <v>-</v>
      </c>
      <c r="T40" s="18" t="str">
        <f t="shared" si="5"/>
        <v>-</v>
      </c>
      <c r="U40" s="18" t="str">
        <f t="shared" si="5"/>
        <v>-</v>
      </c>
      <c r="V40" s="18" t="str">
        <f t="shared" si="5"/>
        <v>-</v>
      </c>
      <c r="W40" s="18" t="str">
        <f t="shared" si="5"/>
        <v>-</v>
      </c>
      <c r="X40" s="18" t="str">
        <f t="shared" si="5"/>
        <v>-</v>
      </c>
      <c r="Y40" s="18" t="str">
        <f t="shared" si="5"/>
        <v>-</v>
      </c>
      <c r="Z40" s="18" t="str">
        <f t="shared" si="5"/>
        <v>-</v>
      </c>
      <c r="AA40" s="18" t="str">
        <f t="shared" si="5"/>
        <v>-</v>
      </c>
      <c r="AB40" s="18" t="str">
        <f t="shared" si="5"/>
        <v>-</v>
      </c>
      <c r="AC40" s="19" t="str">
        <f t="shared" si="7"/>
        <v>-</v>
      </c>
    </row>
    <row r="41" spans="1:29" hidden="1" x14ac:dyDescent="0.25">
      <c r="A41" s="40">
        <v>2008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P41" s="40">
        <v>2008</v>
      </c>
      <c r="Q41" s="18" t="str">
        <f t="shared" si="6"/>
        <v>-</v>
      </c>
      <c r="R41" s="18" t="str">
        <f t="shared" si="5"/>
        <v>-</v>
      </c>
      <c r="S41" s="18" t="str">
        <f t="shared" si="5"/>
        <v>-</v>
      </c>
      <c r="T41" s="18" t="str">
        <f t="shared" si="5"/>
        <v>-</v>
      </c>
      <c r="U41" s="18" t="str">
        <f t="shared" si="5"/>
        <v>-</v>
      </c>
      <c r="V41" s="18" t="str">
        <f t="shared" si="5"/>
        <v>-</v>
      </c>
      <c r="W41" s="18" t="str">
        <f t="shared" si="5"/>
        <v>-</v>
      </c>
      <c r="X41" s="18" t="str">
        <f t="shared" si="5"/>
        <v>-</v>
      </c>
      <c r="Y41" s="18" t="str">
        <f t="shared" si="5"/>
        <v>-</v>
      </c>
      <c r="Z41" s="18" t="str">
        <f t="shared" si="5"/>
        <v>-</v>
      </c>
      <c r="AA41" s="18" t="str">
        <f t="shared" si="5"/>
        <v>-</v>
      </c>
      <c r="AB41" s="18" t="str">
        <f t="shared" si="5"/>
        <v>-</v>
      </c>
      <c r="AC41" s="19" t="str">
        <f t="shared" si="7"/>
        <v>-</v>
      </c>
    </row>
    <row r="42" spans="1:29" hidden="1" x14ac:dyDescent="0.25">
      <c r="A42" s="40">
        <v>2009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P42" s="40">
        <v>2009</v>
      </c>
      <c r="Q42" s="18" t="str">
        <f t="shared" si="6"/>
        <v>-</v>
      </c>
      <c r="R42" s="18" t="str">
        <f t="shared" si="5"/>
        <v>-</v>
      </c>
      <c r="S42" s="18" t="str">
        <f t="shared" si="5"/>
        <v>-</v>
      </c>
      <c r="T42" s="18" t="str">
        <f t="shared" si="5"/>
        <v>-</v>
      </c>
      <c r="U42" s="18" t="str">
        <f t="shared" si="5"/>
        <v>-</v>
      </c>
      <c r="V42" s="18" t="str">
        <f t="shared" si="5"/>
        <v>-</v>
      </c>
      <c r="W42" s="18" t="str">
        <f t="shared" si="5"/>
        <v>-</v>
      </c>
      <c r="X42" s="18" t="str">
        <f t="shared" si="5"/>
        <v>-</v>
      </c>
      <c r="Y42" s="18" t="str">
        <f t="shared" si="5"/>
        <v>-</v>
      </c>
      <c r="Z42" s="18" t="str">
        <f t="shared" si="5"/>
        <v>-</v>
      </c>
      <c r="AA42" s="18" t="str">
        <f t="shared" si="5"/>
        <v>-</v>
      </c>
      <c r="AB42" s="18" t="str">
        <f t="shared" si="5"/>
        <v>-</v>
      </c>
      <c r="AC42" s="19" t="str">
        <f t="shared" si="7"/>
        <v>-</v>
      </c>
    </row>
    <row r="43" spans="1:29" hidden="1" x14ac:dyDescent="0.25">
      <c r="A43" s="40">
        <v>2010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P43" s="40">
        <v>2010</v>
      </c>
      <c r="Q43" s="18" t="str">
        <f t="shared" si="6"/>
        <v>-</v>
      </c>
      <c r="R43" s="18" t="str">
        <f t="shared" si="5"/>
        <v>-</v>
      </c>
      <c r="S43" s="18" t="str">
        <f t="shared" si="5"/>
        <v>-</v>
      </c>
      <c r="T43" s="18" t="str">
        <f t="shared" si="5"/>
        <v>-</v>
      </c>
      <c r="U43" s="18" t="str">
        <f t="shared" si="5"/>
        <v>-</v>
      </c>
      <c r="V43" s="18" t="str">
        <f t="shared" si="5"/>
        <v>-</v>
      </c>
      <c r="W43" s="18" t="str">
        <f t="shared" si="5"/>
        <v>-</v>
      </c>
      <c r="X43" s="18" t="str">
        <f t="shared" si="5"/>
        <v>-</v>
      </c>
      <c r="Y43" s="18" t="str">
        <f t="shared" si="5"/>
        <v>-</v>
      </c>
      <c r="Z43" s="18" t="str">
        <f t="shared" si="5"/>
        <v>-</v>
      </c>
      <c r="AA43" s="18" t="str">
        <f t="shared" si="5"/>
        <v>-</v>
      </c>
      <c r="AB43" s="18" t="str">
        <f t="shared" si="5"/>
        <v>-</v>
      </c>
      <c r="AC43" s="19" t="str">
        <f t="shared" si="7"/>
        <v>-</v>
      </c>
    </row>
    <row r="44" spans="1:29" hidden="1" x14ac:dyDescent="0.25">
      <c r="A44" s="40">
        <v>2011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  <c r="P44" s="40">
        <v>2011</v>
      </c>
      <c r="Q44" s="18" t="str">
        <f t="shared" si="6"/>
        <v>-</v>
      </c>
      <c r="R44" s="18" t="str">
        <f t="shared" si="5"/>
        <v>-</v>
      </c>
      <c r="S44" s="18" t="str">
        <f t="shared" si="5"/>
        <v>-</v>
      </c>
      <c r="T44" s="18" t="str">
        <f t="shared" si="5"/>
        <v>-</v>
      </c>
      <c r="U44" s="18" t="str">
        <f t="shared" si="5"/>
        <v>-</v>
      </c>
      <c r="V44" s="18" t="str">
        <f t="shared" si="5"/>
        <v>-</v>
      </c>
      <c r="W44" s="18" t="str">
        <f t="shared" si="5"/>
        <v>-</v>
      </c>
      <c r="X44" s="18" t="str">
        <f t="shared" si="5"/>
        <v>-</v>
      </c>
      <c r="Y44" s="18" t="str">
        <f t="shared" si="5"/>
        <v>-</v>
      </c>
      <c r="Z44" s="18" t="str">
        <f t="shared" si="5"/>
        <v>-</v>
      </c>
      <c r="AA44" s="18" t="str">
        <f t="shared" si="5"/>
        <v>-</v>
      </c>
      <c r="AB44" s="18" t="str">
        <f t="shared" si="5"/>
        <v>-</v>
      </c>
      <c r="AC44" s="19" t="str">
        <f t="shared" si="7"/>
        <v>-</v>
      </c>
    </row>
    <row r="45" spans="1:29" hidden="1" x14ac:dyDescent="0.25">
      <c r="A45" s="40">
        <v>2012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44"/>
      <c r="P45" s="40">
        <v>2012</v>
      </c>
      <c r="Q45" s="18" t="str">
        <f t="shared" si="6"/>
        <v>-</v>
      </c>
      <c r="R45" s="18" t="str">
        <f t="shared" si="5"/>
        <v>-</v>
      </c>
      <c r="S45" s="18" t="str">
        <f t="shared" si="5"/>
        <v>-</v>
      </c>
      <c r="T45" s="18" t="str">
        <f t="shared" si="5"/>
        <v>-</v>
      </c>
      <c r="U45" s="18" t="str">
        <f t="shared" si="5"/>
        <v>-</v>
      </c>
      <c r="V45" s="18" t="str">
        <f t="shared" si="5"/>
        <v>-</v>
      </c>
      <c r="W45" s="18" t="str">
        <f t="shared" si="5"/>
        <v>-</v>
      </c>
      <c r="X45" s="18" t="str">
        <f t="shared" si="5"/>
        <v>-</v>
      </c>
      <c r="Y45" s="18" t="str">
        <f t="shared" si="5"/>
        <v>-</v>
      </c>
      <c r="Z45" s="18" t="str">
        <f t="shared" si="5"/>
        <v>-</v>
      </c>
      <c r="AA45" s="18" t="str">
        <f t="shared" si="5"/>
        <v>-</v>
      </c>
      <c r="AB45" s="18" t="str">
        <f t="shared" si="5"/>
        <v>-</v>
      </c>
      <c r="AC45" s="19" t="str">
        <f t="shared" si="7"/>
        <v>-</v>
      </c>
    </row>
    <row r="46" spans="1:29" x14ac:dyDescent="0.25">
      <c r="A46" s="303">
        <v>2013</v>
      </c>
      <c r="B46" s="14">
        <f>'Jan 13'!$C$14</f>
        <v>8158934.4479999989</v>
      </c>
      <c r="C46" s="14">
        <f>'Fev 13'!$C$14</f>
        <v>6337497.6219999995</v>
      </c>
      <c r="D46" s="14">
        <f>'Mar 13'!$C$14</f>
        <v>6830505.0250000004</v>
      </c>
      <c r="E46" s="14">
        <f>'Abr 13'!$C$14</f>
        <v>6783612.716</v>
      </c>
      <c r="F46" s="14">
        <f>'Mai 13'!$C$14</f>
        <v>7046306.4220000003</v>
      </c>
      <c r="G46" s="14">
        <f>'Jun 13'!$C$14</f>
        <v>7106740.6330000013</v>
      </c>
      <c r="H46" s="14">
        <f>'Jul 13'!$C$14</f>
        <v>8192626.6629999997</v>
      </c>
      <c r="I46" s="14">
        <f>'Ago 13'!$C$14</f>
        <v>7284259.7759999996</v>
      </c>
      <c r="J46" s="14">
        <f>'Set 13'!$C$14</f>
        <v>7201732.3020000001</v>
      </c>
      <c r="K46" s="14">
        <f>'Out 13'!$C$14</f>
        <v>7598910.7439999999</v>
      </c>
      <c r="L46" s="14">
        <f>'Nov 13'!$C$14</f>
        <v>7449857.4029999999</v>
      </c>
      <c r="M46" s="14">
        <f>'Dez 13'!$C$14</f>
        <v>8252325.8159999996</v>
      </c>
      <c r="N46" s="69">
        <f t="shared" ref="N46:N51" si="8">SUM(B46:M46)</f>
        <v>88243309.569999993</v>
      </c>
      <c r="P46" s="303">
        <v>2013</v>
      </c>
      <c r="Q46" s="18" t="str">
        <f t="shared" si="6"/>
        <v>-</v>
      </c>
      <c r="R46" s="18" t="str">
        <f t="shared" si="5"/>
        <v>-</v>
      </c>
      <c r="S46" s="18" t="str">
        <f t="shared" si="5"/>
        <v>-</v>
      </c>
      <c r="T46" s="18" t="str">
        <f t="shared" si="5"/>
        <v>-</v>
      </c>
      <c r="U46" s="18" t="str">
        <f t="shared" si="5"/>
        <v>-</v>
      </c>
      <c r="V46" s="18" t="str">
        <f t="shared" si="5"/>
        <v>-</v>
      </c>
      <c r="W46" s="18" t="str">
        <f t="shared" si="5"/>
        <v>-</v>
      </c>
      <c r="X46" s="18" t="str">
        <f t="shared" si="5"/>
        <v>-</v>
      </c>
      <c r="Y46" s="18" t="str">
        <f t="shared" si="5"/>
        <v>-</v>
      </c>
      <c r="Z46" s="18" t="str">
        <f t="shared" si="5"/>
        <v>-</v>
      </c>
      <c r="AA46" s="18" t="str">
        <f t="shared" si="5"/>
        <v>-</v>
      </c>
      <c r="AB46" s="18" t="str">
        <f t="shared" si="5"/>
        <v>-</v>
      </c>
      <c r="AC46" s="71" t="str">
        <f t="shared" si="5"/>
        <v>-</v>
      </c>
    </row>
    <row r="47" spans="1:29" x14ac:dyDescent="0.25">
      <c r="A47" s="303">
        <v>2014</v>
      </c>
      <c r="B47" s="14">
        <f>'Jan 14'!$C$14</f>
        <v>8781346.5199999996</v>
      </c>
      <c r="C47" s="14">
        <f>'Fev 14'!$C$14</f>
        <v>7044267.5710000014</v>
      </c>
      <c r="D47" s="14">
        <f>'Mar 14'!$C$14</f>
        <v>7389513.2630000003</v>
      </c>
      <c r="E47" s="14">
        <f>'Abr 14'!$C$14</f>
        <v>7332704.404000001</v>
      </c>
      <c r="F47" s="14">
        <f>'Mai 14'!$C$14</f>
        <v>7339591.8020000001</v>
      </c>
      <c r="G47" s="14">
        <f>'Jun 14'!$C$14</f>
        <v>7138071.6540000001</v>
      </c>
      <c r="H47" s="14">
        <f>'Jul 14'!$C$14</f>
        <v>8240871.5460000001</v>
      </c>
      <c r="I47" s="14">
        <f>'Ago 14'!$C$14</f>
        <v>7726626.2709999997</v>
      </c>
      <c r="J47" s="14">
        <f>'Set 14'!$C$14</f>
        <v>7431100.8700000001</v>
      </c>
      <c r="K47" s="14">
        <f>'Out 14'!$C$14</f>
        <v>8091870.4289999995</v>
      </c>
      <c r="L47" s="14">
        <f>'Nov 14'!$C$14</f>
        <v>7954140.04</v>
      </c>
      <c r="M47" s="14">
        <f>'Dez 14'!$C$14</f>
        <v>8867941.0449999999</v>
      </c>
      <c r="N47" s="69">
        <f t="shared" si="8"/>
        <v>93338045.415000021</v>
      </c>
      <c r="P47" s="303">
        <v>2014</v>
      </c>
      <c r="Q47" s="18">
        <f t="shared" si="6"/>
        <v>7.6285950814640069</v>
      </c>
      <c r="R47" s="18">
        <f t="shared" si="5"/>
        <v>11.152192728980603</v>
      </c>
      <c r="S47" s="18">
        <f t="shared" si="5"/>
        <v>8.1839957068181803</v>
      </c>
      <c r="T47" s="18">
        <f t="shared" si="5"/>
        <v>8.0943843787676606</v>
      </c>
      <c r="U47" s="18">
        <f t="shared" si="5"/>
        <v>4.1622569674844678</v>
      </c>
      <c r="V47" s="18">
        <f t="shared" si="5"/>
        <v>0.44086343681255524</v>
      </c>
      <c r="W47" s="18">
        <f t="shared" si="5"/>
        <v>0.58888174677709237</v>
      </c>
      <c r="X47" s="18">
        <f t="shared" si="5"/>
        <v>6.0729093772506459</v>
      </c>
      <c r="Y47" s="21">
        <f t="shared" si="5"/>
        <v>3.1849082745869506</v>
      </c>
      <c r="Z47" s="21">
        <f t="shared" si="5"/>
        <v>6.4872414166627035</v>
      </c>
      <c r="AA47" s="21">
        <f t="shared" si="5"/>
        <v>6.7690240191299322</v>
      </c>
      <c r="AB47" s="21">
        <f t="shared" si="5"/>
        <v>7.4598997025349778</v>
      </c>
      <c r="AC47" s="71">
        <f t="shared" si="5"/>
        <v>5.7735094817115584</v>
      </c>
    </row>
    <row r="48" spans="1:29" x14ac:dyDescent="0.25">
      <c r="A48" s="303">
        <v>2015</v>
      </c>
      <c r="B48" s="14">
        <f>'Jan 15'!$C$14</f>
        <v>9579995.8239999991</v>
      </c>
      <c r="C48" s="14">
        <f>'Fev 15'!$C$14</f>
        <v>7338354.7860000003</v>
      </c>
      <c r="D48" s="14">
        <f>'Mar 15'!$C$14</f>
        <v>7613081.8919999991</v>
      </c>
      <c r="E48" s="14">
        <f>'Abr 15'!$C$14</f>
        <v>7571100.1739999996</v>
      </c>
      <c r="F48" s="14">
        <f>'Mai 15'!$C$14</f>
        <v>7433660.7479999997</v>
      </c>
      <c r="G48" s="14">
        <f>'Jun 15'!$C$14</f>
        <v>7296431.9979999997</v>
      </c>
      <c r="H48" s="14">
        <f>'Jul 15'!$C$14</f>
        <v>8955845.1400000006</v>
      </c>
      <c r="I48" s="14">
        <f>'Ago 15'!$C$14</f>
        <v>7701823.0670000007</v>
      </c>
      <c r="J48" s="14">
        <f>'Set 15'!$C$14</f>
        <v>7399009.1880000001</v>
      </c>
      <c r="K48" s="14">
        <f>'Out 15'!$C$14</f>
        <v>7666885.807</v>
      </c>
      <c r="L48" s="14">
        <f>'Nov 15'!$C$14</f>
        <v>7353737.4369999999</v>
      </c>
      <c r="M48" s="14">
        <f>'Dez 15'!$C$14</f>
        <v>8463936.7119999994</v>
      </c>
      <c r="N48" s="69">
        <f t="shared" si="8"/>
        <v>94373862.772999987</v>
      </c>
      <c r="P48" s="303">
        <v>2015</v>
      </c>
      <c r="Q48" s="18">
        <f t="shared" si="6"/>
        <v>9.0948387263961372</v>
      </c>
      <c r="R48" s="18">
        <f t="shared" si="5"/>
        <v>4.1748444680140162</v>
      </c>
      <c r="S48" s="18">
        <f t="shared" si="5"/>
        <v>3.0254851847878683</v>
      </c>
      <c r="T48" s="18">
        <f t="shared" si="5"/>
        <v>3.2511302360688887</v>
      </c>
      <c r="U48" s="18">
        <f t="shared" si="5"/>
        <v>1.2816645467172538</v>
      </c>
      <c r="V48" s="18">
        <f t="shared" si="5"/>
        <v>2.2185311618615922</v>
      </c>
      <c r="W48" s="18">
        <f t="shared" si="5"/>
        <v>8.6759463487455779</v>
      </c>
      <c r="X48" s="18">
        <f t="shared" si="5"/>
        <v>-0.32100949534846768</v>
      </c>
      <c r="Y48" s="21">
        <f t="shared" si="5"/>
        <v>-0.43185636369917901</v>
      </c>
      <c r="Z48" s="21">
        <f t="shared" si="5"/>
        <v>-5.2519948969637635</v>
      </c>
      <c r="AA48" s="21">
        <f t="shared" si="5"/>
        <v>-7.5483031475518274</v>
      </c>
      <c r="AB48" s="21">
        <f t="shared" si="5"/>
        <v>-4.5557850570938303</v>
      </c>
      <c r="AC48" s="71">
        <f t="shared" si="5"/>
        <v>1.1097482847369555</v>
      </c>
    </row>
    <row r="49" spans="1:29" x14ac:dyDescent="0.25">
      <c r="A49" s="303">
        <v>2016</v>
      </c>
      <c r="B49" s="14">
        <f>'Jan 16'!$C$14</f>
        <v>9213759.248999998</v>
      </c>
      <c r="C49" s="14">
        <f>'Fev 16'!$C$14</f>
        <v>7128485.4169999994</v>
      </c>
      <c r="D49" s="14">
        <f>'Mar 16'!$C$14</f>
        <v>7067301.54</v>
      </c>
      <c r="E49" s="14">
        <f>'Abr 16'!$C$14</f>
        <v>6646937.3939999994</v>
      </c>
      <c r="F49" s="14">
        <f>'Mai 16'!$C$14</f>
        <v>6854451.5590000004</v>
      </c>
      <c r="G49" s="14">
        <f>'Jun 16'!$C$14</f>
        <v>6836089.8830000013</v>
      </c>
      <c r="H49" s="14">
        <f>'Jul 16'!$C$14</f>
        <v>8344050.1299999999</v>
      </c>
      <c r="I49" s="14">
        <f>'Ago 16'!$C$14</f>
        <v>7234103.1390000004</v>
      </c>
      <c r="J49" s="14">
        <f>'Set 16'!$C$14</f>
        <v>7038127.8480000002</v>
      </c>
      <c r="K49" s="14">
        <f>'Out 16'!$C$14</f>
        <v>7236289.5429999996</v>
      </c>
      <c r="L49" s="14">
        <f>'Nov 16'!$C$14</f>
        <v>7200644.6110000005</v>
      </c>
      <c r="M49" s="14">
        <f>'Dez 16'!$C$14</f>
        <v>8226623.824</v>
      </c>
      <c r="N49" s="69">
        <f t="shared" si="8"/>
        <v>89026864.136999995</v>
      </c>
      <c r="P49" s="303">
        <v>2016</v>
      </c>
      <c r="Q49" s="18">
        <f t="shared" si="6"/>
        <v>-3.822930424275317</v>
      </c>
      <c r="R49" s="18">
        <f t="shared" si="6"/>
        <v>-2.8598967359875549</v>
      </c>
      <c r="S49" s="18">
        <f t="shared" si="6"/>
        <v>-7.168980443695439</v>
      </c>
      <c r="T49" s="18">
        <f t="shared" si="6"/>
        <v>-12.206452942911493</v>
      </c>
      <c r="U49" s="18">
        <f t="shared" si="6"/>
        <v>-7.7917086699959226</v>
      </c>
      <c r="V49" s="18">
        <f t="shared" si="6"/>
        <v>-6.3091400718348511</v>
      </c>
      <c r="W49" s="18">
        <f t="shared" si="6"/>
        <v>-6.8312370349896456</v>
      </c>
      <c r="X49" s="18">
        <f t="shared" si="5"/>
        <v>-6.0728469601442736</v>
      </c>
      <c r="Y49" s="21">
        <f t="shared" si="5"/>
        <v>-4.8774279208260936</v>
      </c>
      <c r="Z49" s="21">
        <f t="shared" si="5"/>
        <v>-5.6163124747059427</v>
      </c>
      <c r="AA49" s="21">
        <f t="shared" si="5"/>
        <v>-2.0818369884913146</v>
      </c>
      <c r="AB49" s="21">
        <f t="shared" si="5"/>
        <v>-2.8038121748186318</v>
      </c>
      <c r="AC49" s="71">
        <f t="shared" si="5"/>
        <v>-5.6657621918700833</v>
      </c>
    </row>
    <row r="50" spans="1:29" x14ac:dyDescent="0.25">
      <c r="A50" s="303">
        <v>2017</v>
      </c>
      <c r="B50" s="14">
        <f>'Jan 17'!$C$14</f>
        <v>9049018.6500000004</v>
      </c>
      <c r="C50" s="14">
        <f>'Fev 17'!$C$14</f>
        <v>6754690.8890000004</v>
      </c>
      <c r="D50" s="14">
        <f>'Mar 17'!$C$14</f>
        <v>7453369.1479999991</v>
      </c>
      <c r="E50" s="14">
        <f>'Abr 17'!$C$14</f>
        <v>6833693.915</v>
      </c>
      <c r="F50" s="14">
        <f>'Mai 17'!$C$14</f>
        <v>7006120.1449999996</v>
      </c>
      <c r="G50" s="14">
        <f>'Jun 17'!$C$14</f>
        <v>6947783.097000001</v>
      </c>
      <c r="H50" s="14">
        <f>'Jul 17'!$C$14</f>
        <v>8649658.9710000008</v>
      </c>
      <c r="I50" s="14">
        <f>'Ago 17'!$C$14</f>
        <v>7626335.7489999998</v>
      </c>
      <c r="J50" s="14">
        <f>'Set 17'!$C$14</f>
        <v>7491030.835</v>
      </c>
      <c r="K50" s="14">
        <f>'Out 17'!$C$14</f>
        <v>7799247.6310000001</v>
      </c>
      <c r="L50" s="14">
        <f>'Nov 17'!$C$14</f>
        <v>7610145.4230000004</v>
      </c>
      <c r="M50" s="14">
        <f>'Dez 17'!$C$14</f>
        <v>8693226.8379999995</v>
      </c>
      <c r="N50" s="69">
        <f t="shared" si="8"/>
        <v>91914321.290999979</v>
      </c>
      <c r="P50" s="303">
        <v>2017</v>
      </c>
      <c r="Q50" s="18">
        <f t="shared" si="6"/>
        <v>-1.7879846276412925</v>
      </c>
      <c r="R50" s="18">
        <f t="shared" si="6"/>
        <v>-5.2436738820924589</v>
      </c>
      <c r="S50" s="18">
        <f t="shared" si="6"/>
        <v>5.462730093160828</v>
      </c>
      <c r="T50" s="18">
        <f t="shared" si="6"/>
        <v>2.8096627052419665</v>
      </c>
      <c r="U50" s="18">
        <f t="shared" si="6"/>
        <v>2.2127019892766775</v>
      </c>
      <c r="V50" s="18">
        <f t="shared" si="6"/>
        <v>1.6338757376165969</v>
      </c>
      <c r="W50" s="18">
        <f t="shared" si="6"/>
        <v>3.662595936489188</v>
      </c>
      <c r="X50" s="18">
        <f t="shared" si="6"/>
        <v>5.4219936108654831</v>
      </c>
      <c r="Y50" s="21">
        <f t="shared" si="6"/>
        <v>6.4349923272379872</v>
      </c>
      <c r="Z50" s="21">
        <f t="shared" si="6"/>
        <v>7.7796512239421967</v>
      </c>
      <c r="AA50" s="21">
        <f t="shared" si="6"/>
        <v>5.6870021244268765</v>
      </c>
      <c r="AB50" s="21">
        <f t="shared" si="6"/>
        <v>5.6718652023294291</v>
      </c>
      <c r="AC50" s="71">
        <f t="shared" si="6"/>
        <v>3.2433548929192701</v>
      </c>
    </row>
    <row r="51" spans="1:29" x14ac:dyDescent="0.25">
      <c r="A51" s="303">
        <v>2018</v>
      </c>
      <c r="B51" s="14">
        <f>'Jan 18'!$C$14</f>
        <v>9306106.8939999975</v>
      </c>
      <c r="C51" s="14">
        <f>'Fev 18'!$C$14</f>
        <v>7137611.5810000002</v>
      </c>
      <c r="D51" s="14">
        <f>'Mar 18'!$C$14</f>
        <v>7596149.9909999995</v>
      </c>
      <c r="E51" s="14">
        <f>'Abr 18'!$C$14</f>
        <v>7264472.0409999993</v>
      </c>
      <c r="F51" s="14">
        <f>'Mai 18'!$C$14</f>
        <v>7275727.4920000006</v>
      </c>
      <c r="G51" s="14">
        <f>'Jun 18'!$C$14</f>
        <v>7302883.4690000005</v>
      </c>
      <c r="H51" s="14">
        <f>'Jul 18'!$C$14</f>
        <v>9285931.2090000026</v>
      </c>
      <c r="I51" s="14">
        <f>'Ago 18'!$C$14</f>
        <v>7958025.1059999987</v>
      </c>
      <c r="J51" s="14">
        <f>'Set 18'!$C$14</f>
        <v>7690892.4730000012</v>
      </c>
      <c r="K51" s="14">
        <f>'Out 18'!$C$14</f>
        <v>8052958.7980000004</v>
      </c>
      <c r="L51" s="14">
        <f>'Nov 18'!$C$14</f>
        <v>8020475.4460000005</v>
      </c>
      <c r="M51" s="14">
        <f>'Dez 18'!$C$14</f>
        <v>9050367.7459999993</v>
      </c>
      <c r="N51" s="69">
        <f t="shared" si="8"/>
        <v>95941602.245999992</v>
      </c>
      <c r="P51" s="303">
        <v>2018</v>
      </c>
      <c r="Q51" s="18">
        <f t="shared" ref="Q51:AC52" si="9">IF(B51&lt;&gt;"",IF(B50&lt;&gt;"",(B51/B50-1)*100,"-"),"-")</f>
        <v>2.8410621520820634</v>
      </c>
      <c r="R51" s="18">
        <f t="shared" si="9"/>
        <v>5.6689595170607232</v>
      </c>
      <c r="S51" s="18">
        <f t="shared" si="9"/>
        <v>1.91565505699276</v>
      </c>
      <c r="T51" s="18">
        <f t="shared" si="9"/>
        <v>6.3037375006574248</v>
      </c>
      <c r="U51" s="18">
        <f t="shared" si="9"/>
        <v>3.8481690496331211</v>
      </c>
      <c r="V51" s="18">
        <f t="shared" si="9"/>
        <v>5.1109881676261404</v>
      </c>
      <c r="W51" s="18">
        <f t="shared" si="9"/>
        <v>7.3560384303387405</v>
      </c>
      <c r="X51" s="18">
        <f t="shared" si="9"/>
        <v>4.3492624494468668</v>
      </c>
      <c r="Y51" s="21">
        <f t="shared" si="9"/>
        <v>2.6680124858944332</v>
      </c>
      <c r="Z51" s="21">
        <f t="shared" si="9"/>
        <v>3.2530210477170085</v>
      </c>
      <c r="AA51" s="21">
        <f t="shared" si="9"/>
        <v>5.3918814975580709</v>
      </c>
      <c r="AB51" s="21">
        <f t="shared" si="9"/>
        <v>4.1082662934649239</v>
      </c>
      <c r="AC51" s="71">
        <f t="shared" si="9"/>
        <v>4.3815598031232472</v>
      </c>
    </row>
    <row r="52" spans="1:29" x14ac:dyDescent="0.25">
      <c r="A52" s="303">
        <v>2019</v>
      </c>
      <c r="B52" s="14">
        <f>'Jan 19'!$C$14</f>
        <v>9614756.9289999995</v>
      </c>
      <c r="C52" s="14">
        <f>'Fev 19'!$C$14</f>
        <v>7608305.3109999998</v>
      </c>
      <c r="D52" s="14">
        <f>'Mar 19'!$C$14</f>
        <v>7854962.7879999997</v>
      </c>
      <c r="E52" s="14">
        <f>'Abr 19'!$C$14</f>
        <v>7320531.2580000022</v>
      </c>
      <c r="F52" s="14">
        <f>'Mai 19'!$C$14</f>
        <v>7024844.8559999997</v>
      </c>
      <c r="G52" s="14">
        <f>'Jun 19'!$C$14</f>
        <v>6957631.6919999998</v>
      </c>
      <c r="H52" s="14">
        <f>'Jul 19'!$C$14</f>
        <v>8863445.9300000034</v>
      </c>
      <c r="I52" s="14">
        <f>'Ago 19'!$C$14</f>
        <v>7922831</v>
      </c>
      <c r="J52" s="14">
        <f>'Set 19'!$C$14</f>
        <v>7837029</v>
      </c>
      <c r="K52" s="14">
        <f>'Out 19'!$C$14</f>
        <v>8360908</v>
      </c>
      <c r="L52" s="14">
        <f>'Nov 19'!$C$14</f>
        <v>8146657.1380000003</v>
      </c>
      <c r="M52" s="14">
        <f>'Dez 19'!$C$14</f>
        <v>9158592.7410000004</v>
      </c>
      <c r="N52" s="69">
        <f>SUM(B52:M52)</f>
        <v>96670496.642999992</v>
      </c>
      <c r="P52" s="303">
        <v>2019</v>
      </c>
      <c r="Q52" s="18">
        <f t="shared" si="9"/>
        <v>3.3166396917168495</v>
      </c>
      <c r="R52" s="18">
        <f t="shared" si="9"/>
        <v>6.5945551205527142</v>
      </c>
      <c r="S52" s="18">
        <f t="shared" si="9"/>
        <v>3.4071575377874863</v>
      </c>
      <c r="T52" s="18">
        <f t="shared" si="9"/>
        <v>0.77169017491718339</v>
      </c>
      <c r="U52" s="18">
        <f t="shared" si="9"/>
        <v>-3.4482137528633161</v>
      </c>
      <c r="V52" s="18">
        <f t="shared" si="9"/>
        <v>-4.7276090117767788</v>
      </c>
      <c r="W52" s="18">
        <f t="shared" si="9"/>
        <v>-4.5497351799302921</v>
      </c>
      <c r="X52" s="18">
        <f t="shared" si="9"/>
        <v>-0.44224673246461288</v>
      </c>
      <c r="Y52" s="21">
        <f t="shared" si="9"/>
        <v>1.9001244330620004</v>
      </c>
      <c r="Z52" s="21">
        <f t="shared" si="9"/>
        <v>3.8240503860081931</v>
      </c>
      <c r="AA52" s="21">
        <f t="shared" si="9"/>
        <v>1.5732445395482131</v>
      </c>
      <c r="AB52" s="21">
        <f t="shared" si="9"/>
        <v>1.195807706795482</v>
      </c>
      <c r="AC52" s="71">
        <f t="shared" si="9"/>
        <v>0.7597271464479638</v>
      </c>
    </row>
    <row r="53" spans="1:29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29" x14ac:dyDescent="0.25">
      <c r="A54" s="11"/>
      <c r="B54" s="11"/>
      <c r="C54" s="11"/>
      <c r="D54" s="11"/>
      <c r="E54" s="26"/>
      <c r="F54" s="11"/>
      <c r="G54" s="11"/>
      <c r="H54" s="11"/>
      <c r="I54" s="11"/>
      <c r="J54" s="11"/>
      <c r="K54" s="11"/>
      <c r="L54" s="11"/>
      <c r="M54" s="11"/>
    </row>
    <row r="55" spans="1:29" ht="15.6" x14ac:dyDescent="0.25">
      <c r="A55" s="8" t="s">
        <v>108</v>
      </c>
      <c r="B55" s="9"/>
      <c r="C55" s="11"/>
      <c r="D55" s="11"/>
      <c r="E55" s="26"/>
      <c r="F55" s="11"/>
      <c r="G55" s="11"/>
      <c r="H55" s="11"/>
      <c r="I55" s="11"/>
      <c r="J55" s="11"/>
      <c r="K55" s="11"/>
      <c r="L55" s="11"/>
      <c r="M55" s="11"/>
      <c r="P55" s="12" t="s">
        <v>111</v>
      </c>
    </row>
    <row r="56" spans="1:29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29" ht="15" x14ac:dyDescent="0.25">
      <c r="A57" s="22"/>
      <c r="B57" s="303" t="s">
        <v>41</v>
      </c>
      <c r="C57" s="303" t="s">
        <v>42</v>
      </c>
      <c r="D57" s="303" t="s">
        <v>43</v>
      </c>
      <c r="E57" s="303" t="s">
        <v>44</v>
      </c>
      <c r="F57" s="303" t="s">
        <v>45</v>
      </c>
      <c r="G57" s="303" t="s">
        <v>46</v>
      </c>
      <c r="H57" s="303" t="s">
        <v>47</v>
      </c>
      <c r="I57" s="303" t="s">
        <v>48</v>
      </c>
      <c r="J57" s="303" t="s">
        <v>49</v>
      </c>
      <c r="K57" s="303" t="s">
        <v>50</v>
      </c>
      <c r="L57" s="303" t="s">
        <v>51</v>
      </c>
      <c r="M57" s="303" t="s">
        <v>52</v>
      </c>
      <c r="N57" s="303" t="s">
        <v>93</v>
      </c>
      <c r="P57" s="13"/>
      <c r="Q57" s="303" t="s">
        <v>41</v>
      </c>
      <c r="R57" s="303" t="s">
        <v>42</v>
      </c>
      <c r="S57" s="303" t="s">
        <v>43</v>
      </c>
      <c r="T57" s="303" t="s">
        <v>44</v>
      </c>
      <c r="U57" s="303" t="s">
        <v>45</v>
      </c>
      <c r="V57" s="303" t="s">
        <v>46</v>
      </c>
      <c r="W57" s="303" t="s">
        <v>47</v>
      </c>
      <c r="X57" s="303" t="s">
        <v>48</v>
      </c>
      <c r="Y57" s="303" t="s">
        <v>49</v>
      </c>
      <c r="Z57" s="303" t="s">
        <v>50</v>
      </c>
      <c r="AA57" s="303" t="s">
        <v>51</v>
      </c>
      <c r="AB57" s="303" t="s">
        <v>52</v>
      </c>
      <c r="AC57" s="303" t="s">
        <v>93</v>
      </c>
    </row>
    <row r="58" spans="1:29" hidden="1" x14ac:dyDescent="0.25">
      <c r="A58" s="40">
        <v>2000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P58" s="40">
        <v>2000</v>
      </c>
      <c r="Q58" s="16"/>
      <c r="R58" s="23"/>
      <c r="S58" s="23"/>
      <c r="T58" s="23"/>
      <c r="U58" s="23"/>
      <c r="V58" s="23"/>
      <c r="W58" s="23"/>
      <c r="X58" s="23"/>
      <c r="Y58" s="23"/>
      <c r="Z58" s="23"/>
      <c r="AA58" s="24"/>
      <c r="AB58" s="23"/>
      <c r="AC58" s="23"/>
    </row>
    <row r="59" spans="1:29" hidden="1" x14ac:dyDescent="0.25">
      <c r="A59" s="40">
        <v>2001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P59" s="40">
        <v>2001</v>
      </c>
      <c r="Q59" s="18" t="str">
        <f>IF(B59&lt;&gt;"",IF(B58&lt;&gt;"",(B59/B58-1)*100,"-"),"-")</f>
        <v>-</v>
      </c>
      <c r="R59" s="18" t="str">
        <f t="shared" ref="R59:AB69" si="10">IF(C59&lt;&gt;"",IF(C58&lt;&gt;"",(C59/C58-1)*100,"-"),"-")</f>
        <v>-</v>
      </c>
      <c r="S59" s="18" t="str">
        <f t="shared" si="10"/>
        <v>-</v>
      </c>
      <c r="T59" s="18" t="str">
        <f t="shared" si="10"/>
        <v>-</v>
      </c>
      <c r="U59" s="18" t="str">
        <f t="shared" si="10"/>
        <v>-</v>
      </c>
      <c r="V59" s="18" t="str">
        <f t="shared" si="10"/>
        <v>-</v>
      </c>
      <c r="W59" s="18" t="str">
        <f t="shared" si="10"/>
        <v>-</v>
      </c>
      <c r="X59" s="18" t="str">
        <f t="shared" si="10"/>
        <v>-</v>
      </c>
      <c r="Y59" s="18" t="str">
        <f t="shared" si="10"/>
        <v>-</v>
      </c>
      <c r="Z59" s="18" t="str">
        <f t="shared" si="10"/>
        <v>-</v>
      </c>
      <c r="AA59" s="18" t="str">
        <f t="shared" si="10"/>
        <v>-</v>
      </c>
      <c r="AB59" s="18" t="str">
        <f t="shared" si="10"/>
        <v>-</v>
      </c>
      <c r="AC59" s="19" t="str">
        <f>IF(M59&lt;&gt;"",IF(N59&lt;&gt;"",IF(N58&lt;&gt;"",(N59/N58-1)*100,"-"),"-"),"-")</f>
        <v>-</v>
      </c>
    </row>
    <row r="60" spans="1:29" hidden="1" x14ac:dyDescent="0.25">
      <c r="A60" s="40">
        <v>2002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P60" s="40">
        <v>2002</v>
      </c>
      <c r="Q60" s="18" t="str">
        <f t="shared" ref="Q60:Q69" si="11">IF(B60&lt;&gt;"",IF(B59&lt;&gt;"",(B60/B59-1)*100,"-"),"-")</f>
        <v>-</v>
      </c>
      <c r="R60" s="18" t="str">
        <f t="shared" si="10"/>
        <v>-</v>
      </c>
      <c r="S60" s="18" t="str">
        <f t="shared" si="10"/>
        <v>-</v>
      </c>
      <c r="T60" s="18" t="str">
        <f t="shared" si="10"/>
        <v>-</v>
      </c>
      <c r="U60" s="18" t="str">
        <f t="shared" si="10"/>
        <v>-</v>
      </c>
      <c r="V60" s="18" t="str">
        <f t="shared" si="10"/>
        <v>-</v>
      </c>
      <c r="W60" s="18" t="str">
        <f t="shared" si="10"/>
        <v>-</v>
      </c>
      <c r="X60" s="18" t="str">
        <f t="shared" si="10"/>
        <v>-</v>
      </c>
      <c r="Y60" s="18" t="str">
        <f t="shared" si="10"/>
        <v>-</v>
      </c>
      <c r="Z60" s="18" t="str">
        <f t="shared" si="10"/>
        <v>-</v>
      </c>
      <c r="AA60" s="18" t="str">
        <f t="shared" si="10"/>
        <v>-</v>
      </c>
      <c r="AB60" s="18" t="str">
        <f t="shared" si="10"/>
        <v>-</v>
      </c>
      <c r="AC60" s="19" t="str">
        <f t="shared" ref="AC60:AC69" si="12">IF(M60&lt;&gt;"",IF(N60&lt;&gt;"",IF(N59&lt;&gt;"",(N60/N59-1)*100,"-"),"-"),"-")</f>
        <v>-</v>
      </c>
    </row>
    <row r="61" spans="1:29" hidden="1" x14ac:dyDescent="0.25">
      <c r="A61" s="40">
        <v>2003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P61" s="40">
        <v>2003</v>
      </c>
      <c r="Q61" s="18" t="str">
        <f t="shared" si="11"/>
        <v>-</v>
      </c>
      <c r="R61" s="18" t="str">
        <f t="shared" si="10"/>
        <v>-</v>
      </c>
      <c r="S61" s="18" t="str">
        <f t="shared" si="10"/>
        <v>-</v>
      </c>
      <c r="T61" s="18" t="str">
        <f t="shared" si="10"/>
        <v>-</v>
      </c>
      <c r="U61" s="18" t="str">
        <f t="shared" si="10"/>
        <v>-</v>
      </c>
      <c r="V61" s="18" t="str">
        <f t="shared" si="10"/>
        <v>-</v>
      </c>
      <c r="W61" s="18" t="str">
        <f t="shared" si="10"/>
        <v>-</v>
      </c>
      <c r="X61" s="18" t="str">
        <f t="shared" si="10"/>
        <v>-</v>
      </c>
      <c r="Y61" s="18" t="str">
        <f t="shared" si="10"/>
        <v>-</v>
      </c>
      <c r="Z61" s="18" t="str">
        <f t="shared" si="10"/>
        <v>-</v>
      </c>
      <c r="AA61" s="18" t="str">
        <f t="shared" si="10"/>
        <v>-</v>
      </c>
      <c r="AB61" s="18" t="str">
        <f t="shared" si="10"/>
        <v>-</v>
      </c>
      <c r="AC61" s="19" t="str">
        <f t="shared" si="12"/>
        <v>-</v>
      </c>
    </row>
    <row r="62" spans="1:29" hidden="1" x14ac:dyDescent="0.25">
      <c r="A62" s="40">
        <v>2004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P62" s="40">
        <v>2004</v>
      </c>
      <c r="Q62" s="18" t="str">
        <f t="shared" si="11"/>
        <v>-</v>
      </c>
      <c r="R62" s="18" t="str">
        <f t="shared" si="10"/>
        <v>-</v>
      </c>
      <c r="S62" s="18" t="str">
        <f t="shared" si="10"/>
        <v>-</v>
      </c>
      <c r="T62" s="18" t="str">
        <f t="shared" si="10"/>
        <v>-</v>
      </c>
      <c r="U62" s="18" t="str">
        <f t="shared" si="10"/>
        <v>-</v>
      </c>
      <c r="V62" s="18" t="str">
        <f t="shared" si="10"/>
        <v>-</v>
      </c>
      <c r="W62" s="18" t="str">
        <f t="shared" si="10"/>
        <v>-</v>
      </c>
      <c r="X62" s="18" t="str">
        <f t="shared" si="10"/>
        <v>-</v>
      </c>
      <c r="Y62" s="18" t="str">
        <f t="shared" si="10"/>
        <v>-</v>
      </c>
      <c r="Z62" s="18" t="str">
        <f t="shared" si="10"/>
        <v>-</v>
      </c>
      <c r="AA62" s="18" t="str">
        <f t="shared" si="10"/>
        <v>-</v>
      </c>
      <c r="AB62" s="18" t="str">
        <f t="shared" si="10"/>
        <v>-</v>
      </c>
      <c r="AC62" s="19" t="str">
        <f t="shared" si="12"/>
        <v>-</v>
      </c>
    </row>
    <row r="63" spans="1:29" hidden="1" x14ac:dyDescent="0.25">
      <c r="A63" s="40">
        <v>2005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P63" s="40">
        <v>2005</v>
      </c>
      <c r="Q63" s="18" t="str">
        <f t="shared" si="11"/>
        <v>-</v>
      </c>
      <c r="R63" s="18" t="str">
        <f t="shared" si="10"/>
        <v>-</v>
      </c>
      <c r="S63" s="18" t="str">
        <f t="shared" si="10"/>
        <v>-</v>
      </c>
      <c r="T63" s="18" t="str">
        <f t="shared" si="10"/>
        <v>-</v>
      </c>
      <c r="U63" s="18" t="str">
        <f t="shared" si="10"/>
        <v>-</v>
      </c>
      <c r="V63" s="18" t="str">
        <f t="shared" si="10"/>
        <v>-</v>
      </c>
      <c r="W63" s="18" t="str">
        <f t="shared" si="10"/>
        <v>-</v>
      </c>
      <c r="X63" s="18" t="str">
        <f t="shared" si="10"/>
        <v>-</v>
      </c>
      <c r="Y63" s="18" t="str">
        <f t="shared" si="10"/>
        <v>-</v>
      </c>
      <c r="Z63" s="18" t="str">
        <f t="shared" si="10"/>
        <v>-</v>
      </c>
      <c r="AA63" s="18" t="str">
        <f t="shared" si="10"/>
        <v>-</v>
      </c>
      <c r="AB63" s="18" t="str">
        <f t="shared" si="10"/>
        <v>-</v>
      </c>
      <c r="AC63" s="19" t="str">
        <f t="shared" si="12"/>
        <v>-</v>
      </c>
    </row>
    <row r="64" spans="1:29" hidden="1" x14ac:dyDescent="0.25">
      <c r="A64" s="40">
        <v>2006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P64" s="40">
        <v>2006</v>
      </c>
      <c r="Q64" s="18" t="str">
        <f t="shared" si="11"/>
        <v>-</v>
      </c>
      <c r="R64" s="18" t="str">
        <f t="shared" si="10"/>
        <v>-</v>
      </c>
      <c r="S64" s="18" t="str">
        <f t="shared" si="10"/>
        <v>-</v>
      </c>
      <c r="T64" s="18" t="str">
        <f t="shared" si="10"/>
        <v>-</v>
      </c>
      <c r="U64" s="18" t="str">
        <f t="shared" si="10"/>
        <v>-</v>
      </c>
      <c r="V64" s="18" t="str">
        <f t="shared" si="10"/>
        <v>-</v>
      </c>
      <c r="W64" s="18" t="str">
        <f t="shared" si="10"/>
        <v>-</v>
      </c>
      <c r="X64" s="18" t="str">
        <f t="shared" si="10"/>
        <v>-</v>
      </c>
      <c r="Y64" s="18" t="str">
        <f t="shared" si="10"/>
        <v>-</v>
      </c>
      <c r="Z64" s="18" t="str">
        <f t="shared" si="10"/>
        <v>-</v>
      </c>
      <c r="AA64" s="18" t="str">
        <f t="shared" si="10"/>
        <v>-</v>
      </c>
      <c r="AB64" s="18" t="str">
        <f t="shared" si="10"/>
        <v>-</v>
      </c>
      <c r="AC64" s="19" t="str">
        <f t="shared" si="12"/>
        <v>-</v>
      </c>
    </row>
    <row r="65" spans="1:29" hidden="1" x14ac:dyDescent="0.25">
      <c r="A65" s="40">
        <v>2007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  <c r="P65" s="40">
        <v>2007</v>
      </c>
      <c r="Q65" s="18" t="str">
        <f t="shared" si="11"/>
        <v>-</v>
      </c>
      <c r="R65" s="18" t="str">
        <f t="shared" si="10"/>
        <v>-</v>
      </c>
      <c r="S65" s="18" t="str">
        <f t="shared" si="10"/>
        <v>-</v>
      </c>
      <c r="T65" s="18" t="str">
        <f t="shared" si="10"/>
        <v>-</v>
      </c>
      <c r="U65" s="18" t="str">
        <f t="shared" si="10"/>
        <v>-</v>
      </c>
      <c r="V65" s="18" t="str">
        <f t="shared" si="10"/>
        <v>-</v>
      </c>
      <c r="W65" s="18" t="str">
        <f t="shared" si="10"/>
        <v>-</v>
      </c>
      <c r="X65" s="18" t="str">
        <f t="shared" si="10"/>
        <v>-</v>
      </c>
      <c r="Y65" s="18" t="str">
        <f t="shared" si="10"/>
        <v>-</v>
      </c>
      <c r="Z65" s="18" t="str">
        <f t="shared" si="10"/>
        <v>-</v>
      </c>
      <c r="AA65" s="18" t="str">
        <f t="shared" si="10"/>
        <v>-</v>
      </c>
      <c r="AB65" s="18" t="str">
        <f t="shared" si="10"/>
        <v>-</v>
      </c>
      <c r="AC65" s="19" t="str">
        <f t="shared" si="12"/>
        <v>-</v>
      </c>
    </row>
    <row r="66" spans="1:29" hidden="1" x14ac:dyDescent="0.25">
      <c r="A66" s="40">
        <v>2008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8"/>
      <c r="P66" s="40">
        <v>2008</v>
      </c>
      <c r="Q66" s="18" t="str">
        <f t="shared" si="11"/>
        <v>-</v>
      </c>
      <c r="R66" s="18" t="str">
        <f t="shared" si="10"/>
        <v>-</v>
      </c>
      <c r="S66" s="18" t="str">
        <f t="shared" si="10"/>
        <v>-</v>
      </c>
      <c r="T66" s="18" t="str">
        <f t="shared" si="10"/>
        <v>-</v>
      </c>
      <c r="U66" s="18" t="str">
        <f t="shared" si="10"/>
        <v>-</v>
      </c>
      <c r="V66" s="18" t="str">
        <f t="shared" si="10"/>
        <v>-</v>
      </c>
      <c r="W66" s="18" t="str">
        <f t="shared" si="10"/>
        <v>-</v>
      </c>
      <c r="X66" s="18" t="str">
        <f t="shared" si="10"/>
        <v>-</v>
      </c>
      <c r="Y66" s="18" t="str">
        <f t="shared" si="10"/>
        <v>-</v>
      </c>
      <c r="Z66" s="18" t="str">
        <f t="shared" si="10"/>
        <v>-</v>
      </c>
      <c r="AA66" s="18" t="str">
        <f t="shared" si="10"/>
        <v>-</v>
      </c>
      <c r="AB66" s="18" t="str">
        <f t="shared" si="10"/>
        <v>-</v>
      </c>
      <c r="AC66" s="19" t="str">
        <f t="shared" si="12"/>
        <v>-</v>
      </c>
    </row>
    <row r="67" spans="1:29" hidden="1" x14ac:dyDescent="0.25">
      <c r="A67" s="40">
        <v>2009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  <c r="P67" s="40">
        <v>2009</v>
      </c>
      <c r="Q67" s="18" t="str">
        <f t="shared" si="11"/>
        <v>-</v>
      </c>
      <c r="R67" s="18" t="str">
        <f t="shared" si="10"/>
        <v>-</v>
      </c>
      <c r="S67" s="18" t="str">
        <f t="shared" si="10"/>
        <v>-</v>
      </c>
      <c r="T67" s="18" t="str">
        <f t="shared" si="10"/>
        <v>-</v>
      </c>
      <c r="U67" s="18" t="str">
        <f t="shared" si="10"/>
        <v>-</v>
      </c>
      <c r="V67" s="18" t="str">
        <f t="shared" si="10"/>
        <v>-</v>
      </c>
      <c r="W67" s="18" t="str">
        <f t="shared" si="10"/>
        <v>-</v>
      </c>
      <c r="X67" s="18" t="str">
        <f t="shared" si="10"/>
        <v>-</v>
      </c>
      <c r="Y67" s="18" t="str">
        <f t="shared" si="10"/>
        <v>-</v>
      </c>
      <c r="Z67" s="18" t="str">
        <f t="shared" si="10"/>
        <v>-</v>
      </c>
      <c r="AA67" s="18" t="str">
        <f t="shared" si="10"/>
        <v>-</v>
      </c>
      <c r="AB67" s="18" t="str">
        <f t="shared" si="10"/>
        <v>-</v>
      </c>
      <c r="AC67" s="19" t="str">
        <f t="shared" si="12"/>
        <v>-</v>
      </c>
    </row>
    <row r="68" spans="1:29" hidden="1" x14ac:dyDescent="0.25">
      <c r="A68" s="40">
        <v>2010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  <c r="P68" s="40">
        <v>2010</v>
      </c>
      <c r="Q68" s="18" t="str">
        <f t="shared" si="11"/>
        <v>-</v>
      </c>
      <c r="R68" s="18" t="str">
        <f>IF(C68&lt;&gt;"",IF(C67&lt;&gt;"",(C68/C67-1)*100,"-"),"-")</f>
        <v>-</v>
      </c>
      <c r="S68" s="18" t="str">
        <f t="shared" si="10"/>
        <v>-</v>
      </c>
      <c r="T68" s="18" t="str">
        <f t="shared" si="10"/>
        <v>-</v>
      </c>
      <c r="U68" s="18" t="str">
        <f t="shared" si="10"/>
        <v>-</v>
      </c>
      <c r="V68" s="18" t="str">
        <f t="shared" si="10"/>
        <v>-</v>
      </c>
      <c r="W68" s="18" t="str">
        <f t="shared" si="10"/>
        <v>-</v>
      </c>
      <c r="X68" s="18" t="str">
        <f t="shared" si="10"/>
        <v>-</v>
      </c>
      <c r="Y68" s="18" t="str">
        <f t="shared" si="10"/>
        <v>-</v>
      </c>
      <c r="Z68" s="18" t="str">
        <f t="shared" si="10"/>
        <v>-</v>
      </c>
      <c r="AA68" s="18" t="str">
        <f t="shared" si="10"/>
        <v>-</v>
      </c>
      <c r="AB68" s="18" t="str">
        <f t="shared" si="10"/>
        <v>-</v>
      </c>
      <c r="AC68" s="19" t="str">
        <f t="shared" si="12"/>
        <v>-</v>
      </c>
    </row>
    <row r="69" spans="1:29" hidden="1" x14ac:dyDescent="0.25">
      <c r="A69" s="40">
        <v>2011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8"/>
      <c r="P69" s="40">
        <v>2011</v>
      </c>
      <c r="Q69" s="18" t="str">
        <f t="shared" si="11"/>
        <v>-</v>
      </c>
      <c r="R69" s="18" t="str">
        <f t="shared" si="10"/>
        <v>-</v>
      </c>
      <c r="S69" s="18" t="str">
        <f t="shared" si="10"/>
        <v>-</v>
      </c>
      <c r="T69" s="18" t="str">
        <f t="shared" si="10"/>
        <v>-</v>
      </c>
      <c r="U69" s="18" t="str">
        <f t="shared" si="10"/>
        <v>-</v>
      </c>
      <c r="V69" s="18" t="str">
        <f t="shared" si="10"/>
        <v>-</v>
      </c>
      <c r="W69" s="18" t="str">
        <f t="shared" si="10"/>
        <v>-</v>
      </c>
      <c r="X69" s="18" t="str">
        <f t="shared" si="10"/>
        <v>-</v>
      </c>
      <c r="Y69" s="18" t="str">
        <f t="shared" si="10"/>
        <v>-</v>
      </c>
      <c r="Z69" s="18" t="str">
        <f t="shared" si="10"/>
        <v>-</v>
      </c>
      <c r="AA69" s="18" t="str">
        <f t="shared" si="10"/>
        <v>-</v>
      </c>
      <c r="AB69" s="18" t="str">
        <f t="shared" si="10"/>
        <v>-</v>
      </c>
      <c r="AC69" s="19" t="str">
        <f t="shared" si="12"/>
        <v>-</v>
      </c>
    </row>
    <row r="70" spans="1:29" hidden="1" x14ac:dyDescent="0.25">
      <c r="A70" s="40">
        <v>2012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8"/>
      <c r="P70" s="40">
        <v>2012</v>
      </c>
      <c r="Q70" s="18" t="str">
        <f t="shared" ref="Q70:AC77" si="13">IF(B70&lt;&gt;"",IF(B69&lt;&gt;"",(B70-B69),"-"),"-")</f>
        <v>-</v>
      </c>
      <c r="R70" s="18" t="str">
        <f t="shared" si="13"/>
        <v>-</v>
      </c>
      <c r="S70" s="18" t="str">
        <f t="shared" si="13"/>
        <v>-</v>
      </c>
      <c r="T70" s="18" t="str">
        <f t="shared" si="13"/>
        <v>-</v>
      </c>
      <c r="U70" s="18" t="str">
        <f t="shared" si="13"/>
        <v>-</v>
      </c>
      <c r="V70" s="18" t="str">
        <f t="shared" si="13"/>
        <v>-</v>
      </c>
      <c r="W70" s="18" t="str">
        <f t="shared" si="13"/>
        <v>-</v>
      </c>
      <c r="X70" s="18" t="str">
        <f t="shared" si="13"/>
        <v>-</v>
      </c>
      <c r="Y70" s="18" t="str">
        <f t="shared" si="13"/>
        <v>-</v>
      </c>
      <c r="Z70" s="18" t="str">
        <f t="shared" si="13"/>
        <v>-</v>
      </c>
      <c r="AA70" s="18" t="str">
        <f t="shared" si="13"/>
        <v>-</v>
      </c>
      <c r="AB70" s="18" t="str">
        <f t="shared" si="13"/>
        <v>-</v>
      </c>
      <c r="AC70" s="18" t="str">
        <f t="shared" si="13"/>
        <v>-</v>
      </c>
    </row>
    <row r="71" spans="1:29" x14ac:dyDescent="0.25">
      <c r="A71" s="303">
        <v>2013</v>
      </c>
      <c r="B71" s="27">
        <f>(B46/B21)*100</f>
        <v>79.345400658477999</v>
      </c>
      <c r="C71" s="27">
        <f>(C46/C21)*100</f>
        <v>72.028347877061265</v>
      </c>
      <c r="D71" s="27">
        <f>(D46/D21)*100</f>
        <v>71.345329432824172</v>
      </c>
      <c r="E71" s="27">
        <f>(E46/E21)*100</f>
        <v>72.346256799121363</v>
      </c>
      <c r="F71" s="27">
        <f>(F46/F21)*100</f>
        <v>74.067035895344617</v>
      </c>
      <c r="G71" s="27">
        <f>(G46/G21)*100</f>
        <v>76.85988683960862</v>
      </c>
      <c r="H71" s="27">
        <f>(H46/H21)*100</f>
        <v>78.705704144247719</v>
      </c>
      <c r="I71" s="27">
        <f>(I46/I21)*100</f>
        <v>74.193644967083841</v>
      </c>
      <c r="J71" s="27">
        <f>(J46/J21)*100</f>
        <v>77.404286748702248</v>
      </c>
      <c r="K71" s="27">
        <f>(K46/K21)*100</f>
        <v>77.919228288693205</v>
      </c>
      <c r="L71" s="27">
        <f>(L46/L21)*100</f>
        <v>79.277118293799703</v>
      </c>
      <c r="M71" s="27">
        <f>(M46/M21)*100</f>
        <v>79.090911256213062</v>
      </c>
      <c r="N71" s="70">
        <f>(N46/N21)*100</f>
        <v>76.133317139137134</v>
      </c>
      <c r="P71" s="303">
        <v>2013</v>
      </c>
      <c r="Q71" s="18" t="str">
        <f t="shared" si="13"/>
        <v>-</v>
      </c>
      <c r="R71" s="18" t="str">
        <f t="shared" si="13"/>
        <v>-</v>
      </c>
      <c r="S71" s="18" t="str">
        <f t="shared" si="13"/>
        <v>-</v>
      </c>
      <c r="T71" s="18" t="str">
        <f t="shared" si="13"/>
        <v>-</v>
      </c>
      <c r="U71" s="18" t="str">
        <f t="shared" si="13"/>
        <v>-</v>
      </c>
      <c r="V71" s="18" t="str">
        <f t="shared" si="13"/>
        <v>-</v>
      </c>
      <c r="W71" s="18" t="str">
        <f t="shared" si="13"/>
        <v>-</v>
      </c>
      <c r="X71" s="18" t="str">
        <f t="shared" si="13"/>
        <v>-</v>
      </c>
      <c r="Y71" s="18" t="str">
        <f t="shared" si="13"/>
        <v>-</v>
      </c>
      <c r="Z71" s="18" t="str">
        <f t="shared" si="13"/>
        <v>-</v>
      </c>
      <c r="AA71" s="18" t="str">
        <f t="shared" si="13"/>
        <v>-</v>
      </c>
      <c r="AB71" s="18" t="str">
        <f t="shared" si="13"/>
        <v>-</v>
      </c>
      <c r="AC71" s="71" t="str">
        <f t="shared" si="13"/>
        <v>-</v>
      </c>
    </row>
    <row r="72" spans="1:29" x14ac:dyDescent="0.25">
      <c r="A72" s="303">
        <v>2014</v>
      </c>
      <c r="B72" s="27">
        <f>(B47/B22)*100</f>
        <v>80.547867059315294</v>
      </c>
      <c r="C72" s="27">
        <f>(C47/C22)*100</f>
        <v>80.405053793885315</v>
      </c>
      <c r="D72" s="27">
        <f>(D47/D22)*100</f>
        <v>77.495859465902441</v>
      </c>
      <c r="E72" s="27">
        <f>(E47/E22)*100</f>
        <v>79.359672979234432</v>
      </c>
      <c r="F72" s="27">
        <f>(F47/F22)*100</f>
        <v>78.405087421028213</v>
      </c>
      <c r="G72" s="27">
        <f>(G47/G22)*100</f>
        <v>78.300899820443377</v>
      </c>
      <c r="H72" s="27">
        <f>(H47/H22)*100</f>
        <v>81.522105569824149</v>
      </c>
      <c r="I72" s="27">
        <f>(I47/I22)*100</f>
        <v>79.182645052613879</v>
      </c>
      <c r="J72" s="27">
        <f>(J47/J22)*100</f>
        <v>78.533890328296863</v>
      </c>
      <c r="K72" s="27">
        <f>(K47/K22)*100</f>
        <v>80.653693818486957</v>
      </c>
      <c r="L72" s="27">
        <f>(L47/L22)*100</f>
        <v>81.117548261749178</v>
      </c>
      <c r="M72" s="27">
        <f>(M47/M22)*100</f>
        <v>80.793768154767605</v>
      </c>
      <c r="N72" s="70">
        <f>(N47/N22)*100</f>
        <v>79.735816301326139</v>
      </c>
      <c r="P72" s="303">
        <v>2014</v>
      </c>
      <c r="Q72" s="18">
        <f t="shared" si="13"/>
        <v>1.2024664008372952</v>
      </c>
      <c r="R72" s="18">
        <f t="shared" si="13"/>
        <v>8.3767059168240507</v>
      </c>
      <c r="S72" s="18">
        <f t="shared" si="13"/>
        <v>6.1505300330782688</v>
      </c>
      <c r="T72" s="18">
        <f t="shared" si="13"/>
        <v>7.0134161801130688</v>
      </c>
      <c r="U72" s="18">
        <f t="shared" si="13"/>
        <v>4.3380515256835963</v>
      </c>
      <c r="V72" s="18">
        <f t="shared" si="13"/>
        <v>1.4410129808347563</v>
      </c>
      <c r="W72" s="18">
        <f t="shared" si="13"/>
        <v>2.81640142557643</v>
      </c>
      <c r="X72" s="18">
        <f t="shared" si="13"/>
        <v>4.9890000855300372</v>
      </c>
      <c r="Y72" s="18">
        <f t="shared" si="13"/>
        <v>1.1296035795946153</v>
      </c>
      <c r="Z72" s="18">
        <f t="shared" si="13"/>
        <v>2.7344655297937521</v>
      </c>
      <c r="AA72" s="18">
        <f t="shared" si="13"/>
        <v>1.8404299679494756</v>
      </c>
      <c r="AB72" s="18">
        <f t="shared" si="13"/>
        <v>1.7028568985545434</v>
      </c>
      <c r="AC72" s="71">
        <f t="shared" si="13"/>
        <v>3.6024991621890052</v>
      </c>
    </row>
    <row r="73" spans="1:29" x14ac:dyDescent="0.25">
      <c r="A73" s="303">
        <v>2015</v>
      </c>
      <c r="B73" s="27">
        <f>(B48/B23)*100</f>
        <v>84.48295488095583</v>
      </c>
      <c r="C73" s="27">
        <f>(C48/C23)*100</f>
        <v>79.954727681590654</v>
      </c>
      <c r="D73" s="27">
        <f>(D48/D23)*100</f>
        <v>77.300162510923229</v>
      </c>
      <c r="E73" s="27">
        <f>(E48/E23)*100</f>
        <v>80.88257316192707</v>
      </c>
      <c r="F73" s="27">
        <f>(F48/F23)*100</f>
        <v>78.010598602523928</v>
      </c>
      <c r="G73" s="27">
        <f>(G48/G23)*100</f>
        <v>77.678125257872424</v>
      </c>
      <c r="H73" s="27">
        <f>(H48/H23)*100</f>
        <v>83.356966184926961</v>
      </c>
      <c r="I73" s="27">
        <f>(I48/I23)*100</f>
        <v>78.62242489826744</v>
      </c>
      <c r="J73" s="27">
        <f>(J48/J23)*100</f>
        <v>79.493965393293934</v>
      </c>
      <c r="K73" s="27">
        <f>(K48/K23)*100</f>
        <v>79.23014833962435</v>
      </c>
      <c r="L73" s="27">
        <f>(L48/L23)*100</f>
        <v>77.872067739328855</v>
      </c>
      <c r="M73" s="27">
        <f>(M48/M23)*100</f>
        <v>79.816001308534283</v>
      </c>
      <c r="N73" s="70">
        <f>(N48/N23)*100</f>
        <v>79.828209133037404</v>
      </c>
      <c r="P73" s="303">
        <v>2015</v>
      </c>
      <c r="Q73" s="18">
        <f t="shared" si="13"/>
        <v>3.9350878216405363</v>
      </c>
      <c r="R73" s="18">
        <f t="shared" si="13"/>
        <v>-0.45032611229466113</v>
      </c>
      <c r="S73" s="18">
        <f t="shared" si="13"/>
        <v>-0.19569695497921202</v>
      </c>
      <c r="T73" s="18">
        <f t="shared" si="13"/>
        <v>1.5229001826926378</v>
      </c>
      <c r="U73" s="18">
        <f t="shared" si="13"/>
        <v>-0.39448881850428563</v>
      </c>
      <c r="V73" s="18">
        <f t="shared" si="13"/>
        <v>-0.62277456257095309</v>
      </c>
      <c r="W73" s="18">
        <f t="shared" si="13"/>
        <v>1.8348606151028122</v>
      </c>
      <c r="X73" s="18">
        <f t="shared" si="13"/>
        <v>-0.5602201543464389</v>
      </c>
      <c r="Y73" s="18">
        <f t="shared" si="13"/>
        <v>0.96007506499707063</v>
      </c>
      <c r="Z73" s="18">
        <f t="shared" si="13"/>
        <v>-1.4235454788626072</v>
      </c>
      <c r="AA73" s="18">
        <f t="shared" si="13"/>
        <v>-3.2454805224203227</v>
      </c>
      <c r="AB73" s="18">
        <f t="shared" si="13"/>
        <v>-0.97776684623332244</v>
      </c>
      <c r="AC73" s="71">
        <f t="shared" si="13"/>
        <v>9.2392831711265444E-2</v>
      </c>
    </row>
    <row r="74" spans="1:29" x14ac:dyDescent="0.25">
      <c r="A74" s="303">
        <v>2016</v>
      </c>
      <c r="B74" s="27">
        <f>(B49/B24)*100</f>
        <v>83.105655063355115</v>
      </c>
      <c r="C74" s="27">
        <f>(C49/C24)*100</f>
        <v>78.33462908408184</v>
      </c>
      <c r="D74" s="27">
        <f>(D49/D24)*100</f>
        <v>77.509248050113513</v>
      </c>
      <c r="E74" s="27">
        <f>(E49/E24)*100</f>
        <v>79.137990113753659</v>
      </c>
      <c r="F74" s="27">
        <f>(F49/F24)*100</f>
        <v>78.327696098134041</v>
      </c>
      <c r="G74" s="27">
        <f>(G49/G24)*100</f>
        <v>78.061875660947294</v>
      </c>
      <c r="H74" s="27">
        <f>(H49/H24)*100</f>
        <v>84.497473700665921</v>
      </c>
      <c r="I74" s="27">
        <f>(I49/I24)*100</f>
        <v>78.776550521932691</v>
      </c>
      <c r="J74" s="27">
        <f>(J49/J24)*100</f>
        <v>79.985255550806954</v>
      </c>
      <c r="K74" s="27">
        <f>(K49/K24)*100</f>
        <v>79.188274691450189</v>
      </c>
      <c r="L74" s="27">
        <f>(L49/L24)*100</f>
        <v>80.686849791179483</v>
      </c>
      <c r="M74" s="27">
        <f>(M49/M24)*100</f>
        <v>81.285550499902058</v>
      </c>
      <c r="N74" s="70">
        <f>(N49/N24)*100</f>
        <v>80.022371806840539</v>
      </c>
      <c r="P74" s="303">
        <v>2016</v>
      </c>
      <c r="Q74" s="18">
        <f t="shared" si="13"/>
        <v>-1.377299817600715</v>
      </c>
      <c r="R74" s="18">
        <f t="shared" si="13"/>
        <v>-1.6200985975088145</v>
      </c>
      <c r="S74" s="18">
        <f t="shared" si="13"/>
        <v>0.2090855391902835</v>
      </c>
      <c r="T74" s="18">
        <f t="shared" si="13"/>
        <v>-1.7445830481734106</v>
      </c>
      <c r="U74" s="18">
        <f t="shared" si="13"/>
        <v>0.31709749561011336</v>
      </c>
      <c r="V74" s="18">
        <f t="shared" si="13"/>
        <v>0.38375040307487041</v>
      </c>
      <c r="W74" s="18">
        <f t="shared" si="13"/>
        <v>1.1405075157389604</v>
      </c>
      <c r="X74" s="18">
        <f t="shared" si="13"/>
        <v>0.15412562366525151</v>
      </c>
      <c r="Y74" s="18">
        <f t="shared" si="13"/>
        <v>0.49129015751302063</v>
      </c>
      <c r="Z74" s="18">
        <f t="shared" si="13"/>
        <v>-4.1873648174160394E-2</v>
      </c>
      <c r="AA74" s="18">
        <f t="shared" si="13"/>
        <v>2.8147820518506279</v>
      </c>
      <c r="AB74" s="18">
        <f t="shared" si="13"/>
        <v>1.4695491913677756</v>
      </c>
      <c r="AC74" s="71">
        <f t="shared" si="13"/>
        <v>0.19416267380313457</v>
      </c>
    </row>
    <row r="75" spans="1:29" x14ac:dyDescent="0.25">
      <c r="A75" s="303">
        <v>2017</v>
      </c>
      <c r="B75" s="27">
        <f>(B50/B25)*100</f>
        <v>84.241138369462192</v>
      </c>
      <c r="C75" s="27">
        <f>(C50/C25)*100</f>
        <v>79.106387939162744</v>
      </c>
      <c r="D75" s="27">
        <f>(D50/D25)*100</f>
        <v>78.951439019792829</v>
      </c>
      <c r="E75" s="27">
        <f>(E50/E25)*100</f>
        <v>80.091683256054822</v>
      </c>
      <c r="F75" s="27">
        <f>(F50/F25)*100</f>
        <v>77.786265454263642</v>
      </c>
      <c r="G75" s="27">
        <f>(G50/G25)*100</f>
        <v>80.134410873067836</v>
      </c>
      <c r="H75" s="27">
        <f>(H50/H25)*100</f>
        <v>83.888737873239378</v>
      </c>
      <c r="I75" s="27">
        <f>(I50/I25)*100</f>
        <v>80.236569643735734</v>
      </c>
      <c r="J75" s="27">
        <f>(J50/J25)*100</f>
        <v>82.882545082837396</v>
      </c>
      <c r="K75" s="27">
        <f>(K50/K25)*100</f>
        <v>83.285637340881564</v>
      </c>
      <c r="L75" s="27">
        <f>(L50/L25)*100</f>
        <v>82.575053624547039</v>
      </c>
      <c r="M75" s="27">
        <f>(M50/M25)*100</f>
        <v>83.203861343565251</v>
      </c>
      <c r="N75" s="70">
        <f>(N50/N25)*100</f>
        <v>81.475089499465966</v>
      </c>
      <c r="P75" s="303">
        <v>2017</v>
      </c>
      <c r="Q75" s="18">
        <f t="shared" si="13"/>
        <v>1.1354833061070764</v>
      </c>
      <c r="R75" s="18">
        <f t="shared" si="13"/>
        <v>0.77175885508090403</v>
      </c>
      <c r="S75" s="18">
        <f t="shared" si="13"/>
        <v>1.4421909696793165</v>
      </c>
      <c r="T75" s="18">
        <f t="shared" si="13"/>
        <v>0.95369314230116231</v>
      </c>
      <c r="U75" s="18">
        <f t="shared" si="13"/>
        <v>-0.54143064387039885</v>
      </c>
      <c r="V75" s="18">
        <f t="shared" si="13"/>
        <v>2.0725352121205418</v>
      </c>
      <c r="W75" s="18">
        <f t="shared" si="13"/>
        <v>-0.60873582742654264</v>
      </c>
      <c r="X75" s="18">
        <f t="shared" si="13"/>
        <v>1.4600191218030432</v>
      </c>
      <c r="Y75" s="18">
        <f t="shared" si="13"/>
        <v>2.8972895320304417</v>
      </c>
      <c r="Z75" s="18">
        <f t="shared" si="13"/>
        <v>4.0973626494313748</v>
      </c>
      <c r="AA75" s="18">
        <f t="shared" si="13"/>
        <v>1.8882038333675553</v>
      </c>
      <c r="AB75" s="18">
        <f t="shared" si="13"/>
        <v>1.9183108436631926</v>
      </c>
      <c r="AC75" s="71">
        <f t="shared" si="13"/>
        <v>1.452717692625427</v>
      </c>
    </row>
    <row r="76" spans="1:29" x14ac:dyDescent="0.25">
      <c r="A76" s="303">
        <v>2018</v>
      </c>
      <c r="B76" s="27">
        <f>(B51/B26)*100</f>
        <v>84.709732221422996</v>
      </c>
      <c r="C76" s="27">
        <f>(C51/C26)*100</f>
        <v>80.340151728604752</v>
      </c>
      <c r="D76" s="27">
        <f>(D51/D26)*100</f>
        <v>80.076072957770748</v>
      </c>
      <c r="E76" s="27">
        <f>(E51/E26)*100</f>
        <v>80.49197250136281</v>
      </c>
      <c r="F76" s="27">
        <f>(F51/F26)*100</f>
        <v>76.873126355639982</v>
      </c>
      <c r="G76" s="27">
        <f>(G51/G26)*100</f>
        <v>77.918814366131485</v>
      </c>
      <c r="H76" s="27">
        <f>(H51/H26)*100</f>
        <v>83.895206160388497</v>
      </c>
      <c r="I76" s="27">
        <f>(I51/I26)*100</f>
        <v>79.995213993322608</v>
      </c>
      <c r="J76" s="27">
        <f>(J51/J26)*100</f>
        <v>80.723707675033296</v>
      </c>
      <c r="K76" s="27">
        <f>(K51/K26)*100</f>
        <v>81.462752394857191</v>
      </c>
      <c r="L76" s="27">
        <f>(L51/L26)*100</f>
        <v>83.673066568765549</v>
      </c>
      <c r="M76" s="27">
        <f>(M51/M26)*100</f>
        <v>84.337614080854991</v>
      </c>
      <c r="N76" s="70">
        <f>(N51/N26)*100</f>
        <v>81.330917343367389</v>
      </c>
      <c r="P76" s="303">
        <v>2018</v>
      </c>
      <c r="Q76" s="18">
        <f t="shared" si="13"/>
        <v>0.46859385196080439</v>
      </c>
      <c r="R76" s="18">
        <f t="shared" si="13"/>
        <v>1.2337637894420084</v>
      </c>
      <c r="S76" s="18">
        <f t="shared" si="13"/>
        <v>1.1246339379779187</v>
      </c>
      <c r="T76" s="18">
        <f t="shared" si="13"/>
        <v>0.40028924530798804</v>
      </c>
      <c r="U76" s="18">
        <f t="shared" si="13"/>
        <v>-0.91313909862365961</v>
      </c>
      <c r="V76" s="18">
        <f t="shared" si="13"/>
        <v>-2.2155965069363504</v>
      </c>
      <c r="W76" s="18">
        <f t="shared" si="13"/>
        <v>6.4682871491186233E-3</v>
      </c>
      <c r="X76" s="18">
        <f t="shared" si="13"/>
        <v>-0.24135565041312645</v>
      </c>
      <c r="Y76" s="18">
        <f t="shared" si="13"/>
        <v>-2.1588374078040999</v>
      </c>
      <c r="Z76" s="18">
        <f t="shared" si="13"/>
        <v>-1.8228849460243737</v>
      </c>
      <c r="AA76" s="18">
        <f t="shared" si="13"/>
        <v>1.0980129442185103</v>
      </c>
      <c r="AB76" s="18">
        <f t="shared" si="13"/>
        <v>1.1337527372897398</v>
      </c>
      <c r="AC76" s="71">
        <f t="shared" si="13"/>
        <v>-0.14417215609857692</v>
      </c>
    </row>
    <row r="77" spans="1:29" x14ac:dyDescent="0.25">
      <c r="A77" s="303">
        <v>2019</v>
      </c>
      <c r="B77" s="27">
        <f>(B52/B27)*100</f>
        <v>84.085090455499241</v>
      </c>
      <c r="C77" s="27">
        <f>(C52/C27)*100</f>
        <v>82.462059417254267</v>
      </c>
      <c r="D77" s="27">
        <f>(D52/D27)*100</f>
        <v>80.992388252583865</v>
      </c>
      <c r="E77" s="27">
        <f>IFERROR((E52/E27)*100, 0)</f>
        <v>81.929843223613986</v>
      </c>
      <c r="F77" s="27">
        <f>IFERROR((F52/F27)*100, 0)</f>
        <v>81.715800346065379</v>
      </c>
      <c r="G77" s="27">
        <f>IFERROR((G52/G27)*100, 0)</f>
        <v>81.760610229685653</v>
      </c>
      <c r="H77" s="27">
        <f>IFERROR((H52/H27)*100, 0)</f>
        <v>84.47052317587459</v>
      </c>
      <c r="I77" s="27">
        <f>IFERROR((I52/I27)*100, 0)</f>
        <v>82.407826445394733</v>
      </c>
      <c r="J77" s="27">
        <f>IFERROR((J52/J27)*100, 0)</f>
        <v>81.846114417875455</v>
      </c>
      <c r="K77" s="27">
        <f>IFERROR((K52/K27)*100, 0)</f>
        <v>84.00299524560522</v>
      </c>
      <c r="L77" s="27">
        <f>IFERROR((L52/L27)*100, 0)</f>
        <v>82.525228347374707</v>
      </c>
      <c r="M77" s="27">
        <f>IFERROR((M52/M27)*100, 0)</f>
        <v>83.763564488980805</v>
      </c>
      <c r="N77" s="70">
        <f>(N52/N27)*100</f>
        <v>82.73603472091466</v>
      </c>
      <c r="P77" s="303">
        <v>2019</v>
      </c>
      <c r="Q77" s="18">
        <f t="shared" si="13"/>
        <v>-0.62464176592375509</v>
      </c>
      <c r="R77" s="18">
        <f t="shared" si="13"/>
        <v>2.1219076886495145</v>
      </c>
      <c r="S77" s="18">
        <f t="shared" si="13"/>
        <v>0.91631529481311702</v>
      </c>
      <c r="T77" s="18">
        <f t="shared" si="13"/>
        <v>1.4378707222511764</v>
      </c>
      <c r="U77" s="18">
        <f t="shared" si="13"/>
        <v>4.8426739904253964</v>
      </c>
      <c r="V77" s="18">
        <f t="shared" si="13"/>
        <v>3.841795863554168</v>
      </c>
      <c r="W77" s="18">
        <f t="shared" si="13"/>
        <v>0.57531701548609249</v>
      </c>
      <c r="X77" s="18">
        <f t="shared" si="13"/>
        <v>2.4126124520721248</v>
      </c>
      <c r="Y77" s="18">
        <f t="shared" si="13"/>
        <v>1.1224067428421591</v>
      </c>
      <c r="Z77" s="18">
        <f t="shared" si="13"/>
        <v>2.5402428507480295</v>
      </c>
      <c r="AA77" s="18">
        <f t="shared" si="13"/>
        <v>-1.1478382213908418</v>
      </c>
      <c r="AB77" s="18">
        <f t="shared" si="13"/>
        <v>-0.57404959187418569</v>
      </c>
      <c r="AC77" s="71">
        <f t="shared" si="13"/>
        <v>1.4051173775472705</v>
      </c>
    </row>
    <row r="78" spans="1:29" x14ac:dyDescent="0.25"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x14ac:dyDescent="0.25"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15.6" x14ac:dyDescent="0.25">
      <c r="A80" s="8" t="s">
        <v>40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P80" s="12" t="s">
        <v>109</v>
      </c>
    </row>
    <row r="81" spans="1:29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29" ht="15" x14ac:dyDescent="0.25">
      <c r="A82" s="22"/>
      <c r="B82" s="303" t="s">
        <v>41</v>
      </c>
      <c r="C82" s="303" t="s">
        <v>42</v>
      </c>
      <c r="D82" s="303" t="s">
        <v>43</v>
      </c>
      <c r="E82" s="303" t="s">
        <v>44</v>
      </c>
      <c r="F82" s="303" t="s">
        <v>45</v>
      </c>
      <c r="G82" s="303" t="s">
        <v>46</v>
      </c>
      <c r="H82" s="303" t="s">
        <v>47</v>
      </c>
      <c r="I82" s="303" t="s">
        <v>48</v>
      </c>
      <c r="J82" s="303" t="s">
        <v>49</v>
      </c>
      <c r="K82" s="303" t="s">
        <v>50</v>
      </c>
      <c r="L82" s="303" t="s">
        <v>51</v>
      </c>
      <c r="M82" s="303" t="s">
        <v>52</v>
      </c>
      <c r="N82" s="303" t="s">
        <v>93</v>
      </c>
      <c r="P82" s="13"/>
      <c r="Q82" s="303" t="s">
        <v>41</v>
      </c>
      <c r="R82" s="303" t="s">
        <v>42</v>
      </c>
      <c r="S82" s="303" t="s">
        <v>43</v>
      </c>
      <c r="T82" s="303" t="s">
        <v>44</v>
      </c>
      <c r="U82" s="303" t="s">
        <v>45</v>
      </c>
      <c r="V82" s="303" t="s">
        <v>46</v>
      </c>
      <c r="W82" s="303" t="s">
        <v>47</v>
      </c>
      <c r="X82" s="303" t="s">
        <v>48</v>
      </c>
      <c r="Y82" s="303" t="s">
        <v>49</v>
      </c>
      <c r="Z82" s="303" t="s">
        <v>50</v>
      </c>
      <c r="AA82" s="303" t="s">
        <v>51</v>
      </c>
      <c r="AB82" s="303" t="s">
        <v>52</v>
      </c>
      <c r="AC82" s="303" t="s">
        <v>93</v>
      </c>
    </row>
    <row r="83" spans="1:29" hidden="1" x14ac:dyDescent="0.25">
      <c r="A83" s="40">
        <v>2000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/>
      <c r="P83" s="40">
        <v>2000</v>
      </c>
      <c r="Q83" s="16"/>
      <c r="R83" s="23"/>
      <c r="S83" s="23"/>
      <c r="T83" s="23"/>
      <c r="U83" s="23"/>
      <c r="V83" s="23"/>
      <c r="W83" s="23"/>
      <c r="X83" s="23"/>
      <c r="Y83" s="23"/>
      <c r="Z83" s="23"/>
      <c r="AA83" s="24"/>
      <c r="AB83" s="23"/>
      <c r="AC83" s="23"/>
    </row>
    <row r="84" spans="1:29" hidden="1" x14ac:dyDescent="0.25">
      <c r="A84" s="40">
        <v>2001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20"/>
      <c r="P84" s="40">
        <v>2001</v>
      </c>
      <c r="Q84" s="18" t="str">
        <f>IF(B84&lt;&gt;"",IF(B83&lt;&gt;"",(B84/B83-1)*100,"-"),"-")</f>
        <v>-</v>
      </c>
      <c r="R84" s="18" t="str">
        <f t="shared" ref="R84:R102" si="14">IF(C84&lt;&gt;"",IF(C83&lt;&gt;"",(C84/C83-1)*100,"-"),"-")</f>
        <v>-</v>
      </c>
      <c r="S84" s="18" t="str">
        <f t="shared" ref="S84:S102" si="15">IF(D84&lt;&gt;"",IF(D83&lt;&gt;"",(D84/D83-1)*100,"-"),"-")</f>
        <v>-</v>
      </c>
      <c r="T84" s="18" t="str">
        <f t="shared" ref="T84:T102" si="16">IF(E84&lt;&gt;"",IF(E83&lt;&gt;"",(E84/E83-1)*100,"-"),"-")</f>
        <v>-</v>
      </c>
      <c r="U84" s="18" t="str">
        <f t="shared" ref="U84:U102" si="17">IF(F84&lt;&gt;"",IF(F83&lt;&gt;"",(F84/F83-1)*100,"-"),"-")</f>
        <v>-</v>
      </c>
      <c r="V84" s="18" t="str">
        <f t="shared" ref="V84:V102" si="18">IF(G84&lt;&gt;"",IF(G83&lt;&gt;"",(G84/G83-1)*100,"-"),"-")</f>
        <v>-</v>
      </c>
      <c r="W84" s="18" t="str">
        <f t="shared" ref="W84:W102" si="19">IF(H84&lt;&gt;"",IF(H83&lt;&gt;"",(H84/H83-1)*100,"-"),"-")</f>
        <v>-</v>
      </c>
      <c r="X84" s="18" t="str">
        <f t="shared" ref="X84:X102" si="20">IF(I84&lt;&gt;"",IF(I83&lt;&gt;"",(I84/I83-1)*100,"-"),"-")</f>
        <v>-</v>
      </c>
      <c r="Y84" s="18" t="str">
        <f t="shared" ref="Y84:Y102" si="21">IF(J84&lt;&gt;"",IF(J83&lt;&gt;"",(J84/J83-1)*100,"-"),"-")</f>
        <v>-</v>
      </c>
      <c r="Z84" s="18" t="str">
        <f t="shared" ref="Z84:Z102" si="22">IF(K84&lt;&gt;"",IF(K83&lt;&gt;"",(K84/K83-1)*100,"-"),"-")</f>
        <v>-</v>
      </c>
      <c r="AA84" s="18" t="str">
        <f t="shared" ref="AA84:AA102" si="23">IF(L84&lt;&gt;"",IF(L83&lt;&gt;"",(L84/L83-1)*100,"-"),"-")</f>
        <v>-</v>
      </c>
      <c r="AB84" s="18" t="str">
        <f t="shared" ref="AB84:AB102" si="24">IF(M84&lt;&gt;"",IF(M83&lt;&gt;"",(M84/M83-1)*100,"-"),"-")</f>
        <v>-</v>
      </c>
      <c r="AC84" s="19" t="str">
        <f>IF(M84&lt;&gt;"",IF(N84&lt;&gt;"",IF(N83&lt;&gt;"",(N84/N83-1)*100,"-"),"-"),"-")</f>
        <v>-</v>
      </c>
    </row>
    <row r="85" spans="1:29" hidden="1" x14ac:dyDescent="0.25">
      <c r="A85" s="40">
        <v>2002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  <c r="P85" s="40">
        <v>2002</v>
      </c>
      <c r="Q85" s="18" t="str">
        <f t="shared" ref="Q85:Q102" si="25">IF(B85&lt;&gt;"",IF(B84&lt;&gt;"",(B85/B84-1)*100,"-"),"-")</f>
        <v>-</v>
      </c>
      <c r="R85" s="18" t="str">
        <f t="shared" si="14"/>
        <v>-</v>
      </c>
      <c r="S85" s="18" t="str">
        <f t="shared" si="15"/>
        <v>-</v>
      </c>
      <c r="T85" s="18" t="str">
        <f t="shared" si="16"/>
        <v>-</v>
      </c>
      <c r="U85" s="18" t="str">
        <f t="shared" si="17"/>
        <v>-</v>
      </c>
      <c r="V85" s="18" t="str">
        <f t="shared" si="18"/>
        <v>-</v>
      </c>
      <c r="W85" s="18" t="str">
        <f t="shared" si="19"/>
        <v>-</v>
      </c>
      <c r="X85" s="18" t="str">
        <f t="shared" si="20"/>
        <v>-</v>
      </c>
      <c r="Y85" s="18" t="str">
        <f t="shared" si="21"/>
        <v>-</v>
      </c>
      <c r="Z85" s="18" t="str">
        <f t="shared" si="22"/>
        <v>-</v>
      </c>
      <c r="AA85" s="18" t="str">
        <f t="shared" si="23"/>
        <v>-</v>
      </c>
      <c r="AB85" s="18" t="str">
        <f t="shared" si="24"/>
        <v>-</v>
      </c>
      <c r="AC85" s="19" t="str">
        <f t="shared" ref="AC85:AC95" si="26">IF(M85&lt;&gt;"",IF(N85&lt;&gt;"",IF(N84&lt;&gt;"",(N85/N84-1)*100,"-"),"-"),"-")</f>
        <v>-</v>
      </c>
    </row>
    <row r="86" spans="1:29" hidden="1" x14ac:dyDescent="0.25">
      <c r="A86" s="40">
        <v>2003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20"/>
      <c r="P86" s="40">
        <v>2003</v>
      </c>
      <c r="Q86" s="18" t="str">
        <f t="shared" si="25"/>
        <v>-</v>
      </c>
      <c r="R86" s="18" t="str">
        <f t="shared" si="14"/>
        <v>-</v>
      </c>
      <c r="S86" s="18" t="str">
        <f t="shared" si="15"/>
        <v>-</v>
      </c>
      <c r="T86" s="18" t="str">
        <f t="shared" si="16"/>
        <v>-</v>
      </c>
      <c r="U86" s="18" t="str">
        <f t="shared" si="17"/>
        <v>-</v>
      </c>
      <c r="V86" s="18" t="str">
        <f t="shared" si="18"/>
        <v>-</v>
      </c>
      <c r="W86" s="18" t="str">
        <f t="shared" si="19"/>
        <v>-</v>
      </c>
      <c r="X86" s="18" t="str">
        <f t="shared" si="20"/>
        <v>-</v>
      </c>
      <c r="Y86" s="18" t="str">
        <f t="shared" si="21"/>
        <v>-</v>
      </c>
      <c r="Z86" s="18" t="str">
        <f t="shared" si="22"/>
        <v>-</v>
      </c>
      <c r="AA86" s="18" t="str">
        <f t="shared" si="23"/>
        <v>-</v>
      </c>
      <c r="AB86" s="18" t="str">
        <f t="shared" si="24"/>
        <v>-</v>
      </c>
      <c r="AC86" s="19" t="str">
        <f t="shared" si="26"/>
        <v>-</v>
      </c>
    </row>
    <row r="87" spans="1:29" hidden="1" x14ac:dyDescent="0.25">
      <c r="A87" s="40">
        <v>2004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0"/>
      <c r="P87" s="40">
        <v>2004</v>
      </c>
      <c r="Q87" s="18" t="str">
        <f t="shared" si="25"/>
        <v>-</v>
      </c>
      <c r="R87" s="18" t="str">
        <f t="shared" si="14"/>
        <v>-</v>
      </c>
      <c r="S87" s="18" t="str">
        <f t="shared" si="15"/>
        <v>-</v>
      </c>
      <c r="T87" s="18" t="str">
        <f t="shared" si="16"/>
        <v>-</v>
      </c>
      <c r="U87" s="18" t="str">
        <f t="shared" si="17"/>
        <v>-</v>
      </c>
      <c r="V87" s="18" t="str">
        <f t="shared" si="18"/>
        <v>-</v>
      </c>
      <c r="W87" s="18" t="str">
        <f t="shared" si="19"/>
        <v>-</v>
      </c>
      <c r="X87" s="18" t="str">
        <f t="shared" si="20"/>
        <v>-</v>
      </c>
      <c r="Y87" s="18" t="str">
        <f t="shared" si="21"/>
        <v>-</v>
      </c>
      <c r="Z87" s="18" t="str">
        <f t="shared" si="22"/>
        <v>-</v>
      </c>
      <c r="AA87" s="18" t="str">
        <f t="shared" si="23"/>
        <v>-</v>
      </c>
      <c r="AB87" s="18" t="str">
        <f t="shared" si="24"/>
        <v>-</v>
      </c>
      <c r="AC87" s="19" t="str">
        <f t="shared" si="26"/>
        <v>-</v>
      </c>
    </row>
    <row r="88" spans="1:29" hidden="1" x14ac:dyDescent="0.25">
      <c r="A88" s="40">
        <v>2005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20"/>
      <c r="P88" s="40">
        <v>2005</v>
      </c>
      <c r="Q88" s="18" t="str">
        <f t="shared" si="25"/>
        <v>-</v>
      </c>
      <c r="R88" s="18" t="str">
        <f t="shared" si="14"/>
        <v>-</v>
      </c>
      <c r="S88" s="18" t="str">
        <f t="shared" si="15"/>
        <v>-</v>
      </c>
      <c r="T88" s="18" t="str">
        <f t="shared" si="16"/>
        <v>-</v>
      </c>
      <c r="U88" s="18" t="str">
        <f t="shared" si="17"/>
        <v>-</v>
      </c>
      <c r="V88" s="18" t="str">
        <f t="shared" si="18"/>
        <v>-</v>
      </c>
      <c r="W88" s="18" t="str">
        <f t="shared" si="19"/>
        <v>-</v>
      </c>
      <c r="X88" s="18" t="str">
        <f t="shared" si="20"/>
        <v>-</v>
      </c>
      <c r="Y88" s="18" t="str">
        <f t="shared" si="21"/>
        <v>-</v>
      </c>
      <c r="Z88" s="18" t="str">
        <f t="shared" si="22"/>
        <v>-</v>
      </c>
      <c r="AA88" s="18" t="str">
        <f t="shared" si="23"/>
        <v>-</v>
      </c>
      <c r="AB88" s="18" t="str">
        <f t="shared" si="24"/>
        <v>-</v>
      </c>
      <c r="AC88" s="19" t="str">
        <f t="shared" si="26"/>
        <v>-</v>
      </c>
    </row>
    <row r="89" spans="1:29" hidden="1" x14ac:dyDescent="0.25">
      <c r="A89" s="40">
        <v>2006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0"/>
      <c r="P89" s="40">
        <v>2006</v>
      </c>
      <c r="Q89" s="18" t="str">
        <f t="shared" si="25"/>
        <v>-</v>
      </c>
      <c r="R89" s="18" t="str">
        <f t="shared" si="14"/>
        <v>-</v>
      </c>
      <c r="S89" s="18" t="str">
        <f t="shared" si="15"/>
        <v>-</v>
      </c>
      <c r="T89" s="18" t="str">
        <f t="shared" si="16"/>
        <v>-</v>
      </c>
      <c r="U89" s="18" t="str">
        <f t="shared" si="17"/>
        <v>-</v>
      </c>
      <c r="V89" s="18" t="str">
        <f t="shared" si="18"/>
        <v>-</v>
      </c>
      <c r="W89" s="18" t="str">
        <f t="shared" si="19"/>
        <v>-</v>
      </c>
      <c r="X89" s="18" t="str">
        <f t="shared" si="20"/>
        <v>-</v>
      </c>
      <c r="Y89" s="18" t="str">
        <f t="shared" si="21"/>
        <v>-</v>
      </c>
      <c r="Z89" s="18" t="str">
        <f t="shared" si="22"/>
        <v>-</v>
      </c>
      <c r="AA89" s="18" t="str">
        <f t="shared" si="23"/>
        <v>-</v>
      </c>
      <c r="AB89" s="18" t="str">
        <f t="shared" si="24"/>
        <v>-</v>
      </c>
      <c r="AC89" s="19" t="str">
        <f t="shared" si="26"/>
        <v>-</v>
      </c>
    </row>
    <row r="90" spans="1:29" hidden="1" x14ac:dyDescent="0.25">
      <c r="A90" s="40">
        <v>2007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20"/>
      <c r="P90" s="40">
        <v>2007</v>
      </c>
      <c r="Q90" s="18" t="str">
        <f t="shared" si="25"/>
        <v>-</v>
      </c>
      <c r="R90" s="18" t="str">
        <f t="shared" si="14"/>
        <v>-</v>
      </c>
      <c r="S90" s="18" t="str">
        <f t="shared" si="15"/>
        <v>-</v>
      </c>
      <c r="T90" s="18" t="str">
        <f t="shared" si="16"/>
        <v>-</v>
      </c>
      <c r="U90" s="18" t="str">
        <f t="shared" si="17"/>
        <v>-</v>
      </c>
      <c r="V90" s="18" t="str">
        <f t="shared" si="18"/>
        <v>-</v>
      </c>
      <c r="W90" s="18" t="str">
        <f t="shared" si="19"/>
        <v>-</v>
      </c>
      <c r="X90" s="18" t="str">
        <f t="shared" si="20"/>
        <v>-</v>
      </c>
      <c r="Y90" s="18" t="str">
        <f t="shared" si="21"/>
        <v>-</v>
      </c>
      <c r="Z90" s="18" t="str">
        <f t="shared" si="22"/>
        <v>-</v>
      </c>
      <c r="AA90" s="18" t="str">
        <f t="shared" si="23"/>
        <v>-</v>
      </c>
      <c r="AB90" s="18" t="str">
        <f t="shared" si="24"/>
        <v>-</v>
      </c>
      <c r="AC90" s="19" t="str">
        <f t="shared" si="26"/>
        <v>-</v>
      </c>
    </row>
    <row r="91" spans="1:29" hidden="1" x14ac:dyDescent="0.25">
      <c r="A91" s="40">
        <v>2008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20"/>
      <c r="P91" s="40">
        <v>2008</v>
      </c>
      <c r="Q91" s="18" t="str">
        <f t="shared" si="25"/>
        <v>-</v>
      </c>
      <c r="R91" s="18" t="str">
        <f t="shared" si="14"/>
        <v>-</v>
      </c>
      <c r="S91" s="18" t="str">
        <f t="shared" si="15"/>
        <v>-</v>
      </c>
      <c r="T91" s="18" t="str">
        <f t="shared" si="16"/>
        <v>-</v>
      </c>
      <c r="U91" s="18" t="str">
        <f t="shared" si="17"/>
        <v>-</v>
      </c>
      <c r="V91" s="18" t="str">
        <f t="shared" si="18"/>
        <v>-</v>
      </c>
      <c r="W91" s="18" t="str">
        <f t="shared" si="19"/>
        <v>-</v>
      </c>
      <c r="X91" s="18" t="str">
        <f t="shared" si="20"/>
        <v>-</v>
      </c>
      <c r="Y91" s="18" t="str">
        <f t="shared" si="21"/>
        <v>-</v>
      </c>
      <c r="Z91" s="18" t="str">
        <f t="shared" si="22"/>
        <v>-</v>
      </c>
      <c r="AA91" s="18" t="str">
        <f t="shared" si="23"/>
        <v>-</v>
      </c>
      <c r="AB91" s="18" t="str">
        <f t="shared" si="24"/>
        <v>-</v>
      </c>
      <c r="AC91" s="19" t="str">
        <f t="shared" si="26"/>
        <v>-</v>
      </c>
    </row>
    <row r="92" spans="1:29" hidden="1" x14ac:dyDescent="0.25">
      <c r="A92" s="40">
        <v>2009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20"/>
      <c r="P92" s="40">
        <v>2009</v>
      </c>
      <c r="Q92" s="18" t="str">
        <f t="shared" si="25"/>
        <v>-</v>
      </c>
      <c r="R92" s="18" t="str">
        <f t="shared" si="14"/>
        <v>-</v>
      </c>
      <c r="S92" s="18" t="str">
        <f t="shared" si="15"/>
        <v>-</v>
      </c>
      <c r="T92" s="18" t="str">
        <f t="shared" si="16"/>
        <v>-</v>
      </c>
      <c r="U92" s="18" t="str">
        <f t="shared" si="17"/>
        <v>-</v>
      </c>
      <c r="V92" s="18" t="str">
        <f t="shared" si="18"/>
        <v>-</v>
      </c>
      <c r="W92" s="18" t="str">
        <f t="shared" si="19"/>
        <v>-</v>
      </c>
      <c r="X92" s="18" t="str">
        <f t="shared" si="20"/>
        <v>-</v>
      </c>
      <c r="Y92" s="18" t="str">
        <f t="shared" si="21"/>
        <v>-</v>
      </c>
      <c r="Z92" s="18" t="str">
        <f t="shared" si="22"/>
        <v>-</v>
      </c>
      <c r="AA92" s="18" t="str">
        <f t="shared" si="23"/>
        <v>-</v>
      </c>
      <c r="AB92" s="18" t="str">
        <f t="shared" si="24"/>
        <v>-</v>
      </c>
      <c r="AC92" s="19" t="str">
        <f t="shared" si="26"/>
        <v>-</v>
      </c>
    </row>
    <row r="93" spans="1:29" hidden="1" x14ac:dyDescent="0.25">
      <c r="A93" s="40">
        <v>2010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20"/>
      <c r="P93" s="40">
        <v>2010</v>
      </c>
      <c r="Q93" s="18" t="str">
        <f t="shared" si="25"/>
        <v>-</v>
      </c>
      <c r="R93" s="18" t="str">
        <f t="shared" si="14"/>
        <v>-</v>
      </c>
      <c r="S93" s="18" t="str">
        <f t="shared" si="15"/>
        <v>-</v>
      </c>
      <c r="T93" s="18" t="str">
        <f t="shared" si="16"/>
        <v>-</v>
      </c>
      <c r="U93" s="18" t="str">
        <f t="shared" si="17"/>
        <v>-</v>
      </c>
      <c r="V93" s="18" t="str">
        <f t="shared" si="18"/>
        <v>-</v>
      </c>
      <c r="W93" s="18" t="str">
        <f t="shared" si="19"/>
        <v>-</v>
      </c>
      <c r="X93" s="18" t="str">
        <f t="shared" si="20"/>
        <v>-</v>
      </c>
      <c r="Y93" s="18" t="str">
        <f t="shared" si="21"/>
        <v>-</v>
      </c>
      <c r="Z93" s="18" t="str">
        <f t="shared" si="22"/>
        <v>-</v>
      </c>
      <c r="AA93" s="18" t="str">
        <f t="shared" si="23"/>
        <v>-</v>
      </c>
      <c r="AB93" s="18" t="str">
        <f t="shared" si="24"/>
        <v>-</v>
      </c>
      <c r="AC93" s="19" t="str">
        <f t="shared" si="26"/>
        <v>-</v>
      </c>
    </row>
    <row r="94" spans="1:29" hidden="1" x14ac:dyDescent="0.25">
      <c r="A94" s="40">
        <v>2011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20"/>
      <c r="P94" s="40">
        <v>2011</v>
      </c>
      <c r="Q94" s="18" t="str">
        <f t="shared" si="25"/>
        <v>-</v>
      </c>
      <c r="R94" s="18" t="str">
        <f t="shared" si="14"/>
        <v>-</v>
      </c>
      <c r="S94" s="18" t="str">
        <f t="shared" si="15"/>
        <v>-</v>
      </c>
      <c r="T94" s="18" t="str">
        <f t="shared" si="16"/>
        <v>-</v>
      </c>
      <c r="U94" s="18" t="str">
        <f t="shared" si="17"/>
        <v>-</v>
      </c>
      <c r="V94" s="18" t="str">
        <f t="shared" si="18"/>
        <v>-</v>
      </c>
      <c r="W94" s="18" t="str">
        <f t="shared" si="19"/>
        <v>-</v>
      </c>
      <c r="X94" s="18" t="str">
        <f t="shared" si="20"/>
        <v>-</v>
      </c>
      <c r="Y94" s="18" t="str">
        <f t="shared" si="21"/>
        <v>-</v>
      </c>
      <c r="Z94" s="18" t="str">
        <f t="shared" si="22"/>
        <v>-</v>
      </c>
      <c r="AA94" s="18" t="str">
        <f t="shared" si="23"/>
        <v>-</v>
      </c>
      <c r="AB94" s="18" t="str">
        <f t="shared" si="24"/>
        <v>-</v>
      </c>
      <c r="AC94" s="19" t="str">
        <f t="shared" si="26"/>
        <v>-</v>
      </c>
    </row>
    <row r="95" spans="1:29" hidden="1" x14ac:dyDescent="0.25">
      <c r="A95" s="40">
        <v>2012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20"/>
      <c r="P95" s="40">
        <v>2012</v>
      </c>
      <c r="Q95" s="18" t="str">
        <f t="shared" si="25"/>
        <v>-</v>
      </c>
      <c r="R95" s="18" t="str">
        <f t="shared" si="14"/>
        <v>-</v>
      </c>
      <c r="S95" s="18" t="str">
        <f t="shared" si="15"/>
        <v>-</v>
      </c>
      <c r="T95" s="18" t="str">
        <f t="shared" si="16"/>
        <v>-</v>
      </c>
      <c r="U95" s="18" t="str">
        <f t="shared" si="17"/>
        <v>-</v>
      </c>
      <c r="V95" s="18" t="str">
        <f t="shared" si="18"/>
        <v>-</v>
      </c>
      <c r="W95" s="18" t="str">
        <f t="shared" si="19"/>
        <v>-</v>
      </c>
      <c r="X95" s="18" t="str">
        <f t="shared" si="20"/>
        <v>-</v>
      </c>
      <c r="Y95" s="18" t="str">
        <f t="shared" si="21"/>
        <v>-</v>
      </c>
      <c r="Z95" s="18" t="str">
        <f t="shared" si="22"/>
        <v>-</v>
      </c>
      <c r="AA95" s="18" t="str">
        <f t="shared" si="23"/>
        <v>-</v>
      </c>
      <c r="AB95" s="18" t="str">
        <f t="shared" si="24"/>
        <v>-</v>
      </c>
      <c r="AC95" s="19" t="str">
        <f t="shared" si="26"/>
        <v>-</v>
      </c>
    </row>
    <row r="96" spans="1:29" x14ac:dyDescent="0.25">
      <c r="A96" s="303">
        <v>2013</v>
      </c>
      <c r="B96" s="14">
        <f>'Jan 13'!$E$14</f>
        <v>7929308</v>
      </c>
      <c r="C96" s="14">
        <f>'Fev 13'!$E$14</f>
        <v>6390397</v>
      </c>
      <c r="D96" s="14">
        <f>'Mar 13'!$E$14</f>
        <v>7120575</v>
      </c>
      <c r="E96" s="14">
        <f>'Abr 13'!$E$14</f>
        <v>7102470</v>
      </c>
      <c r="F96" s="14">
        <f>'Mai 13'!$E$14</f>
        <v>7305942</v>
      </c>
      <c r="G96" s="14">
        <f>'Jun 13'!$E$14</f>
        <v>7193346</v>
      </c>
      <c r="H96" s="14">
        <f>'Jul 13'!$E$14</f>
        <v>8179828</v>
      </c>
      <c r="I96" s="14">
        <f>'Ago 13'!$E$14</f>
        <v>7447621</v>
      </c>
      <c r="J96" s="14">
        <f>'Set 13'!$E$14</f>
        <v>7485212</v>
      </c>
      <c r="K96" s="14">
        <f>'Out 13'!$E$14</f>
        <v>7939731</v>
      </c>
      <c r="L96" s="14">
        <f>'Nov 13'!$E$14</f>
        <v>7789294</v>
      </c>
      <c r="M96" s="14">
        <f>'Dez 13'!$E$14</f>
        <v>8355747</v>
      </c>
      <c r="N96" s="69">
        <f t="shared" ref="N96:N101" si="27">SUM(B96:M96)</f>
        <v>90239471</v>
      </c>
      <c r="P96" s="303">
        <v>2013</v>
      </c>
      <c r="Q96" s="18" t="str">
        <f t="shared" si="25"/>
        <v>-</v>
      </c>
      <c r="R96" s="18" t="str">
        <f t="shared" si="14"/>
        <v>-</v>
      </c>
      <c r="S96" s="18" t="str">
        <f t="shared" si="15"/>
        <v>-</v>
      </c>
      <c r="T96" s="18" t="str">
        <f t="shared" si="16"/>
        <v>-</v>
      </c>
      <c r="U96" s="18" t="str">
        <f t="shared" si="17"/>
        <v>-</v>
      </c>
      <c r="V96" s="18" t="str">
        <f t="shared" si="18"/>
        <v>-</v>
      </c>
      <c r="W96" s="18" t="str">
        <f t="shared" si="19"/>
        <v>-</v>
      </c>
      <c r="X96" s="18" t="str">
        <f t="shared" si="20"/>
        <v>-</v>
      </c>
      <c r="Y96" s="18" t="str">
        <f t="shared" si="21"/>
        <v>-</v>
      </c>
      <c r="Z96" s="18" t="str">
        <f t="shared" si="22"/>
        <v>-</v>
      </c>
      <c r="AA96" s="18" t="str">
        <f t="shared" si="23"/>
        <v>-</v>
      </c>
      <c r="AB96" s="18" t="str">
        <f t="shared" si="24"/>
        <v>-</v>
      </c>
      <c r="AC96" s="71" t="str">
        <f>IF(N96&lt;&gt;"",IF(N95&lt;&gt;"",(N96/N95-1)*100,"-"),"-")</f>
        <v>-</v>
      </c>
    </row>
    <row r="97" spans="1:32" x14ac:dyDescent="0.25">
      <c r="A97" s="303">
        <v>2014</v>
      </c>
      <c r="B97" s="14">
        <f>'Jan 14'!$E$14</f>
        <v>8694318</v>
      </c>
      <c r="C97" s="14">
        <f>'Fev 14'!$E$14</f>
        <v>7246071</v>
      </c>
      <c r="D97" s="14">
        <f>'Mar 14'!$E$14</f>
        <v>7608805</v>
      </c>
      <c r="E97" s="14">
        <f>'Abr 14'!$E$14</f>
        <v>7686650</v>
      </c>
      <c r="F97" s="14">
        <f>'Mai 14'!$E$14</f>
        <v>7710359</v>
      </c>
      <c r="G97" s="14">
        <f>'Jun 14'!$E$14</f>
        <v>7249215</v>
      </c>
      <c r="H97" s="14">
        <f>'Jul 14'!$E$14</f>
        <v>8323747</v>
      </c>
      <c r="I97" s="14">
        <f>'Ago 14'!$E$14</f>
        <v>8032390</v>
      </c>
      <c r="J97" s="14">
        <f>'Set 14'!$E$14</f>
        <v>7802068</v>
      </c>
      <c r="K97" s="14">
        <f>'Out 14'!$E$14</f>
        <v>8461722</v>
      </c>
      <c r="L97" s="14">
        <f>'Nov 14'!$E$14</f>
        <v>8226021</v>
      </c>
      <c r="M97" s="14">
        <f>'Dez 14'!$E$14</f>
        <v>8871896</v>
      </c>
      <c r="N97" s="69">
        <f t="shared" si="27"/>
        <v>95913262</v>
      </c>
      <c r="P97" s="303">
        <v>2014</v>
      </c>
      <c r="Q97" s="18">
        <f t="shared" si="25"/>
        <v>9.6478784781723661</v>
      </c>
      <c r="R97" s="18">
        <f t="shared" si="14"/>
        <v>13.389997522845597</v>
      </c>
      <c r="S97" s="18">
        <f t="shared" si="15"/>
        <v>6.8566091923756067</v>
      </c>
      <c r="T97" s="18">
        <f t="shared" si="16"/>
        <v>8.2250259416794425</v>
      </c>
      <c r="U97" s="18">
        <f t="shared" si="17"/>
        <v>5.5354531968635934</v>
      </c>
      <c r="V97" s="18">
        <f t="shared" si="18"/>
        <v>0.77667611150638027</v>
      </c>
      <c r="W97" s="18">
        <f t="shared" si="19"/>
        <v>1.7594379735124122</v>
      </c>
      <c r="X97" s="18">
        <f t="shared" si="20"/>
        <v>7.8517556143095968</v>
      </c>
      <c r="Y97" s="21">
        <f t="shared" si="21"/>
        <v>4.2330931976275465</v>
      </c>
      <c r="Z97" s="21">
        <f t="shared" si="22"/>
        <v>6.5744166899357248</v>
      </c>
      <c r="AA97" s="21">
        <f t="shared" si="23"/>
        <v>5.6067597397145397</v>
      </c>
      <c r="AB97" s="21">
        <f t="shared" si="24"/>
        <v>6.1771736267266064</v>
      </c>
      <c r="AC97" s="71">
        <f>IF(N97&lt;&gt;"",IF(N96&lt;&gt;"",(N97/N96-1)*100,"-"),"-")</f>
        <v>6.2874825584914973</v>
      </c>
    </row>
    <row r="98" spans="1:32" x14ac:dyDescent="0.25">
      <c r="A98" s="303">
        <v>2015</v>
      </c>
      <c r="B98" s="14">
        <f>'Jan 15'!$E$14</f>
        <v>9335435</v>
      </c>
      <c r="C98" s="14">
        <f>'Fev 15'!$E$14</f>
        <v>7337096</v>
      </c>
      <c r="D98" s="14">
        <f>'Mar 15'!$E$14</f>
        <v>7843840</v>
      </c>
      <c r="E98" s="14">
        <f>'Abr 15'!$E$14</f>
        <v>7909952</v>
      </c>
      <c r="F98" s="14">
        <f>'Mai 15'!$E$14</f>
        <v>7710128</v>
      </c>
      <c r="G98" s="14">
        <f>'Jun 15'!$E$14</f>
        <v>7445762</v>
      </c>
      <c r="H98" s="14">
        <f>'Jul 15'!$E$14</f>
        <v>8988047</v>
      </c>
      <c r="I98" s="14">
        <f>'Ago 15'!$E$14</f>
        <v>7851151</v>
      </c>
      <c r="J98" s="14">
        <f>'Set 15'!$E$14</f>
        <v>7698739</v>
      </c>
      <c r="K98" s="14">
        <f>'Out 15'!$E$14</f>
        <v>7966252</v>
      </c>
      <c r="L98" s="14">
        <f>'Nov 15'!$E$14</f>
        <v>7617196</v>
      </c>
      <c r="M98" s="14">
        <f>'Dez 15'!$E$14</f>
        <v>8476745</v>
      </c>
      <c r="N98" s="69">
        <f t="shared" si="27"/>
        <v>96180343</v>
      </c>
      <c r="P98" s="303">
        <v>2015</v>
      </c>
      <c r="Q98" s="18">
        <f t="shared" si="25"/>
        <v>7.3739768892741253</v>
      </c>
      <c r="R98" s="18">
        <f t="shared" si="14"/>
        <v>1.2561980140685991</v>
      </c>
      <c r="S98" s="18">
        <f t="shared" si="15"/>
        <v>3.0889870354148918</v>
      </c>
      <c r="T98" s="18">
        <f t="shared" si="16"/>
        <v>2.9050626735964258</v>
      </c>
      <c r="U98" s="18">
        <f t="shared" si="17"/>
        <v>-2.9959694483716603E-3</v>
      </c>
      <c r="V98" s="18">
        <f t="shared" si="18"/>
        <v>2.7112866703498328</v>
      </c>
      <c r="W98" s="18">
        <f t="shared" si="19"/>
        <v>7.9807807709676881</v>
      </c>
      <c r="X98" s="18">
        <f t="shared" si="20"/>
        <v>-2.2563520944575699</v>
      </c>
      <c r="Y98" s="21">
        <f t="shared" si="21"/>
        <v>-1.3243796388342166</v>
      </c>
      <c r="Z98" s="21">
        <f t="shared" si="22"/>
        <v>-5.8554275359081753</v>
      </c>
      <c r="AA98" s="21">
        <f t="shared" si="23"/>
        <v>-7.4012089198410731</v>
      </c>
      <c r="AB98" s="21">
        <f t="shared" si="24"/>
        <v>-4.4539633918161403</v>
      </c>
      <c r="AC98" s="71">
        <f>IF(N98&lt;&gt;"",IF(N97&lt;&gt;"",(N98/N97-1)*100,"-"),"-")</f>
        <v>0.27846097028791927</v>
      </c>
      <c r="AD98" s="25"/>
      <c r="AE98" s="25"/>
      <c r="AF98" s="25"/>
    </row>
    <row r="99" spans="1:32" x14ac:dyDescent="0.25">
      <c r="A99" s="303">
        <v>2016</v>
      </c>
      <c r="B99" s="14">
        <f>'Jan 16'!$E$14</f>
        <v>8899253</v>
      </c>
      <c r="C99" s="14">
        <f>'Fev 16'!$E$14</f>
        <v>7100830</v>
      </c>
      <c r="D99" s="14">
        <f>'Mar 16'!$E$14</f>
        <v>7181878</v>
      </c>
      <c r="E99" s="14">
        <f>'Abr 16'!$E$14</f>
        <v>6827890</v>
      </c>
      <c r="F99" s="14">
        <f>'Mai 16'!$E$14</f>
        <v>6941810</v>
      </c>
      <c r="G99" s="14">
        <f>'Jun 16'!$E$14</f>
        <v>6791619</v>
      </c>
      <c r="H99" s="14">
        <f>'Jul 16'!$E$14</f>
        <v>8082098</v>
      </c>
      <c r="I99" s="14">
        <f>'Ago 16'!$E$14</f>
        <v>7347172</v>
      </c>
      <c r="J99" s="14">
        <f>'Set 16'!$E$14</f>
        <v>7054770</v>
      </c>
      <c r="K99" s="14">
        <f>'Out 16'!$E$14</f>
        <v>7260853</v>
      </c>
      <c r="L99" s="14">
        <f>'Nov 16'!$E$14</f>
        <v>7210110</v>
      </c>
      <c r="M99" s="14">
        <f>'Dez 16'!$E$14</f>
        <v>7981991</v>
      </c>
      <c r="N99" s="69">
        <f t="shared" si="27"/>
        <v>88680274</v>
      </c>
      <c r="P99" s="303">
        <v>2016</v>
      </c>
      <c r="Q99" s="18">
        <f t="shared" si="25"/>
        <v>-4.6723264636302382</v>
      </c>
      <c r="R99" s="18">
        <f t="shared" si="14"/>
        <v>-3.2201568576995632</v>
      </c>
      <c r="S99" s="18">
        <f t="shared" si="15"/>
        <v>-8.4392593423629254</v>
      </c>
      <c r="T99" s="18">
        <f t="shared" si="16"/>
        <v>-13.67975431456474</v>
      </c>
      <c r="U99" s="18">
        <f t="shared" si="17"/>
        <v>-9.9650485698810733</v>
      </c>
      <c r="V99" s="18">
        <f t="shared" si="18"/>
        <v>-8.7854406305224337</v>
      </c>
      <c r="W99" s="18">
        <f t="shared" si="19"/>
        <v>-10.079486678251682</v>
      </c>
      <c r="X99" s="18">
        <f t="shared" si="20"/>
        <v>-6.4191734434861818</v>
      </c>
      <c r="Y99" s="18">
        <f t="shared" si="21"/>
        <v>-8.3646036058632411</v>
      </c>
      <c r="Z99" s="18">
        <f t="shared" si="22"/>
        <v>-8.8548416494984128</v>
      </c>
      <c r="AA99" s="18">
        <f t="shared" si="23"/>
        <v>-5.3443025491270006</v>
      </c>
      <c r="AB99" s="18">
        <f t="shared" si="24"/>
        <v>-5.8366035547842916</v>
      </c>
      <c r="AC99" s="72">
        <f>IF(M99&lt;&gt;"",IF(N99&lt;&gt;"",IF(N98&lt;&gt;"",(N99/N98-1)*100,"-"),"-"),"-")</f>
        <v>-7.7979229082183688</v>
      </c>
      <c r="AD99" s="25"/>
      <c r="AE99" s="25"/>
      <c r="AF99" s="25"/>
    </row>
    <row r="100" spans="1:32" x14ac:dyDescent="0.25">
      <c r="A100" s="303">
        <v>2017</v>
      </c>
      <c r="B100" s="14">
        <f>'Jan 17'!$E$14</f>
        <v>8532363</v>
      </c>
      <c r="C100" s="14">
        <f>'Fev 17'!$E$14</f>
        <v>6616400</v>
      </c>
      <c r="D100" s="14">
        <f>'Mar 17'!$E$14</f>
        <v>7442486</v>
      </c>
      <c r="E100" s="14">
        <f>'Abr 17'!$E$14</f>
        <v>6901075</v>
      </c>
      <c r="F100" s="14">
        <f>'Mai 17'!$E$14</f>
        <v>7096749</v>
      </c>
      <c r="G100" s="14">
        <f>'Jun 17'!$E$14</f>
        <v>6922192</v>
      </c>
      <c r="H100" s="14">
        <f>'Jul 17'!$E$14</f>
        <v>8314112</v>
      </c>
      <c r="I100" s="14">
        <f>'Ago 17'!$E$14</f>
        <v>7550030</v>
      </c>
      <c r="J100" s="14">
        <f>'Set 17'!$E$14</f>
        <v>7523154</v>
      </c>
      <c r="K100" s="14">
        <f>'Out 17'!$E$14</f>
        <v>7827817</v>
      </c>
      <c r="L100" s="14">
        <f>'Nov 17'!$E$14</f>
        <v>7568683</v>
      </c>
      <c r="M100" s="14">
        <f>'Dez 17'!$E$14</f>
        <v>8331471</v>
      </c>
      <c r="N100" s="69">
        <f t="shared" si="27"/>
        <v>90626532</v>
      </c>
      <c r="P100" s="303">
        <v>2017</v>
      </c>
      <c r="Q100" s="18">
        <f t="shared" si="25"/>
        <v>-4.1227055798953032</v>
      </c>
      <c r="R100" s="18">
        <f t="shared" si="14"/>
        <v>-6.8221602263397347</v>
      </c>
      <c r="S100" s="18">
        <f t="shared" si="15"/>
        <v>3.6286887635796683</v>
      </c>
      <c r="T100" s="18">
        <f t="shared" si="16"/>
        <v>1.0718538230698016</v>
      </c>
      <c r="U100" s="18">
        <f t="shared" si="17"/>
        <v>2.231968319501676</v>
      </c>
      <c r="V100" s="18">
        <f t="shared" si="18"/>
        <v>1.9225607325734861</v>
      </c>
      <c r="W100" s="18">
        <f t="shared" si="19"/>
        <v>2.8707150049405383</v>
      </c>
      <c r="X100" s="18">
        <f t="shared" si="20"/>
        <v>2.7610351302514768</v>
      </c>
      <c r="Y100" s="18">
        <f t="shared" si="21"/>
        <v>6.6392525908002709</v>
      </c>
      <c r="Z100" s="18">
        <f t="shared" si="22"/>
        <v>7.8085040421559393</v>
      </c>
      <c r="AA100" s="18">
        <f t="shared" si="23"/>
        <v>4.9731973575992683</v>
      </c>
      <c r="AB100" s="18">
        <f t="shared" si="24"/>
        <v>4.3783562271618726</v>
      </c>
      <c r="AC100" s="72">
        <f>IF(M100&lt;&gt;"",IF(N100&lt;&gt;"",IF(N99&lt;&gt;"",(N100/N99-1)*100,"-"),"-"),"-")</f>
        <v>2.1946910087354832</v>
      </c>
      <c r="AD100" s="25"/>
      <c r="AE100" s="25"/>
      <c r="AF100" s="25"/>
    </row>
    <row r="101" spans="1:32" x14ac:dyDescent="0.25">
      <c r="A101" s="303">
        <v>2018</v>
      </c>
      <c r="B101" s="14">
        <f>'Jan 18'!$E$14</f>
        <v>8720033</v>
      </c>
      <c r="C101" s="14">
        <f>'Fev 18'!$E$14</f>
        <v>6874580</v>
      </c>
      <c r="D101" s="14">
        <f>'Mar 18'!$E$14</f>
        <v>7484680</v>
      </c>
      <c r="E101" s="14">
        <f>'Abr 18'!$E$14</f>
        <v>7292743</v>
      </c>
      <c r="F101" s="14">
        <f>'Mai 18'!$E$14</f>
        <v>7300329</v>
      </c>
      <c r="G101" s="14">
        <f>'Jun 18'!$E$14</f>
        <v>7164659</v>
      </c>
      <c r="H101" s="14">
        <f>'Jul 18'!$E$14</f>
        <v>8861177</v>
      </c>
      <c r="I101" s="14">
        <f>'Ago 18'!$E$14</f>
        <v>7869554</v>
      </c>
      <c r="J101" s="14">
        <f>'Set 18'!$E$14</f>
        <v>7614925</v>
      </c>
      <c r="K101" s="14">
        <f>'Out 18'!$E$14</f>
        <v>7994661</v>
      </c>
      <c r="L101" s="14">
        <f>'Nov 18'!$E$14</f>
        <v>7872611</v>
      </c>
      <c r="M101" s="14">
        <f>'Dez 18'!$E$14</f>
        <v>8598998</v>
      </c>
      <c r="N101" s="69">
        <f t="shared" si="27"/>
        <v>93648950</v>
      </c>
      <c r="P101" s="303">
        <v>2018</v>
      </c>
      <c r="Q101" s="18">
        <f t="shared" si="25"/>
        <v>2.1995079206077017</v>
      </c>
      <c r="R101" s="18">
        <f t="shared" si="14"/>
        <v>3.9021219998790935</v>
      </c>
      <c r="S101" s="18">
        <f t="shared" si="15"/>
        <v>0.56693422063540666</v>
      </c>
      <c r="T101" s="18">
        <f t="shared" si="16"/>
        <v>5.6754636053078622</v>
      </c>
      <c r="U101" s="18">
        <f t="shared" si="17"/>
        <v>2.8686374563902328</v>
      </c>
      <c r="V101" s="18">
        <f t="shared" si="18"/>
        <v>3.5027488402517681</v>
      </c>
      <c r="W101" s="18">
        <f t="shared" si="19"/>
        <v>6.5799570657696149</v>
      </c>
      <c r="X101" s="18">
        <f t="shared" si="20"/>
        <v>4.2320891440166486</v>
      </c>
      <c r="Y101" s="18">
        <f t="shared" si="21"/>
        <v>1.2198474203771514</v>
      </c>
      <c r="Z101" s="18">
        <f t="shared" si="22"/>
        <v>2.1314243805137467</v>
      </c>
      <c r="AA101" s="18">
        <f t="shared" si="23"/>
        <v>4.0155995435401381</v>
      </c>
      <c r="AB101" s="18">
        <f t="shared" si="24"/>
        <v>3.2110416035775691</v>
      </c>
      <c r="AC101" s="72">
        <f>IF(M101&lt;&gt;"",IF(N101&lt;&gt;"",IF(N100&lt;&gt;"",(N101/N100-1)*100,"-"),"-"),"-")</f>
        <v>3.335025553002513</v>
      </c>
      <c r="AD101" s="25"/>
      <c r="AE101" s="25"/>
      <c r="AF101" s="25"/>
    </row>
    <row r="102" spans="1:32" x14ac:dyDescent="0.25">
      <c r="A102" s="303">
        <v>2019</v>
      </c>
      <c r="B102" s="14">
        <f>'Jan 19'!$E$14</f>
        <v>8931881</v>
      </c>
      <c r="C102" s="14">
        <f>'Fev 19'!$E$14</f>
        <v>7410992</v>
      </c>
      <c r="D102" s="14">
        <f>'Mar 19'!$E$14</f>
        <v>7743396</v>
      </c>
      <c r="E102" s="14">
        <f>'Abr 19'!$E$14</f>
        <v>7337771</v>
      </c>
      <c r="F102" s="14">
        <f>'Mai 19'!$E$14</f>
        <v>7130814</v>
      </c>
      <c r="G102" s="14">
        <f>'Jun 19'!$E$14</f>
        <v>6973448</v>
      </c>
      <c r="H102" s="14">
        <f>'Jul 19'!$E$14</f>
        <v>8580404</v>
      </c>
      <c r="I102" s="14">
        <f>'Ago 19'!$E$14</f>
        <v>7913375</v>
      </c>
      <c r="J102" s="14">
        <f>'Set 19'!$E$14</f>
        <v>7827250</v>
      </c>
      <c r="K102" s="14">
        <f>'Out 19'!$E$14</f>
        <v>8414019</v>
      </c>
      <c r="L102" s="14">
        <f>'Nov 19'!$E$14</f>
        <v>8112522</v>
      </c>
      <c r="M102" s="14">
        <f>'Dez 19'!$E$14</f>
        <v>8905404</v>
      </c>
      <c r="N102" s="69">
        <f>SUM(B102:M102)</f>
        <v>95281276</v>
      </c>
      <c r="P102" s="303">
        <v>2019</v>
      </c>
      <c r="Q102" s="18">
        <f t="shared" si="25"/>
        <v>2.429440347301437</v>
      </c>
      <c r="R102" s="18">
        <f t="shared" si="14"/>
        <v>7.8028330458006057</v>
      </c>
      <c r="S102" s="18">
        <f t="shared" si="15"/>
        <v>3.4566073633074401</v>
      </c>
      <c r="T102" s="18">
        <f t="shared" si="16"/>
        <v>0.61743571657468799</v>
      </c>
      <c r="U102" s="18">
        <f t="shared" si="17"/>
        <v>-2.3220186377901575</v>
      </c>
      <c r="V102" s="18">
        <f t="shared" si="18"/>
        <v>-2.6688081037771649</v>
      </c>
      <c r="W102" s="18">
        <f t="shared" si="19"/>
        <v>-3.1685745584361991</v>
      </c>
      <c r="X102" s="18">
        <f t="shared" si="20"/>
        <v>0.55684223019500934</v>
      </c>
      <c r="Y102" s="18">
        <f t="shared" si="21"/>
        <v>2.788274342820185</v>
      </c>
      <c r="Z102" s="18">
        <f t="shared" si="22"/>
        <v>5.2454756993448592</v>
      </c>
      <c r="AA102" s="18">
        <f t="shared" si="23"/>
        <v>3.0474133676870352</v>
      </c>
      <c r="AB102" s="18">
        <f t="shared" si="24"/>
        <v>3.5632756281603895</v>
      </c>
      <c r="AC102" s="72">
        <f>IF(M102&lt;&gt;"",IF(N102&lt;&gt;"",IF(N101&lt;&gt;"",(N102/N101-1)*100,"-"),"-"),"-")</f>
        <v>1.7430264834789932</v>
      </c>
      <c r="AD102" s="25"/>
      <c r="AE102" s="25"/>
      <c r="AF102" s="25"/>
    </row>
    <row r="103" spans="1:32" s="58" customFormat="1" ht="14.4" x14ac:dyDescent="0.3">
      <c r="N103" s="59"/>
    </row>
    <row r="104" spans="1:32" s="58" customFormat="1" ht="14.4" x14ac:dyDescent="0.3">
      <c r="N104" s="59"/>
    </row>
    <row r="105" spans="1:32" ht="15.6" x14ac:dyDescent="0.25">
      <c r="A105" s="8" t="s">
        <v>197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P105" s="12" t="s">
        <v>199</v>
      </c>
    </row>
    <row r="106" spans="1:32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32" ht="15" x14ac:dyDescent="0.25">
      <c r="A107" s="22"/>
      <c r="B107" s="303" t="s">
        <v>41</v>
      </c>
      <c r="C107" s="303" t="s">
        <v>42</v>
      </c>
      <c r="D107" s="303" t="s">
        <v>43</v>
      </c>
      <c r="E107" s="303" t="s">
        <v>44</v>
      </c>
      <c r="F107" s="303" t="s">
        <v>45</v>
      </c>
      <c r="G107" s="303" t="s">
        <v>46</v>
      </c>
      <c r="H107" s="303" t="s">
        <v>47</v>
      </c>
      <c r="I107" s="303" t="s">
        <v>48</v>
      </c>
      <c r="J107" s="303" t="s">
        <v>49</v>
      </c>
      <c r="K107" s="303" t="s">
        <v>50</v>
      </c>
      <c r="L107" s="303" t="s">
        <v>51</v>
      </c>
      <c r="M107" s="303" t="s">
        <v>52</v>
      </c>
      <c r="N107" s="303" t="s">
        <v>93</v>
      </c>
      <c r="P107" s="13"/>
      <c r="Q107" s="303" t="s">
        <v>41</v>
      </c>
      <c r="R107" s="303" t="s">
        <v>42</v>
      </c>
      <c r="S107" s="303" t="s">
        <v>43</v>
      </c>
      <c r="T107" s="303" t="s">
        <v>44</v>
      </c>
      <c r="U107" s="303" t="s">
        <v>45</v>
      </c>
      <c r="V107" s="303" t="s">
        <v>46</v>
      </c>
      <c r="W107" s="303" t="s">
        <v>47</v>
      </c>
      <c r="X107" s="303" t="s">
        <v>48</v>
      </c>
      <c r="Y107" s="303" t="s">
        <v>49</v>
      </c>
      <c r="Z107" s="303" t="s">
        <v>50</v>
      </c>
      <c r="AA107" s="303" t="s">
        <v>51</v>
      </c>
      <c r="AB107" s="303" t="s">
        <v>52</v>
      </c>
      <c r="AC107" s="303" t="s">
        <v>93</v>
      </c>
    </row>
    <row r="108" spans="1:32" hidden="1" x14ac:dyDescent="0.25">
      <c r="A108" s="40">
        <v>2000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0"/>
      <c r="P108" s="40">
        <v>2000</v>
      </c>
      <c r="Q108" s="16"/>
      <c r="R108" s="23"/>
      <c r="S108" s="23"/>
      <c r="T108" s="23"/>
      <c r="U108" s="23"/>
      <c r="V108" s="23"/>
      <c r="W108" s="23"/>
      <c r="X108" s="23"/>
      <c r="Y108" s="23"/>
      <c r="Z108" s="23"/>
      <c r="AA108" s="24"/>
      <c r="AB108" s="23"/>
      <c r="AC108" s="23"/>
    </row>
    <row r="109" spans="1:32" hidden="1" x14ac:dyDescent="0.25">
      <c r="A109" s="40">
        <v>2001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20"/>
      <c r="P109" s="40">
        <v>2001</v>
      </c>
      <c r="Q109" s="18" t="str">
        <f>IF(B109&lt;&gt;"",IF(B108&lt;&gt;"",(B109/B108-1)*100,"-"),"-")</f>
        <v>-</v>
      </c>
      <c r="R109" s="18" t="str">
        <f t="shared" ref="R109:AB123" si="28">IF(C109&lt;&gt;"",IF(C108&lt;&gt;"",(C109/C108-1)*100,"-"),"-")</f>
        <v>-</v>
      </c>
      <c r="S109" s="18" t="str">
        <f t="shared" si="28"/>
        <v>-</v>
      </c>
      <c r="T109" s="18" t="str">
        <f t="shared" si="28"/>
        <v>-</v>
      </c>
      <c r="U109" s="18" t="str">
        <f t="shared" si="28"/>
        <v>-</v>
      </c>
      <c r="V109" s="18" t="str">
        <f t="shared" si="28"/>
        <v>-</v>
      </c>
      <c r="W109" s="18" t="str">
        <f t="shared" si="28"/>
        <v>-</v>
      </c>
      <c r="X109" s="18" t="str">
        <f t="shared" si="28"/>
        <v>-</v>
      </c>
      <c r="Y109" s="18" t="str">
        <f t="shared" si="28"/>
        <v>-</v>
      </c>
      <c r="Z109" s="18" t="str">
        <f t="shared" si="28"/>
        <v>-</v>
      </c>
      <c r="AA109" s="18" t="str">
        <f t="shared" si="28"/>
        <v>-</v>
      </c>
      <c r="AB109" s="18" t="str">
        <f t="shared" si="28"/>
        <v>-</v>
      </c>
      <c r="AC109" s="19" t="str">
        <f>IF(M109&lt;&gt;"",IF(N109&lt;&gt;"",IF(N108&lt;&gt;"",(N109/N108-1)*100,"-"),"-"),"-")</f>
        <v>-</v>
      </c>
    </row>
    <row r="110" spans="1:32" hidden="1" x14ac:dyDescent="0.25">
      <c r="A110" s="40">
        <v>2002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0"/>
      <c r="P110" s="40">
        <v>2002</v>
      </c>
      <c r="Q110" s="18" t="str">
        <f t="shared" ref="Q110:AB125" si="29">IF(B110&lt;&gt;"",IF(B109&lt;&gt;"",(B110/B109-1)*100,"-"),"-")</f>
        <v>-</v>
      </c>
      <c r="R110" s="18" t="str">
        <f t="shared" si="28"/>
        <v>-</v>
      </c>
      <c r="S110" s="18" t="str">
        <f t="shared" si="28"/>
        <v>-</v>
      </c>
      <c r="T110" s="18" t="str">
        <f t="shared" si="28"/>
        <v>-</v>
      </c>
      <c r="U110" s="18" t="str">
        <f t="shared" si="28"/>
        <v>-</v>
      </c>
      <c r="V110" s="18" t="str">
        <f t="shared" si="28"/>
        <v>-</v>
      </c>
      <c r="W110" s="18" t="str">
        <f t="shared" si="28"/>
        <v>-</v>
      </c>
      <c r="X110" s="18" t="str">
        <f t="shared" si="28"/>
        <v>-</v>
      </c>
      <c r="Y110" s="18" t="str">
        <f t="shared" si="28"/>
        <v>-</v>
      </c>
      <c r="Z110" s="18" t="str">
        <f t="shared" si="28"/>
        <v>-</v>
      </c>
      <c r="AA110" s="18" t="str">
        <f t="shared" si="28"/>
        <v>-</v>
      </c>
      <c r="AB110" s="18" t="str">
        <f t="shared" si="28"/>
        <v>-</v>
      </c>
      <c r="AC110" s="19" t="str">
        <f t="shared" ref="AC110:AC120" si="30">IF(M110&lt;&gt;"",IF(N110&lt;&gt;"",IF(N109&lt;&gt;"",(N110/N109-1)*100,"-"),"-"),"-")</f>
        <v>-</v>
      </c>
    </row>
    <row r="111" spans="1:32" hidden="1" x14ac:dyDescent="0.25">
      <c r="A111" s="40">
        <v>2003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20"/>
      <c r="P111" s="40">
        <v>2003</v>
      </c>
      <c r="Q111" s="18" t="str">
        <f t="shared" si="29"/>
        <v>-</v>
      </c>
      <c r="R111" s="18" t="str">
        <f t="shared" si="28"/>
        <v>-</v>
      </c>
      <c r="S111" s="18" t="str">
        <f t="shared" si="28"/>
        <v>-</v>
      </c>
      <c r="T111" s="18" t="str">
        <f t="shared" si="28"/>
        <v>-</v>
      </c>
      <c r="U111" s="18" t="str">
        <f t="shared" si="28"/>
        <v>-</v>
      </c>
      <c r="V111" s="18" t="str">
        <f t="shared" si="28"/>
        <v>-</v>
      </c>
      <c r="W111" s="18" t="str">
        <f t="shared" si="28"/>
        <v>-</v>
      </c>
      <c r="X111" s="18" t="str">
        <f t="shared" si="28"/>
        <v>-</v>
      </c>
      <c r="Y111" s="18" t="str">
        <f t="shared" si="28"/>
        <v>-</v>
      </c>
      <c r="Z111" s="18" t="str">
        <f t="shared" si="28"/>
        <v>-</v>
      </c>
      <c r="AA111" s="18" t="str">
        <f t="shared" si="28"/>
        <v>-</v>
      </c>
      <c r="AB111" s="18" t="str">
        <f t="shared" si="28"/>
        <v>-</v>
      </c>
      <c r="AC111" s="19" t="str">
        <f t="shared" si="30"/>
        <v>-</v>
      </c>
    </row>
    <row r="112" spans="1:32" hidden="1" x14ac:dyDescent="0.25">
      <c r="A112" s="40">
        <v>2004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20"/>
      <c r="P112" s="40">
        <v>2004</v>
      </c>
      <c r="Q112" s="18" t="str">
        <f t="shared" si="29"/>
        <v>-</v>
      </c>
      <c r="R112" s="18" t="str">
        <f t="shared" si="28"/>
        <v>-</v>
      </c>
      <c r="S112" s="18" t="str">
        <f t="shared" si="28"/>
        <v>-</v>
      </c>
      <c r="T112" s="18" t="str">
        <f t="shared" si="28"/>
        <v>-</v>
      </c>
      <c r="U112" s="18" t="str">
        <f t="shared" si="28"/>
        <v>-</v>
      </c>
      <c r="V112" s="18" t="str">
        <f t="shared" si="28"/>
        <v>-</v>
      </c>
      <c r="W112" s="18" t="str">
        <f t="shared" si="28"/>
        <v>-</v>
      </c>
      <c r="X112" s="18" t="str">
        <f t="shared" si="28"/>
        <v>-</v>
      </c>
      <c r="Y112" s="18" t="str">
        <f t="shared" si="28"/>
        <v>-</v>
      </c>
      <c r="Z112" s="18" t="str">
        <f t="shared" si="28"/>
        <v>-</v>
      </c>
      <c r="AA112" s="18" t="str">
        <f t="shared" si="28"/>
        <v>-</v>
      </c>
      <c r="AB112" s="18" t="str">
        <f t="shared" si="28"/>
        <v>-</v>
      </c>
      <c r="AC112" s="19" t="str">
        <f t="shared" si="30"/>
        <v>-</v>
      </c>
    </row>
    <row r="113" spans="1:32" hidden="1" x14ac:dyDescent="0.25">
      <c r="A113" s="40">
        <v>2005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20"/>
      <c r="P113" s="40">
        <v>2005</v>
      </c>
      <c r="Q113" s="18" t="str">
        <f t="shared" si="29"/>
        <v>-</v>
      </c>
      <c r="R113" s="18" t="str">
        <f t="shared" si="28"/>
        <v>-</v>
      </c>
      <c r="S113" s="18" t="str">
        <f t="shared" si="28"/>
        <v>-</v>
      </c>
      <c r="T113" s="18" t="str">
        <f t="shared" si="28"/>
        <v>-</v>
      </c>
      <c r="U113" s="18" t="str">
        <f t="shared" si="28"/>
        <v>-</v>
      </c>
      <c r="V113" s="18" t="str">
        <f t="shared" si="28"/>
        <v>-</v>
      </c>
      <c r="W113" s="18" t="str">
        <f t="shared" si="28"/>
        <v>-</v>
      </c>
      <c r="X113" s="18" t="str">
        <f t="shared" si="28"/>
        <v>-</v>
      </c>
      <c r="Y113" s="18" t="str">
        <f t="shared" si="28"/>
        <v>-</v>
      </c>
      <c r="Z113" s="18" t="str">
        <f t="shared" si="28"/>
        <v>-</v>
      </c>
      <c r="AA113" s="18" t="str">
        <f t="shared" si="28"/>
        <v>-</v>
      </c>
      <c r="AB113" s="18" t="str">
        <f t="shared" si="28"/>
        <v>-</v>
      </c>
      <c r="AC113" s="19" t="str">
        <f t="shared" si="30"/>
        <v>-</v>
      </c>
    </row>
    <row r="114" spans="1:32" hidden="1" x14ac:dyDescent="0.25">
      <c r="A114" s="40">
        <v>2006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20"/>
      <c r="P114" s="40">
        <v>2006</v>
      </c>
      <c r="Q114" s="18" t="str">
        <f t="shared" si="29"/>
        <v>-</v>
      </c>
      <c r="R114" s="18" t="str">
        <f t="shared" si="28"/>
        <v>-</v>
      </c>
      <c r="S114" s="18" t="str">
        <f t="shared" si="28"/>
        <v>-</v>
      </c>
      <c r="T114" s="18" t="str">
        <f t="shared" si="28"/>
        <v>-</v>
      </c>
      <c r="U114" s="18" t="str">
        <f t="shared" si="28"/>
        <v>-</v>
      </c>
      <c r="V114" s="18" t="str">
        <f t="shared" si="28"/>
        <v>-</v>
      </c>
      <c r="W114" s="18" t="str">
        <f t="shared" si="28"/>
        <v>-</v>
      </c>
      <c r="X114" s="18" t="str">
        <f t="shared" si="28"/>
        <v>-</v>
      </c>
      <c r="Y114" s="18" t="str">
        <f t="shared" si="28"/>
        <v>-</v>
      </c>
      <c r="Z114" s="18" t="str">
        <f t="shared" si="28"/>
        <v>-</v>
      </c>
      <c r="AA114" s="18" t="str">
        <f t="shared" si="28"/>
        <v>-</v>
      </c>
      <c r="AB114" s="18" t="str">
        <f t="shared" si="28"/>
        <v>-</v>
      </c>
      <c r="AC114" s="19" t="str">
        <f t="shared" si="30"/>
        <v>-</v>
      </c>
    </row>
    <row r="115" spans="1:32" hidden="1" x14ac:dyDescent="0.25">
      <c r="A115" s="40">
        <v>2007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20"/>
      <c r="P115" s="40">
        <v>2007</v>
      </c>
      <c r="Q115" s="18" t="str">
        <f t="shared" si="29"/>
        <v>-</v>
      </c>
      <c r="R115" s="18" t="str">
        <f t="shared" si="28"/>
        <v>-</v>
      </c>
      <c r="S115" s="18" t="str">
        <f t="shared" si="28"/>
        <v>-</v>
      </c>
      <c r="T115" s="18" t="str">
        <f t="shared" si="28"/>
        <v>-</v>
      </c>
      <c r="U115" s="18" t="str">
        <f t="shared" si="28"/>
        <v>-</v>
      </c>
      <c r="V115" s="18" t="str">
        <f t="shared" si="28"/>
        <v>-</v>
      </c>
      <c r="W115" s="18" t="str">
        <f t="shared" si="28"/>
        <v>-</v>
      </c>
      <c r="X115" s="18" t="str">
        <f t="shared" si="28"/>
        <v>-</v>
      </c>
      <c r="Y115" s="18" t="str">
        <f t="shared" si="28"/>
        <v>-</v>
      </c>
      <c r="Z115" s="18" t="str">
        <f t="shared" si="28"/>
        <v>-</v>
      </c>
      <c r="AA115" s="18" t="str">
        <f t="shared" si="28"/>
        <v>-</v>
      </c>
      <c r="AB115" s="18" t="str">
        <f t="shared" si="28"/>
        <v>-</v>
      </c>
      <c r="AC115" s="19" t="str">
        <f t="shared" si="30"/>
        <v>-</v>
      </c>
    </row>
    <row r="116" spans="1:32" hidden="1" x14ac:dyDescent="0.25">
      <c r="A116" s="40">
        <v>2008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20"/>
      <c r="P116" s="40">
        <v>2008</v>
      </c>
      <c r="Q116" s="18" t="str">
        <f t="shared" si="29"/>
        <v>-</v>
      </c>
      <c r="R116" s="18" t="str">
        <f t="shared" si="28"/>
        <v>-</v>
      </c>
      <c r="S116" s="18" t="str">
        <f t="shared" si="28"/>
        <v>-</v>
      </c>
      <c r="T116" s="18" t="str">
        <f t="shared" si="28"/>
        <v>-</v>
      </c>
      <c r="U116" s="18" t="str">
        <f t="shared" si="28"/>
        <v>-</v>
      </c>
      <c r="V116" s="18" t="str">
        <f t="shared" si="28"/>
        <v>-</v>
      </c>
      <c r="W116" s="18" t="str">
        <f t="shared" si="28"/>
        <v>-</v>
      </c>
      <c r="X116" s="18" t="str">
        <f t="shared" si="28"/>
        <v>-</v>
      </c>
      <c r="Y116" s="18" t="str">
        <f t="shared" si="28"/>
        <v>-</v>
      </c>
      <c r="Z116" s="18" t="str">
        <f t="shared" si="28"/>
        <v>-</v>
      </c>
      <c r="AA116" s="18" t="str">
        <f t="shared" si="28"/>
        <v>-</v>
      </c>
      <c r="AB116" s="18" t="str">
        <f t="shared" si="28"/>
        <v>-</v>
      </c>
      <c r="AC116" s="19" t="str">
        <f t="shared" si="30"/>
        <v>-</v>
      </c>
    </row>
    <row r="117" spans="1:32" hidden="1" x14ac:dyDescent="0.25">
      <c r="A117" s="40">
        <v>2009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20"/>
      <c r="P117" s="40">
        <v>2009</v>
      </c>
      <c r="Q117" s="18" t="str">
        <f t="shared" si="29"/>
        <v>-</v>
      </c>
      <c r="R117" s="18" t="str">
        <f t="shared" si="28"/>
        <v>-</v>
      </c>
      <c r="S117" s="18" t="str">
        <f t="shared" si="28"/>
        <v>-</v>
      </c>
      <c r="T117" s="18" t="str">
        <f t="shared" si="28"/>
        <v>-</v>
      </c>
      <c r="U117" s="18" t="str">
        <f t="shared" si="28"/>
        <v>-</v>
      </c>
      <c r="V117" s="18" t="str">
        <f t="shared" si="28"/>
        <v>-</v>
      </c>
      <c r="W117" s="18" t="str">
        <f t="shared" si="28"/>
        <v>-</v>
      </c>
      <c r="X117" s="18" t="str">
        <f t="shared" si="28"/>
        <v>-</v>
      </c>
      <c r="Y117" s="18" t="str">
        <f t="shared" si="28"/>
        <v>-</v>
      </c>
      <c r="Z117" s="18" t="str">
        <f t="shared" si="28"/>
        <v>-</v>
      </c>
      <c r="AA117" s="18" t="str">
        <f t="shared" si="28"/>
        <v>-</v>
      </c>
      <c r="AB117" s="18" t="str">
        <f t="shared" si="28"/>
        <v>-</v>
      </c>
      <c r="AC117" s="19" t="str">
        <f t="shared" si="30"/>
        <v>-</v>
      </c>
    </row>
    <row r="118" spans="1:32" hidden="1" x14ac:dyDescent="0.25">
      <c r="A118" s="40">
        <v>2010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20"/>
      <c r="P118" s="40">
        <v>2010</v>
      </c>
      <c r="Q118" s="18" t="str">
        <f t="shared" si="29"/>
        <v>-</v>
      </c>
      <c r="R118" s="18" t="str">
        <f t="shared" si="28"/>
        <v>-</v>
      </c>
      <c r="S118" s="18" t="str">
        <f t="shared" si="28"/>
        <v>-</v>
      </c>
      <c r="T118" s="18" t="str">
        <f t="shared" si="28"/>
        <v>-</v>
      </c>
      <c r="U118" s="18" t="str">
        <f t="shared" si="28"/>
        <v>-</v>
      </c>
      <c r="V118" s="18" t="str">
        <f t="shared" si="28"/>
        <v>-</v>
      </c>
      <c r="W118" s="18" t="str">
        <f t="shared" si="28"/>
        <v>-</v>
      </c>
      <c r="X118" s="18" t="str">
        <f t="shared" si="28"/>
        <v>-</v>
      </c>
      <c r="Y118" s="18" t="str">
        <f t="shared" si="28"/>
        <v>-</v>
      </c>
      <c r="Z118" s="18" t="str">
        <f t="shared" si="28"/>
        <v>-</v>
      </c>
      <c r="AA118" s="18" t="str">
        <f t="shared" si="28"/>
        <v>-</v>
      </c>
      <c r="AB118" s="18" t="str">
        <f t="shared" si="28"/>
        <v>-</v>
      </c>
      <c r="AC118" s="19" t="str">
        <f t="shared" si="30"/>
        <v>-</v>
      </c>
    </row>
    <row r="119" spans="1:32" hidden="1" x14ac:dyDescent="0.25">
      <c r="A119" s="40">
        <v>2011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20"/>
      <c r="P119" s="40">
        <v>2011</v>
      </c>
      <c r="Q119" s="18" t="str">
        <f t="shared" si="29"/>
        <v>-</v>
      </c>
      <c r="R119" s="18" t="str">
        <f t="shared" si="28"/>
        <v>-</v>
      </c>
      <c r="S119" s="18" t="str">
        <f t="shared" si="28"/>
        <v>-</v>
      </c>
      <c r="T119" s="18" t="str">
        <f t="shared" si="28"/>
        <v>-</v>
      </c>
      <c r="U119" s="18" t="str">
        <f t="shared" si="28"/>
        <v>-</v>
      </c>
      <c r="V119" s="18" t="str">
        <f t="shared" si="28"/>
        <v>-</v>
      </c>
      <c r="W119" s="18" t="str">
        <f t="shared" si="28"/>
        <v>-</v>
      </c>
      <c r="X119" s="18" t="str">
        <f t="shared" si="28"/>
        <v>-</v>
      </c>
      <c r="Y119" s="18" t="str">
        <f t="shared" si="28"/>
        <v>-</v>
      </c>
      <c r="Z119" s="18" t="str">
        <f t="shared" si="28"/>
        <v>-</v>
      </c>
      <c r="AA119" s="18" t="str">
        <f t="shared" si="28"/>
        <v>-</v>
      </c>
      <c r="AB119" s="18" t="str">
        <f t="shared" si="28"/>
        <v>-</v>
      </c>
      <c r="AC119" s="19" t="str">
        <f t="shared" si="30"/>
        <v>-</v>
      </c>
    </row>
    <row r="120" spans="1:32" hidden="1" x14ac:dyDescent="0.25">
      <c r="A120" s="40">
        <v>2012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20"/>
      <c r="P120" s="40">
        <v>2012</v>
      </c>
      <c r="Q120" s="18" t="str">
        <f t="shared" si="29"/>
        <v>-</v>
      </c>
      <c r="R120" s="18" t="str">
        <f t="shared" si="28"/>
        <v>-</v>
      </c>
      <c r="S120" s="18" t="str">
        <f t="shared" si="28"/>
        <v>-</v>
      </c>
      <c r="T120" s="18" t="str">
        <f t="shared" si="28"/>
        <v>-</v>
      </c>
      <c r="U120" s="18" t="str">
        <f t="shared" si="28"/>
        <v>-</v>
      </c>
      <c r="V120" s="18" t="str">
        <f t="shared" si="28"/>
        <v>-</v>
      </c>
      <c r="W120" s="18" t="str">
        <f t="shared" si="28"/>
        <v>-</v>
      </c>
      <c r="X120" s="18" t="str">
        <f t="shared" si="28"/>
        <v>-</v>
      </c>
      <c r="Y120" s="18" t="str">
        <f t="shared" si="28"/>
        <v>-</v>
      </c>
      <c r="Z120" s="18" t="str">
        <f t="shared" si="28"/>
        <v>-</v>
      </c>
      <c r="AA120" s="18" t="str">
        <f t="shared" si="28"/>
        <v>-</v>
      </c>
      <c r="AB120" s="18" t="str">
        <f t="shared" si="28"/>
        <v>-</v>
      </c>
      <c r="AC120" s="19" t="str">
        <f t="shared" si="30"/>
        <v>-</v>
      </c>
    </row>
    <row r="121" spans="1:32" x14ac:dyDescent="0.25">
      <c r="A121" s="303">
        <v>2013</v>
      </c>
      <c r="B121" s="14">
        <f>'Jan 13'!F14</f>
        <v>81949</v>
      </c>
      <c r="C121" s="14">
        <f>'Fev 13'!F14</f>
        <v>70494</v>
      </c>
      <c r="D121" s="14">
        <f>'Mar 13'!F14</f>
        <v>78348</v>
      </c>
      <c r="E121" s="14">
        <f>'Abr 13'!F14</f>
        <v>76921</v>
      </c>
      <c r="F121" s="14">
        <f>'Mai 13'!F14</f>
        <v>77496</v>
      </c>
      <c r="G121" s="14">
        <f>'Jun 13'!F14</f>
        <v>74008</v>
      </c>
      <c r="H121" s="14">
        <f>'Jul 13'!F14</f>
        <v>82188</v>
      </c>
      <c r="I121" s="14">
        <f>'Ago 13'!F14</f>
        <v>79189</v>
      </c>
      <c r="J121" s="14">
        <f>'Set 13'!F14</f>
        <v>74995</v>
      </c>
      <c r="K121" s="14">
        <f>'Out 13'!F14</f>
        <v>78354</v>
      </c>
      <c r="L121" s="14">
        <f>'Nov 13'!F14</f>
        <v>75392</v>
      </c>
      <c r="M121" s="14">
        <f>'Dez 13'!F14</f>
        <v>80409</v>
      </c>
      <c r="N121" s="69">
        <f t="shared" ref="N121:N126" si="31">SUM(B121:M121)</f>
        <v>929743</v>
      </c>
      <c r="P121" s="303">
        <v>2013</v>
      </c>
      <c r="Q121" s="18" t="str">
        <f t="shared" si="29"/>
        <v>-</v>
      </c>
      <c r="R121" s="18" t="str">
        <f t="shared" si="28"/>
        <v>-</v>
      </c>
      <c r="S121" s="18" t="str">
        <f t="shared" si="28"/>
        <v>-</v>
      </c>
      <c r="T121" s="18" t="str">
        <f t="shared" si="28"/>
        <v>-</v>
      </c>
      <c r="U121" s="18" t="str">
        <f t="shared" si="28"/>
        <v>-</v>
      </c>
      <c r="V121" s="18" t="str">
        <f t="shared" si="28"/>
        <v>-</v>
      </c>
      <c r="W121" s="18" t="str">
        <f t="shared" si="28"/>
        <v>-</v>
      </c>
      <c r="X121" s="18" t="str">
        <f t="shared" si="28"/>
        <v>-</v>
      </c>
      <c r="Y121" s="18" t="str">
        <f t="shared" si="28"/>
        <v>-</v>
      </c>
      <c r="Z121" s="18" t="str">
        <f t="shared" si="28"/>
        <v>-</v>
      </c>
      <c r="AA121" s="18" t="str">
        <f t="shared" si="28"/>
        <v>-</v>
      </c>
      <c r="AB121" s="18" t="str">
        <f t="shared" si="28"/>
        <v>-</v>
      </c>
      <c r="AC121" s="71" t="str">
        <f>IF(N121&lt;&gt;"",IF(N120&lt;&gt;"",(N121/N120-1)*100,"-"),"-")</f>
        <v>-</v>
      </c>
    </row>
    <row r="122" spans="1:32" x14ac:dyDescent="0.25">
      <c r="A122" s="303">
        <v>2014</v>
      </c>
      <c r="B122" s="14">
        <f>'Jan 14'!F14</f>
        <v>83229</v>
      </c>
      <c r="C122" s="14">
        <f>'Fev 14'!F14</f>
        <v>70744</v>
      </c>
      <c r="D122" s="14">
        <f>'Mar 14'!F14</f>
        <v>75300</v>
      </c>
      <c r="E122" s="14">
        <f>'Abr 14'!F14</f>
        <v>74113</v>
      </c>
      <c r="F122" s="14">
        <f>'Mai 14'!F14</f>
        <v>75452</v>
      </c>
      <c r="G122" s="14">
        <f>'Jun 14'!F14</f>
        <v>71499</v>
      </c>
      <c r="H122" s="14">
        <f>'Jul 14'!F14</f>
        <v>79154</v>
      </c>
      <c r="I122" s="14">
        <f>'Ago 14'!F14</f>
        <v>78263</v>
      </c>
      <c r="J122" s="14">
        <f>'Set 14'!F14</f>
        <v>77027</v>
      </c>
      <c r="K122" s="14">
        <f>'Out 14'!F14</f>
        <v>81012</v>
      </c>
      <c r="L122" s="14">
        <f>'Nov 14'!F14</f>
        <v>77440</v>
      </c>
      <c r="M122" s="14">
        <f>'Dez 14'!F14</f>
        <v>82706</v>
      </c>
      <c r="N122" s="69">
        <f t="shared" si="31"/>
        <v>925939</v>
      </c>
      <c r="P122" s="303">
        <v>2014</v>
      </c>
      <c r="Q122" s="18">
        <f t="shared" si="29"/>
        <v>1.5619470646377698</v>
      </c>
      <c r="R122" s="18">
        <f t="shared" si="28"/>
        <v>0.35464011121513206</v>
      </c>
      <c r="S122" s="18">
        <f t="shared" si="28"/>
        <v>-3.8903354265584333</v>
      </c>
      <c r="T122" s="18">
        <f t="shared" si="28"/>
        <v>-3.650498563461213</v>
      </c>
      <c r="U122" s="18">
        <f t="shared" si="28"/>
        <v>-2.6375554867347994</v>
      </c>
      <c r="V122" s="18">
        <f t="shared" si="28"/>
        <v>-3.3901740352394349</v>
      </c>
      <c r="W122" s="18">
        <f t="shared" si="28"/>
        <v>-3.6915364773446258</v>
      </c>
      <c r="X122" s="18">
        <f t="shared" si="28"/>
        <v>-1.1693543295154596</v>
      </c>
      <c r="Y122" s="21">
        <f t="shared" si="28"/>
        <v>2.709513967597843</v>
      </c>
      <c r="Z122" s="21">
        <f t="shared" si="28"/>
        <v>3.392296500497749</v>
      </c>
      <c r="AA122" s="21">
        <f t="shared" si="28"/>
        <v>2.7164685908319219</v>
      </c>
      <c r="AB122" s="21">
        <f t="shared" si="28"/>
        <v>2.8566454003905006</v>
      </c>
      <c r="AC122" s="71">
        <f>IF(N122&lt;&gt;"",IF(N121&lt;&gt;"",(N122/N121-1)*100,"-"),"-")</f>
        <v>-0.4091453229548403</v>
      </c>
    </row>
    <row r="123" spans="1:32" x14ac:dyDescent="0.25">
      <c r="A123" s="303">
        <v>2015</v>
      </c>
      <c r="B123" s="14">
        <f>'Jan 15'!F14</f>
        <v>83477</v>
      </c>
      <c r="C123" s="14">
        <f>'Fev 15'!F14</f>
        <v>71371</v>
      </c>
      <c r="D123" s="14">
        <f>'Mar 15'!F14</f>
        <v>78732</v>
      </c>
      <c r="E123" s="14">
        <f>'Abr 15'!F14</f>
        <v>74705</v>
      </c>
      <c r="F123" s="14">
        <f>'Mai 15'!F14</f>
        <v>75927</v>
      </c>
      <c r="G123" s="14">
        <f>'Jun 15'!F14</f>
        <v>73569</v>
      </c>
      <c r="H123" s="14">
        <f>'Jul 15'!F14</f>
        <v>80961</v>
      </c>
      <c r="I123" s="14">
        <f>'Ago 15'!F14</f>
        <v>76493</v>
      </c>
      <c r="J123" s="14">
        <f>'Set 15'!F14</f>
        <v>74494</v>
      </c>
      <c r="K123" s="14">
        <f>'Out 15'!F14</f>
        <v>76898</v>
      </c>
      <c r="L123" s="14">
        <f>'Nov 15'!F14</f>
        <v>74183</v>
      </c>
      <c r="M123" s="14">
        <f>'Dez 15'!F14</f>
        <v>79496</v>
      </c>
      <c r="N123" s="69">
        <f t="shared" si="31"/>
        <v>920306</v>
      </c>
      <c r="P123" s="303">
        <v>2015</v>
      </c>
      <c r="Q123" s="18">
        <f t="shared" si="29"/>
        <v>0.29797306227397069</v>
      </c>
      <c r="R123" s="18">
        <f t="shared" si="28"/>
        <v>0.88629424403483537</v>
      </c>
      <c r="S123" s="18">
        <f t="shared" si="28"/>
        <v>4.5577689243027963</v>
      </c>
      <c r="T123" s="18">
        <f t="shared" si="28"/>
        <v>0.79878024098336553</v>
      </c>
      <c r="U123" s="18">
        <f t="shared" si="28"/>
        <v>0.62953930975984118</v>
      </c>
      <c r="V123" s="18">
        <f t="shared" si="28"/>
        <v>2.8951453866487675</v>
      </c>
      <c r="W123" s="18">
        <f t="shared" si="28"/>
        <v>2.2828915784420145</v>
      </c>
      <c r="X123" s="18">
        <f t="shared" si="28"/>
        <v>-2.2616051007500304</v>
      </c>
      <c r="Y123" s="21">
        <f t="shared" si="28"/>
        <v>-3.2884572941955459</v>
      </c>
      <c r="Z123" s="21">
        <f t="shared" si="28"/>
        <v>-5.0782600108625893</v>
      </c>
      <c r="AA123" s="21">
        <f t="shared" si="28"/>
        <v>-4.2058367768595062</v>
      </c>
      <c r="AB123" s="21">
        <f t="shared" si="28"/>
        <v>-3.8812178076560344</v>
      </c>
      <c r="AC123" s="71">
        <f>IF(N123&lt;&gt;"",IF(N122&lt;&gt;"",(N123/N122-1)*100,"-"),"-")</f>
        <v>-0.60835541002161042</v>
      </c>
      <c r="AD123" s="25"/>
      <c r="AE123" s="25"/>
      <c r="AF123" s="25"/>
    </row>
    <row r="124" spans="1:32" x14ac:dyDescent="0.25">
      <c r="A124" s="303">
        <v>2016</v>
      </c>
      <c r="B124" s="14">
        <f>'Jan 16'!$F$14</f>
        <v>79816</v>
      </c>
      <c r="C124" s="14">
        <f>'Fev 16'!$F$14</f>
        <v>68476</v>
      </c>
      <c r="D124" s="14">
        <f>'Mar 16'!$F$14</f>
        <v>69894</v>
      </c>
      <c r="E124" s="14">
        <f>'Abr 16'!$F$14</f>
        <v>64057</v>
      </c>
      <c r="F124" s="14">
        <f>'Mai 16'!$F$14</f>
        <v>64508</v>
      </c>
      <c r="G124" s="14">
        <f>'Jun 16'!$F$14</f>
        <v>64003</v>
      </c>
      <c r="H124" s="14">
        <f>'Jul 16'!$F$14</f>
        <v>68897</v>
      </c>
      <c r="I124" s="14">
        <f>'Ago 16'!$F$14</f>
        <v>67282</v>
      </c>
      <c r="J124" s="14">
        <f>'Set 16'!$F$14</f>
        <v>64531</v>
      </c>
      <c r="K124" s="14">
        <f>'Out 16'!$F$14</f>
        <v>66510</v>
      </c>
      <c r="L124" s="14">
        <f>'Nov 16'!$F$14</f>
        <v>64782</v>
      </c>
      <c r="M124" s="14">
        <f>'Dez 16'!$F$14</f>
        <v>70390</v>
      </c>
      <c r="N124" s="69">
        <f t="shared" si="31"/>
        <v>813146</v>
      </c>
      <c r="P124" s="303">
        <v>2016</v>
      </c>
      <c r="Q124" s="18">
        <f t="shared" si="29"/>
        <v>-4.3856391580914478</v>
      </c>
      <c r="R124" s="18">
        <f t="shared" si="29"/>
        <v>-4.056269353098596</v>
      </c>
      <c r="S124" s="18">
        <f t="shared" si="29"/>
        <v>-11.22542295381802</v>
      </c>
      <c r="T124" s="18">
        <f t="shared" si="29"/>
        <v>-14.253396693661735</v>
      </c>
      <c r="U124" s="18">
        <f t="shared" si="29"/>
        <v>-15.039445783449889</v>
      </c>
      <c r="V124" s="18">
        <f t="shared" si="29"/>
        <v>-13.002759314385138</v>
      </c>
      <c r="W124" s="18">
        <f t="shared" si="29"/>
        <v>-14.901001716876028</v>
      </c>
      <c r="X124" s="18">
        <f t="shared" si="29"/>
        <v>-12.041624723830935</v>
      </c>
      <c r="Y124" s="18">
        <f t="shared" si="29"/>
        <v>-13.374231481730071</v>
      </c>
      <c r="Z124" s="18">
        <f t="shared" si="29"/>
        <v>-13.508803870061637</v>
      </c>
      <c r="AA124" s="18">
        <f t="shared" si="29"/>
        <v>-12.672714772926408</v>
      </c>
      <c r="AB124" s="18">
        <f t="shared" si="29"/>
        <v>-11.454664385629465</v>
      </c>
      <c r="AC124" s="72">
        <f>IF(M124&lt;&gt;"",IF(N124&lt;&gt;"",IF(N123&lt;&gt;"",(N124/N123-1)*100,"-"),"-"),"-")</f>
        <v>-11.643953206868151</v>
      </c>
      <c r="AD124" s="25"/>
      <c r="AE124" s="25"/>
      <c r="AF124" s="25"/>
    </row>
    <row r="125" spans="1:32" x14ac:dyDescent="0.25">
      <c r="A125" s="303">
        <v>2017</v>
      </c>
      <c r="B125" s="14">
        <f>'Jan 17'!$F$14</f>
        <v>72621</v>
      </c>
      <c r="C125" s="14">
        <f>'Fev 17'!$F$14</f>
        <v>60821</v>
      </c>
      <c r="D125" s="14">
        <f>'Mar 17'!$F$14</f>
        <v>68362</v>
      </c>
      <c r="E125" s="14">
        <f>'Abr 17'!$F$14</f>
        <v>61446</v>
      </c>
      <c r="F125" s="14">
        <f>'Mai 17'!$F$14</f>
        <v>65480</v>
      </c>
      <c r="G125" s="14">
        <f>'Jun 17'!$F$14</f>
        <v>61815</v>
      </c>
      <c r="H125" s="14">
        <f>'Jul 17'!$F$14</f>
        <v>69623</v>
      </c>
      <c r="I125" s="14">
        <f>'Ago 17'!$F$14</f>
        <v>66773</v>
      </c>
      <c r="J125" s="14">
        <f>'Set 17'!$F$14</f>
        <v>64194</v>
      </c>
      <c r="K125" s="14">
        <f>'Out 17'!$F$14</f>
        <v>66033</v>
      </c>
      <c r="L125" s="14">
        <f>'Nov 17'!$F$14</f>
        <v>64648</v>
      </c>
      <c r="M125" s="14">
        <f>'Dez 17'!$F$14</f>
        <v>70107</v>
      </c>
      <c r="N125" s="69">
        <f t="shared" si="31"/>
        <v>791923</v>
      </c>
      <c r="P125" s="303">
        <v>2017</v>
      </c>
      <c r="Q125" s="18">
        <f t="shared" si="29"/>
        <v>-9.0144833116167167</v>
      </c>
      <c r="R125" s="18">
        <f t="shared" si="29"/>
        <v>-11.179099246451308</v>
      </c>
      <c r="S125" s="18">
        <f t="shared" si="29"/>
        <v>-2.1918905771596942</v>
      </c>
      <c r="T125" s="18">
        <f t="shared" si="29"/>
        <v>-4.0760572615014752</v>
      </c>
      <c r="U125" s="18">
        <f t="shared" si="29"/>
        <v>1.5067898555217951</v>
      </c>
      <c r="V125" s="18">
        <f t="shared" si="29"/>
        <v>-3.4185897536052945</v>
      </c>
      <c r="W125" s="18">
        <f t="shared" si="29"/>
        <v>1.0537468975427178</v>
      </c>
      <c r="X125" s="18">
        <f t="shared" si="29"/>
        <v>-0.75651734490651545</v>
      </c>
      <c r="Y125" s="18">
        <f t="shared" si="29"/>
        <v>-0.52222962607119117</v>
      </c>
      <c r="Z125" s="18">
        <f t="shared" si="29"/>
        <v>-0.71718538565629375</v>
      </c>
      <c r="AA125" s="18">
        <f t="shared" si="29"/>
        <v>-0.206847581118208</v>
      </c>
      <c r="AB125" s="18">
        <f t="shared" si="29"/>
        <v>-0.40204574513424962</v>
      </c>
      <c r="AC125" s="72">
        <f>IF(M125&lt;&gt;"",IF(N125&lt;&gt;"",IF(N124&lt;&gt;"",(N125/N124-1)*100,"-"),"-"),"-")</f>
        <v>-2.6099863985065364</v>
      </c>
      <c r="AD125" s="25"/>
      <c r="AE125" s="25"/>
      <c r="AF125" s="25"/>
    </row>
    <row r="126" spans="1:32" x14ac:dyDescent="0.25">
      <c r="A126" s="303">
        <v>2018</v>
      </c>
      <c r="B126" s="14">
        <f>'Jan 18'!$F$14</f>
        <v>72647</v>
      </c>
      <c r="C126" s="14">
        <f>'Fev 18'!$F$14</f>
        <v>60656</v>
      </c>
      <c r="D126" s="14">
        <f>'Mar 18'!$F$14</f>
        <v>66364</v>
      </c>
      <c r="E126" s="14">
        <f>'Abr 18'!$F$14</f>
        <v>63914</v>
      </c>
      <c r="F126" s="14">
        <f>'Mai 18'!$F$14</f>
        <v>66621</v>
      </c>
      <c r="G126" s="14">
        <f>'Jun 18'!$F$14</f>
        <v>63746</v>
      </c>
      <c r="H126" s="14">
        <f>'Jul 18'!$F$14</f>
        <v>72210</v>
      </c>
      <c r="I126" s="14">
        <f>'Ago 18'!$F$14</f>
        <v>67578</v>
      </c>
      <c r="J126" s="14">
        <f>'Set 18'!$F$14</f>
        <v>65036</v>
      </c>
      <c r="K126" s="14">
        <f>'Out 18'!$F$14</f>
        <v>67438</v>
      </c>
      <c r="L126" s="14">
        <f>'Nov 18'!$F$14</f>
        <v>64115</v>
      </c>
      <c r="M126" s="14">
        <f>'Dez 18'!$F$14</f>
        <v>69933</v>
      </c>
      <c r="N126" s="69">
        <f t="shared" si="31"/>
        <v>800258</v>
      </c>
      <c r="P126" s="303">
        <v>2018</v>
      </c>
      <c r="Q126" s="18">
        <f t="shared" ref="Q126:AB127" si="32">IF(B126&lt;&gt;"",IF(B125&lt;&gt;"",(B126/B125-1)*100,"-"),"-")</f>
        <v>3.5802316134447842E-2</v>
      </c>
      <c r="R126" s="18">
        <f t="shared" si="32"/>
        <v>-0.27128787754229222</v>
      </c>
      <c r="S126" s="18">
        <f t="shared" si="32"/>
        <v>-2.9226763406570933</v>
      </c>
      <c r="T126" s="18">
        <f t="shared" si="32"/>
        <v>4.016534843602515</v>
      </c>
      <c r="U126" s="18">
        <f t="shared" si="32"/>
        <v>1.7425167990225976</v>
      </c>
      <c r="V126" s="18">
        <f t="shared" si="32"/>
        <v>3.1238372563293648</v>
      </c>
      <c r="W126" s="18">
        <f t="shared" si="32"/>
        <v>3.7157261249874285</v>
      </c>
      <c r="X126" s="18">
        <f t="shared" si="32"/>
        <v>1.2055771045182961</v>
      </c>
      <c r="Y126" s="18">
        <f t="shared" si="32"/>
        <v>1.311649063775433</v>
      </c>
      <c r="Z126" s="18">
        <f t="shared" si="32"/>
        <v>2.1277240167794975</v>
      </c>
      <c r="AA126" s="18">
        <f t="shared" si="32"/>
        <v>-0.8244647939611438</v>
      </c>
      <c r="AB126" s="18">
        <f t="shared" si="32"/>
        <v>-0.24819204929608096</v>
      </c>
      <c r="AC126" s="72">
        <f>IF(M126&lt;&gt;"",IF(N126&lt;&gt;"",IF(N125&lt;&gt;"",(N126/N125-1)*100,"-"),"-"),"-")</f>
        <v>1.0525013164158548</v>
      </c>
      <c r="AD126" s="25"/>
      <c r="AE126" s="25"/>
      <c r="AF126" s="25"/>
    </row>
    <row r="127" spans="1:32" x14ac:dyDescent="0.25">
      <c r="A127" s="303">
        <v>2019</v>
      </c>
      <c r="B127" s="14">
        <f>'Jan 19'!$F$14</f>
        <v>73122</v>
      </c>
      <c r="C127" s="14">
        <f>'Fev 19'!$F$14</f>
        <v>62679</v>
      </c>
      <c r="D127" s="14">
        <f>'Mar 19'!$F$14</f>
        <v>65787</v>
      </c>
      <c r="E127" s="14">
        <f>'Abr 19'!$F$14</f>
        <v>62028</v>
      </c>
      <c r="F127" s="14">
        <f>'Mai 19'!$F$14</f>
        <v>60363</v>
      </c>
      <c r="G127" s="14">
        <f>'Jun 19'!$F$14</f>
        <v>59187</v>
      </c>
      <c r="H127" s="14">
        <f>'Jul 19'!$F$14</f>
        <v>69135</v>
      </c>
      <c r="I127" s="14">
        <f>'Ago 19'!$F$14</f>
        <v>66100</v>
      </c>
      <c r="J127" s="14">
        <f>'Set 19'!$F$14</f>
        <v>65899</v>
      </c>
      <c r="K127" s="14">
        <f>'Out 19'!$F$14</f>
        <v>68589</v>
      </c>
      <c r="L127" s="14">
        <f>'Nov 19'!$F$14</f>
        <v>66427</v>
      </c>
      <c r="M127" s="14">
        <f>'Dez 19'!$F$14</f>
        <v>71945</v>
      </c>
      <c r="N127" s="69">
        <f>SUM(B127:M127)</f>
        <v>791261</v>
      </c>
      <c r="P127" s="303">
        <v>2019</v>
      </c>
      <c r="Q127" s="18">
        <f t="shared" si="32"/>
        <v>0.65384668327665985</v>
      </c>
      <c r="R127" s="18">
        <f t="shared" si="32"/>
        <v>3.3352017937219758</v>
      </c>
      <c r="S127" s="18">
        <f t="shared" si="32"/>
        <v>-0.86944729069977633</v>
      </c>
      <c r="T127" s="18">
        <f t="shared" si="32"/>
        <v>-2.9508401915073423</v>
      </c>
      <c r="U127" s="18">
        <f t="shared" si="32"/>
        <v>-9.3934345026343014</v>
      </c>
      <c r="V127" s="18">
        <f t="shared" si="32"/>
        <v>-7.1518212907476508</v>
      </c>
      <c r="W127" s="18">
        <f t="shared" si="32"/>
        <v>-4.2584129621936029</v>
      </c>
      <c r="X127" s="18">
        <f t="shared" si="32"/>
        <v>-2.1871023114031218</v>
      </c>
      <c r="Y127" s="18">
        <f t="shared" si="32"/>
        <v>1.3269573774524979</v>
      </c>
      <c r="Z127" s="18">
        <f t="shared" si="32"/>
        <v>1.706752869302175</v>
      </c>
      <c r="AA127" s="18">
        <f t="shared" si="32"/>
        <v>3.6060204320361944</v>
      </c>
      <c r="AB127" s="18">
        <f t="shared" si="32"/>
        <v>2.8770394520469589</v>
      </c>
      <c r="AC127" s="72">
        <f>IF(M127&lt;&gt;"",IF(N127&lt;&gt;"",IF(N126&lt;&gt;"",(N127/N126-1)*100,"-"),"-"),"-")</f>
        <v>-1.1242624253678168</v>
      </c>
      <c r="AD127" s="25"/>
      <c r="AE127" s="25"/>
      <c r="AF127" s="25"/>
    </row>
    <row r="128" spans="1:32" s="58" customFormat="1" ht="14.4" x14ac:dyDescent="0.3">
      <c r="N128" s="59"/>
    </row>
    <row r="129" spans="1:29" s="58" customFormat="1" ht="14.4" x14ac:dyDescent="0.3">
      <c r="N129" s="59"/>
    </row>
    <row r="130" spans="1:29" ht="15.6" x14ac:dyDescent="0.25">
      <c r="A130" s="37" t="s">
        <v>191</v>
      </c>
      <c r="B130" s="36"/>
      <c r="C130" s="36"/>
      <c r="D130" s="36"/>
      <c r="E130" s="36"/>
      <c r="F130" s="36"/>
      <c r="G130" s="302"/>
      <c r="H130" s="302"/>
      <c r="I130" s="302"/>
      <c r="J130" s="11"/>
      <c r="K130" s="11"/>
      <c r="L130" s="11"/>
      <c r="M130" s="11"/>
    </row>
    <row r="131" spans="1:29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29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29" ht="15.6" x14ac:dyDescent="0.25">
      <c r="A133" s="8" t="s">
        <v>5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O133" s="31"/>
      <c r="P133" s="12" t="s">
        <v>107</v>
      </c>
    </row>
    <row r="134" spans="1:29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O134" s="31"/>
    </row>
    <row r="135" spans="1:29" ht="15" x14ac:dyDescent="0.25">
      <c r="A135" s="22"/>
      <c r="B135" s="303" t="s">
        <v>41</v>
      </c>
      <c r="C135" s="303" t="s">
        <v>42</v>
      </c>
      <c r="D135" s="303" t="s">
        <v>43</v>
      </c>
      <c r="E135" s="303" t="s">
        <v>44</v>
      </c>
      <c r="F135" s="303" t="s">
        <v>45</v>
      </c>
      <c r="G135" s="303" t="s">
        <v>46</v>
      </c>
      <c r="H135" s="303" t="s">
        <v>47</v>
      </c>
      <c r="I135" s="303" t="s">
        <v>48</v>
      </c>
      <c r="J135" s="303" t="s">
        <v>49</v>
      </c>
      <c r="K135" s="303" t="s">
        <v>50</v>
      </c>
      <c r="L135" s="303" t="s">
        <v>51</v>
      </c>
      <c r="M135" s="303" t="s">
        <v>52</v>
      </c>
      <c r="N135" s="303" t="s">
        <v>93</v>
      </c>
      <c r="O135" s="31"/>
      <c r="P135" s="13"/>
      <c r="Q135" s="303" t="s">
        <v>41</v>
      </c>
      <c r="R135" s="303" t="s">
        <v>42</v>
      </c>
      <c r="S135" s="303" t="s">
        <v>43</v>
      </c>
      <c r="T135" s="303" t="s">
        <v>44</v>
      </c>
      <c r="U135" s="303" t="s">
        <v>45</v>
      </c>
      <c r="V135" s="303" t="s">
        <v>46</v>
      </c>
      <c r="W135" s="303" t="s">
        <v>47</v>
      </c>
      <c r="X135" s="303" t="s">
        <v>48</v>
      </c>
      <c r="Y135" s="303" t="s">
        <v>49</v>
      </c>
      <c r="Z135" s="303" t="s">
        <v>50</v>
      </c>
      <c r="AA135" s="303" t="s">
        <v>51</v>
      </c>
      <c r="AB135" s="303" t="s">
        <v>52</v>
      </c>
      <c r="AC135" s="303" t="s">
        <v>93</v>
      </c>
    </row>
    <row r="136" spans="1:29" hidden="1" x14ac:dyDescent="0.25">
      <c r="A136" s="40">
        <v>2000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5">
        <f>SUM(B136:M136)</f>
        <v>0</v>
      </c>
      <c r="O136" s="31"/>
      <c r="P136" s="40">
        <v>2000</v>
      </c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4"/>
      <c r="AB136" s="23"/>
      <c r="AC136" s="23"/>
    </row>
    <row r="137" spans="1:29" hidden="1" x14ac:dyDescent="0.25">
      <c r="A137" s="40">
        <v>2001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5">
        <f>SUM(B137:M137)</f>
        <v>0</v>
      </c>
      <c r="O137" s="31"/>
      <c r="P137" s="40">
        <v>2001</v>
      </c>
      <c r="Q137" s="18" t="str">
        <f>IF(B137&lt;&gt;"",IF(B136&lt;&gt;"",(B137/B136-1)*100,"-"),"-")</f>
        <v>-</v>
      </c>
      <c r="R137" s="18" t="str">
        <f t="shared" ref="R137:AB151" si="33">IF(C137&lt;&gt;"",IF(C136&lt;&gt;"",(C137/C136-1)*100,"-"),"-")</f>
        <v>-</v>
      </c>
      <c r="S137" s="18" t="str">
        <f t="shared" si="33"/>
        <v>-</v>
      </c>
      <c r="T137" s="18" t="str">
        <f t="shared" si="33"/>
        <v>-</v>
      </c>
      <c r="U137" s="18" t="str">
        <f t="shared" si="33"/>
        <v>-</v>
      </c>
      <c r="V137" s="18" t="str">
        <f t="shared" si="33"/>
        <v>-</v>
      </c>
      <c r="W137" s="18" t="str">
        <f t="shared" si="33"/>
        <v>-</v>
      </c>
      <c r="X137" s="18" t="str">
        <f t="shared" si="33"/>
        <v>-</v>
      </c>
      <c r="Y137" s="18" t="str">
        <f t="shared" si="33"/>
        <v>-</v>
      </c>
      <c r="Z137" s="18" t="str">
        <f t="shared" si="33"/>
        <v>-</v>
      </c>
      <c r="AA137" s="18" t="str">
        <f t="shared" si="33"/>
        <v>-</v>
      </c>
      <c r="AB137" s="18" t="str">
        <f t="shared" si="33"/>
        <v>-</v>
      </c>
      <c r="AC137" s="19" t="str">
        <f>IF(M137&lt;&gt;"",IF(N137&lt;&gt;"",IF(N136&lt;&gt;"",(N137/N136-1)*100,"-"),"-"),"-")</f>
        <v>-</v>
      </c>
    </row>
    <row r="138" spans="1:29" hidden="1" x14ac:dyDescent="0.25">
      <c r="A138" s="40">
        <v>2002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5">
        <f>SUM(B138:M138)</f>
        <v>0</v>
      </c>
      <c r="O138" s="31"/>
      <c r="P138" s="40">
        <v>2002</v>
      </c>
      <c r="Q138" s="18" t="str">
        <f t="shared" ref="Q138:AB153" si="34">IF(B138&lt;&gt;"",IF(B137&lt;&gt;"",(B138/B137-1)*100,"-"),"-")</f>
        <v>-</v>
      </c>
      <c r="R138" s="18" t="str">
        <f t="shared" si="33"/>
        <v>-</v>
      </c>
      <c r="S138" s="18" t="str">
        <f t="shared" si="33"/>
        <v>-</v>
      </c>
      <c r="T138" s="18" t="str">
        <f t="shared" si="33"/>
        <v>-</v>
      </c>
      <c r="U138" s="18" t="str">
        <f t="shared" si="33"/>
        <v>-</v>
      </c>
      <c r="V138" s="18" t="str">
        <f t="shared" si="33"/>
        <v>-</v>
      </c>
      <c r="W138" s="18" t="str">
        <f t="shared" si="33"/>
        <v>-</v>
      </c>
      <c r="X138" s="18" t="str">
        <f t="shared" si="33"/>
        <v>-</v>
      </c>
      <c r="Y138" s="18" t="str">
        <f t="shared" si="33"/>
        <v>-</v>
      </c>
      <c r="Z138" s="18" t="str">
        <f t="shared" si="33"/>
        <v>-</v>
      </c>
      <c r="AA138" s="18" t="str">
        <f t="shared" si="33"/>
        <v>-</v>
      </c>
      <c r="AB138" s="18" t="str">
        <f t="shared" si="33"/>
        <v>-</v>
      </c>
      <c r="AC138" s="19" t="str">
        <f t="shared" ref="AC138:AC148" si="35">IF(M138&lt;&gt;"",IF(N138&lt;&gt;"",IF(N137&lt;&gt;"",(N138/N137-1)*100,"-"),"-"),"-")</f>
        <v>-</v>
      </c>
    </row>
    <row r="139" spans="1:29" hidden="1" x14ac:dyDescent="0.25">
      <c r="A139" s="40">
        <v>2003</v>
      </c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5">
        <f t="shared" ref="N139:N150" si="36">SUM(B139:M139)</f>
        <v>0</v>
      </c>
      <c r="O139" s="31"/>
      <c r="P139" s="40">
        <v>2003</v>
      </c>
      <c r="Q139" s="18" t="str">
        <f t="shared" si="34"/>
        <v>-</v>
      </c>
      <c r="R139" s="18" t="str">
        <f t="shared" si="33"/>
        <v>-</v>
      </c>
      <c r="S139" s="18" t="str">
        <f t="shared" si="33"/>
        <v>-</v>
      </c>
      <c r="T139" s="18" t="str">
        <f t="shared" si="33"/>
        <v>-</v>
      </c>
      <c r="U139" s="18" t="str">
        <f t="shared" si="33"/>
        <v>-</v>
      </c>
      <c r="V139" s="18" t="str">
        <f t="shared" si="33"/>
        <v>-</v>
      </c>
      <c r="W139" s="18" t="str">
        <f t="shared" si="33"/>
        <v>-</v>
      </c>
      <c r="X139" s="18" t="str">
        <f t="shared" si="33"/>
        <v>-</v>
      </c>
      <c r="Y139" s="18" t="str">
        <f t="shared" si="33"/>
        <v>-</v>
      </c>
      <c r="Z139" s="18" t="str">
        <f t="shared" si="33"/>
        <v>-</v>
      </c>
      <c r="AA139" s="18" t="str">
        <f t="shared" si="33"/>
        <v>-</v>
      </c>
      <c r="AB139" s="18" t="str">
        <f t="shared" si="33"/>
        <v>-</v>
      </c>
      <c r="AC139" s="19" t="str">
        <f t="shared" si="35"/>
        <v>-</v>
      </c>
    </row>
    <row r="140" spans="1:29" hidden="1" x14ac:dyDescent="0.25">
      <c r="A140" s="40">
        <v>2004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5">
        <f t="shared" si="36"/>
        <v>0</v>
      </c>
      <c r="O140" s="31"/>
      <c r="P140" s="40">
        <v>2004</v>
      </c>
      <c r="Q140" s="18" t="str">
        <f t="shared" si="34"/>
        <v>-</v>
      </c>
      <c r="R140" s="18" t="str">
        <f t="shared" si="33"/>
        <v>-</v>
      </c>
      <c r="S140" s="18" t="str">
        <f t="shared" si="33"/>
        <v>-</v>
      </c>
      <c r="T140" s="18" t="str">
        <f t="shared" si="33"/>
        <v>-</v>
      </c>
      <c r="U140" s="18" t="str">
        <f t="shared" si="33"/>
        <v>-</v>
      </c>
      <c r="V140" s="18" t="str">
        <f t="shared" si="33"/>
        <v>-</v>
      </c>
      <c r="W140" s="18" t="str">
        <f t="shared" si="33"/>
        <v>-</v>
      </c>
      <c r="X140" s="18" t="str">
        <f t="shared" si="33"/>
        <v>-</v>
      </c>
      <c r="Y140" s="18" t="str">
        <f t="shared" si="33"/>
        <v>-</v>
      </c>
      <c r="Z140" s="18" t="str">
        <f t="shared" si="33"/>
        <v>-</v>
      </c>
      <c r="AA140" s="18" t="str">
        <f t="shared" si="33"/>
        <v>-</v>
      </c>
      <c r="AB140" s="18" t="str">
        <f t="shared" si="33"/>
        <v>-</v>
      </c>
      <c r="AC140" s="19" t="str">
        <f t="shared" si="35"/>
        <v>-</v>
      </c>
    </row>
    <row r="141" spans="1:29" hidden="1" x14ac:dyDescent="0.25">
      <c r="A141" s="40">
        <v>2005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5">
        <f t="shared" si="36"/>
        <v>0</v>
      </c>
      <c r="O141" s="31"/>
      <c r="P141" s="40">
        <v>2005</v>
      </c>
      <c r="Q141" s="18" t="str">
        <f t="shared" si="34"/>
        <v>-</v>
      </c>
      <c r="R141" s="18" t="str">
        <f t="shared" si="33"/>
        <v>-</v>
      </c>
      <c r="S141" s="18" t="str">
        <f t="shared" si="33"/>
        <v>-</v>
      </c>
      <c r="T141" s="18" t="str">
        <f t="shared" si="33"/>
        <v>-</v>
      </c>
      <c r="U141" s="18" t="str">
        <f t="shared" si="33"/>
        <v>-</v>
      </c>
      <c r="V141" s="18" t="str">
        <f t="shared" si="33"/>
        <v>-</v>
      </c>
      <c r="W141" s="18" t="str">
        <f t="shared" si="33"/>
        <v>-</v>
      </c>
      <c r="X141" s="18" t="str">
        <f t="shared" si="33"/>
        <v>-</v>
      </c>
      <c r="Y141" s="18" t="str">
        <f t="shared" si="33"/>
        <v>-</v>
      </c>
      <c r="Z141" s="18" t="str">
        <f t="shared" si="33"/>
        <v>-</v>
      </c>
      <c r="AA141" s="18" t="str">
        <f t="shared" si="33"/>
        <v>-</v>
      </c>
      <c r="AB141" s="18" t="str">
        <f t="shared" si="33"/>
        <v>-</v>
      </c>
      <c r="AC141" s="19" t="str">
        <f t="shared" si="35"/>
        <v>-</v>
      </c>
    </row>
    <row r="142" spans="1:29" hidden="1" x14ac:dyDescent="0.25">
      <c r="A142" s="40">
        <v>2006</v>
      </c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5">
        <f t="shared" si="36"/>
        <v>0</v>
      </c>
      <c r="O142" s="31"/>
      <c r="P142" s="40">
        <v>2006</v>
      </c>
      <c r="Q142" s="18" t="str">
        <f t="shared" si="34"/>
        <v>-</v>
      </c>
      <c r="R142" s="18" t="str">
        <f t="shared" si="33"/>
        <v>-</v>
      </c>
      <c r="S142" s="18" t="str">
        <f t="shared" si="33"/>
        <v>-</v>
      </c>
      <c r="T142" s="18" t="str">
        <f t="shared" si="33"/>
        <v>-</v>
      </c>
      <c r="U142" s="18" t="str">
        <f t="shared" si="33"/>
        <v>-</v>
      </c>
      <c r="V142" s="18" t="str">
        <f t="shared" si="33"/>
        <v>-</v>
      </c>
      <c r="W142" s="18" t="str">
        <f t="shared" si="33"/>
        <v>-</v>
      </c>
      <c r="X142" s="18" t="str">
        <f t="shared" si="33"/>
        <v>-</v>
      </c>
      <c r="Y142" s="18" t="str">
        <f t="shared" si="33"/>
        <v>-</v>
      </c>
      <c r="Z142" s="18" t="str">
        <f t="shared" si="33"/>
        <v>-</v>
      </c>
      <c r="AA142" s="18" t="str">
        <f t="shared" si="33"/>
        <v>-</v>
      </c>
      <c r="AB142" s="18" t="str">
        <f t="shared" si="33"/>
        <v>-</v>
      </c>
      <c r="AC142" s="19" t="str">
        <f t="shared" si="35"/>
        <v>-</v>
      </c>
    </row>
    <row r="143" spans="1:29" hidden="1" x14ac:dyDescent="0.25">
      <c r="A143" s="40">
        <v>2007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5">
        <f t="shared" si="36"/>
        <v>0</v>
      </c>
      <c r="O143" s="31"/>
      <c r="P143" s="40">
        <v>2007</v>
      </c>
      <c r="Q143" s="18" t="str">
        <f t="shared" si="34"/>
        <v>-</v>
      </c>
      <c r="R143" s="18" t="str">
        <f t="shared" si="33"/>
        <v>-</v>
      </c>
      <c r="S143" s="18" t="str">
        <f t="shared" si="33"/>
        <v>-</v>
      </c>
      <c r="T143" s="18" t="str">
        <f t="shared" si="33"/>
        <v>-</v>
      </c>
      <c r="U143" s="18" t="str">
        <f t="shared" si="33"/>
        <v>-</v>
      </c>
      <c r="V143" s="18" t="str">
        <f t="shared" si="33"/>
        <v>-</v>
      </c>
      <c r="W143" s="18" t="str">
        <f t="shared" si="33"/>
        <v>-</v>
      </c>
      <c r="X143" s="18" t="str">
        <f t="shared" si="33"/>
        <v>-</v>
      </c>
      <c r="Y143" s="18" t="str">
        <f t="shared" si="33"/>
        <v>-</v>
      </c>
      <c r="Z143" s="18" t="str">
        <f t="shared" si="33"/>
        <v>-</v>
      </c>
      <c r="AA143" s="18" t="str">
        <f t="shared" si="33"/>
        <v>-</v>
      </c>
      <c r="AB143" s="18" t="str">
        <f t="shared" si="33"/>
        <v>-</v>
      </c>
      <c r="AC143" s="19" t="str">
        <f t="shared" si="35"/>
        <v>-</v>
      </c>
    </row>
    <row r="144" spans="1:29" hidden="1" x14ac:dyDescent="0.25">
      <c r="A144" s="40">
        <v>2008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5">
        <f t="shared" si="36"/>
        <v>0</v>
      </c>
      <c r="O144" s="31"/>
      <c r="P144" s="40">
        <v>2008</v>
      </c>
      <c r="Q144" s="18" t="str">
        <f t="shared" si="34"/>
        <v>-</v>
      </c>
      <c r="R144" s="18" t="str">
        <f t="shared" si="33"/>
        <v>-</v>
      </c>
      <c r="S144" s="18" t="str">
        <f t="shared" si="33"/>
        <v>-</v>
      </c>
      <c r="T144" s="18" t="str">
        <f t="shared" si="33"/>
        <v>-</v>
      </c>
      <c r="U144" s="18" t="str">
        <f t="shared" si="33"/>
        <v>-</v>
      </c>
      <c r="V144" s="18" t="str">
        <f t="shared" si="33"/>
        <v>-</v>
      </c>
      <c r="W144" s="18" t="str">
        <f t="shared" si="33"/>
        <v>-</v>
      </c>
      <c r="X144" s="18" t="str">
        <f t="shared" si="33"/>
        <v>-</v>
      </c>
      <c r="Y144" s="18" t="str">
        <f t="shared" si="33"/>
        <v>-</v>
      </c>
      <c r="Z144" s="18" t="str">
        <f t="shared" si="33"/>
        <v>-</v>
      </c>
      <c r="AA144" s="18" t="str">
        <f t="shared" si="33"/>
        <v>-</v>
      </c>
      <c r="AB144" s="18" t="str">
        <f t="shared" si="33"/>
        <v>-</v>
      </c>
      <c r="AC144" s="19" t="str">
        <f t="shared" si="35"/>
        <v>-</v>
      </c>
    </row>
    <row r="145" spans="1:29" hidden="1" x14ac:dyDescent="0.25">
      <c r="A145" s="40">
        <v>2009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5">
        <f t="shared" si="36"/>
        <v>0</v>
      </c>
      <c r="O145" s="31"/>
      <c r="P145" s="40">
        <v>2009</v>
      </c>
      <c r="Q145" s="18" t="str">
        <f t="shared" si="34"/>
        <v>-</v>
      </c>
      <c r="R145" s="18" t="str">
        <f t="shared" si="33"/>
        <v>-</v>
      </c>
      <c r="S145" s="18" t="str">
        <f t="shared" si="33"/>
        <v>-</v>
      </c>
      <c r="T145" s="18" t="str">
        <f t="shared" si="33"/>
        <v>-</v>
      </c>
      <c r="U145" s="18" t="str">
        <f t="shared" si="33"/>
        <v>-</v>
      </c>
      <c r="V145" s="18" t="str">
        <f t="shared" si="33"/>
        <v>-</v>
      </c>
      <c r="W145" s="18" t="str">
        <f t="shared" si="33"/>
        <v>-</v>
      </c>
      <c r="X145" s="18" t="str">
        <f t="shared" si="33"/>
        <v>-</v>
      </c>
      <c r="Y145" s="18" t="str">
        <f t="shared" si="33"/>
        <v>-</v>
      </c>
      <c r="Z145" s="18" t="str">
        <f t="shared" si="33"/>
        <v>-</v>
      </c>
      <c r="AA145" s="18" t="str">
        <f t="shared" si="33"/>
        <v>-</v>
      </c>
      <c r="AB145" s="18" t="str">
        <f t="shared" si="33"/>
        <v>-</v>
      </c>
      <c r="AC145" s="19" t="str">
        <f t="shared" si="35"/>
        <v>-</v>
      </c>
    </row>
    <row r="146" spans="1:29" hidden="1" x14ac:dyDescent="0.25">
      <c r="A146" s="40">
        <v>2010</v>
      </c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5">
        <f t="shared" si="36"/>
        <v>0</v>
      </c>
      <c r="O146" s="31"/>
      <c r="P146" s="40">
        <v>2010</v>
      </c>
      <c r="Q146" s="18" t="str">
        <f t="shared" si="34"/>
        <v>-</v>
      </c>
      <c r="R146" s="18" t="str">
        <f t="shared" si="33"/>
        <v>-</v>
      </c>
      <c r="S146" s="18" t="str">
        <f t="shared" si="33"/>
        <v>-</v>
      </c>
      <c r="T146" s="18" t="str">
        <f t="shared" si="33"/>
        <v>-</v>
      </c>
      <c r="U146" s="18" t="str">
        <f t="shared" si="33"/>
        <v>-</v>
      </c>
      <c r="V146" s="18" t="str">
        <f t="shared" si="33"/>
        <v>-</v>
      </c>
      <c r="W146" s="18" t="str">
        <f t="shared" si="33"/>
        <v>-</v>
      </c>
      <c r="X146" s="18" t="str">
        <f t="shared" si="33"/>
        <v>-</v>
      </c>
      <c r="Y146" s="18" t="str">
        <f t="shared" si="33"/>
        <v>-</v>
      </c>
      <c r="Z146" s="18" t="str">
        <f t="shared" si="33"/>
        <v>-</v>
      </c>
      <c r="AA146" s="18" t="str">
        <f t="shared" si="33"/>
        <v>-</v>
      </c>
      <c r="AB146" s="18" t="str">
        <f t="shared" si="33"/>
        <v>-</v>
      </c>
      <c r="AC146" s="19" t="str">
        <f t="shared" si="35"/>
        <v>-</v>
      </c>
    </row>
    <row r="147" spans="1:29" hidden="1" x14ac:dyDescent="0.25">
      <c r="A147" s="40">
        <v>2011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5">
        <f t="shared" si="36"/>
        <v>0</v>
      </c>
      <c r="O147" s="31"/>
      <c r="P147" s="40">
        <v>2011</v>
      </c>
      <c r="Q147" s="18" t="str">
        <f t="shared" si="34"/>
        <v>-</v>
      </c>
      <c r="R147" s="18" t="str">
        <f t="shared" si="33"/>
        <v>-</v>
      </c>
      <c r="S147" s="18" t="str">
        <f t="shared" si="33"/>
        <v>-</v>
      </c>
      <c r="T147" s="18" t="str">
        <f t="shared" si="33"/>
        <v>-</v>
      </c>
      <c r="U147" s="18" t="str">
        <f t="shared" si="33"/>
        <v>-</v>
      </c>
      <c r="V147" s="18" t="str">
        <f t="shared" si="33"/>
        <v>-</v>
      </c>
      <c r="W147" s="18" t="str">
        <f t="shared" si="33"/>
        <v>-</v>
      </c>
      <c r="X147" s="18" t="str">
        <f t="shared" si="33"/>
        <v>-</v>
      </c>
      <c r="Y147" s="18" t="str">
        <f t="shared" si="33"/>
        <v>-</v>
      </c>
      <c r="Z147" s="18" t="str">
        <f t="shared" si="33"/>
        <v>-</v>
      </c>
      <c r="AA147" s="18" t="str">
        <f t="shared" si="33"/>
        <v>-</v>
      </c>
      <c r="AB147" s="18" t="str">
        <f t="shared" si="33"/>
        <v>-</v>
      </c>
      <c r="AC147" s="19" t="str">
        <f t="shared" si="35"/>
        <v>-</v>
      </c>
    </row>
    <row r="148" spans="1:29" hidden="1" x14ac:dyDescent="0.25">
      <c r="A148" s="40">
        <v>2012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5">
        <f t="shared" si="36"/>
        <v>0</v>
      </c>
      <c r="O148" s="31"/>
      <c r="P148" s="40">
        <v>2012</v>
      </c>
      <c r="Q148" s="18" t="str">
        <f t="shared" si="34"/>
        <v>-</v>
      </c>
      <c r="R148" s="18" t="str">
        <f t="shared" si="33"/>
        <v>-</v>
      </c>
      <c r="S148" s="18" t="str">
        <f t="shared" si="33"/>
        <v>-</v>
      </c>
      <c r="T148" s="18" t="str">
        <f t="shared" si="33"/>
        <v>-</v>
      </c>
      <c r="U148" s="18" t="str">
        <f t="shared" si="33"/>
        <v>-</v>
      </c>
      <c r="V148" s="18" t="str">
        <f t="shared" si="33"/>
        <v>-</v>
      </c>
      <c r="W148" s="18" t="str">
        <f t="shared" si="33"/>
        <v>-</v>
      </c>
      <c r="X148" s="18" t="str">
        <f t="shared" si="33"/>
        <v>-</v>
      </c>
      <c r="Y148" s="18" t="str">
        <f t="shared" si="33"/>
        <v>-</v>
      </c>
      <c r="Z148" s="18" t="str">
        <f t="shared" si="33"/>
        <v>-</v>
      </c>
      <c r="AA148" s="18" t="str">
        <f t="shared" si="33"/>
        <v>-</v>
      </c>
      <c r="AB148" s="18" t="str">
        <f t="shared" si="33"/>
        <v>-</v>
      </c>
      <c r="AC148" s="19" t="str">
        <f t="shared" si="35"/>
        <v>-</v>
      </c>
    </row>
    <row r="149" spans="1:29" x14ac:dyDescent="0.25">
      <c r="A149" s="303">
        <v>2013</v>
      </c>
      <c r="B149" s="14">
        <f>'Jan 13'!$B$26</f>
        <v>3392492.602</v>
      </c>
      <c r="C149" s="14">
        <f>'Fev 13'!$B$26</f>
        <v>3005106.5320000001</v>
      </c>
      <c r="D149" s="14">
        <f>'Mar 13'!$B$26</f>
        <v>3259499.764</v>
      </c>
      <c r="E149" s="14">
        <f>'Abr 13'!$B$26</f>
        <v>2898109.9879999999</v>
      </c>
      <c r="F149" s="14">
        <f>'Mai 13'!$B$26</f>
        <v>2947320.5980000002</v>
      </c>
      <c r="G149" s="14">
        <f>'Jun 13'!$B$26</f>
        <v>2852334.12</v>
      </c>
      <c r="H149" s="14">
        <f>'Jul 13'!$B$26</f>
        <v>3112821.2859999998</v>
      </c>
      <c r="I149" s="14">
        <f>'Ago 13'!$B$26</f>
        <v>2885413.3050000002</v>
      </c>
      <c r="J149" s="14">
        <f>'Set 13'!$B$26</f>
        <v>2802832.4020000002</v>
      </c>
      <c r="K149" s="14">
        <f>'Out 13'!$B$26</f>
        <v>2929432.0260000001</v>
      </c>
      <c r="L149" s="14">
        <f>'Nov 13'!$B$26</f>
        <v>2811212.7459999998</v>
      </c>
      <c r="M149" s="14">
        <f>'Dez 13'!$B$26</f>
        <v>3025610.96</v>
      </c>
      <c r="N149" s="69">
        <f t="shared" si="36"/>
        <v>35922186.328999996</v>
      </c>
      <c r="O149" s="31"/>
      <c r="P149" s="303">
        <v>2013</v>
      </c>
      <c r="Q149" s="18" t="str">
        <f t="shared" si="34"/>
        <v>-</v>
      </c>
      <c r="R149" s="18" t="str">
        <f t="shared" si="33"/>
        <v>-</v>
      </c>
      <c r="S149" s="18" t="str">
        <f t="shared" si="33"/>
        <v>-</v>
      </c>
      <c r="T149" s="18" t="str">
        <f t="shared" si="33"/>
        <v>-</v>
      </c>
      <c r="U149" s="18" t="str">
        <f t="shared" si="33"/>
        <v>-</v>
      </c>
      <c r="V149" s="18" t="str">
        <f t="shared" si="33"/>
        <v>-</v>
      </c>
      <c r="W149" s="18" t="str">
        <f t="shared" si="33"/>
        <v>-</v>
      </c>
      <c r="X149" s="18" t="str">
        <f t="shared" si="33"/>
        <v>-</v>
      </c>
      <c r="Y149" s="18" t="str">
        <f t="shared" si="33"/>
        <v>-</v>
      </c>
      <c r="Z149" s="18" t="str">
        <f t="shared" si="33"/>
        <v>-</v>
      </c>
      <c r="AA149" s="18" t="str">
        <f t="shared" si="33"/>
        <v>-</v>
      </c>
      <c r="AB149" s="18" t="str">
        <f t="shared" si="33"/>
        <v>-</v>
      </c>
      <c r="AC149" s="71" t="s">
        <v>117</v>
      </c>
    </row>
    <row r="150" spans="1:29" x14ac:dyDescent="0.25">
      <c r="A150" s="303">
        <v>2014</v>
      </c>
      <c r="B150" s="14">
        <f>'Jan 14'!$B$26</f>
        <v>3135259.5249999999</v>
      </c>
      <c r="C150" s="14">
        <f>'Fev 14'!$B$26</f>
        <v>2721354.3679999998</v>
      </c>
      <c r="D150" s="14">
        <f>'Mar 14'!$B$26</f>
        <v>2964606.6</v>
      </c>
      <c r="E150" s="14">
        <f>'Abr 14'!$B$26</f>
        <v>2787210.642</v>
      </c>
      <c r="F150" s="14">
        <f>'Mai 14'!$B$26</f>
        <v>2819449.963</v>
      </c>
      <c r="G150" s="14">
        <f>'Jun 14'!$B$26</f>
        <v>2853751.3659999999</v>
      </c>
      <c r="H150" s="14">
        <f>'Jul 14'!$B$26</f>
        <v>3014219.517</v>
      </c>
      <c r="I150" s="14">
        <f>'Ago 14'!$B$26</f>
        <v>3032066.9039999996</v>
      </c>
      <c r="J150" s="14">
        <f>'Set 14'!$B$26</f>
        <v>2859308.4039999996</v>
      </c>
      <c r="K150" s="14">
        <f>'Out 14'!$B$26</f>
        <v>2930793.6349999998</v>
      </c>
      <c r="L150" s="14">
        <f>'Nov 14'!$B$26</f>
        <v>2928755.4950000001</v>
      </c>
      <c r="M150" s="14">
        <f>'Dez 14'!$B$26</f>
        <v>3296324.4920000001</v>
      </c>
      <c r="N150" s="69">
        <f t="shared" si="36"/>
        <v>35343100.910999998</v>
      </c>
      <c r="O150" s="31"/>
      <c r="P150" s="303">
        <v>2014</v>
      </c>
      <c r="Q150" s="18">
        <f t="shared" si="34"/>
        <v>-7.5824211627860798</v>
      </c>
      <c r="R150" s="18">
        <f t="shared" si="33"/>
        <v>-9.4423329415597728</v>
      </c>
      <c r="S150" s="18">
        <f t="shared" si="33"/>
        <v>-9.0471908375938099</v>
      </c>
      <c r="T150" s="18">
        <f t="shared" si="33"/>
        <v>-3.8266092887845216</v>
      </c>
      <c r="U150" s="18">
        <f t="shared" si="33"/>
        <v>-4.3385383689433343</v>
      </c>
      <c r="V150" s="18">
        <f t="shared" si="33"/>
        <v>4.9687236500894905E-2</v>
      </c>
      <c r="W150" s="18">
        <f t="shared" si="33"/>
        <v>-3.1676013474806308</v>
      </c>
      <c r="X150" s="18">
        <f t="shared" si="33"/>
        <v>5.082585525819483</v>
      </c>
      <c r="Y150" s="21">
        <f t="shared" si="33"/>
        <v>2.0149617922106344</v>
      </c>
      <c r="Z150" s="21">
        <f t="shared" si="33"/>
        <v>4.6480307032714663E-2</v>
      </c>
      <c r="AA150" s="21">
        <f t="shared" si="33"/>
        <v>4.1812114421880375</v>
      </c>
      <c r="AB150" s="21">
        <f t="shared" si="33"/>
        <v>8.9474005607118823</v>
      </c>
      <c r="AC150" s="71">
        <f t="shared" ref="AC150:AC155" si="37">IF(N150&lt;&gt;"",IF(N149&lt;&gt;"",(N150/N149-1)*100,"-"),"-")</f>
        <v>-1.6120550478089912</v>
      </c>
    </row>
    <row r="151" spans="1:29" x14ac:dyDescent="0.25">
      <c r="A151" s="303">
        <v>2015</v>
      </c>
      <c r="B151" s="14">
        <f>'Jan 15'!$B$26</f>
        <v>3642036.398</v>
      </c>
      <c r="C151" s="14">
        <f>'Fev 15'!$B$26</f>
        <v>3161757.8229999999</v>
      </c>
      <c r="D151" s="14">
        <f>'Mar 15'!$B$26</f>
        <v>3258737.2340000002</v>
      </c>
      <c r="E151" s="14">
        <f>'Abr 15'!$B$26</f>
        <v>3159761.7</v>
      </c>
      <c r="F151" s="14">
        <f>'Mai 15'!$B$26</f>
        <v>3229397.0839999998</v>
      </c>
      <c r="G151" s="14">
        <f>'Jun 15'!$B$26</f>
        <v>3211084.8990000002</v>
      </c>
      <c r="H151" s="14">
        <f>'Jul 15'!$B$26</f>
        <v>3775842.6140000001</v>
      </c>
      <c r="I151" s="14">
        <f>'Ago 15'!$B$26</f>
        <v>3610796.1710000001</v>
      </c>
      <c r="J151" s="14">
        <f>'Set 15'!$B$26</f>
        <v>3434454.6150000002</v>
      </c>
      <c r="K151" s="14">
        <f>'Out 15'!$B$26</f>
        <v>3475283.7089999998</v>
      </c>
      <c r="L151" s="14">
        <f>'Nov 15'!$B$26</f>
        <v>3238000.3080000007</v>
      </c>
      <c r="M151" s="14">
        <f>'Dez 15'!$B$26</f>
        <v>3550422.7869999995</v>
      </c>
      <c r="N151" s="69">
        <f>SUM(B151:M151)</f>
        <v>40747575.342</v>
      </c>
      <c r="O151" s="31"/>
      <c r="P151" s="303">
        <v>2015</v>
      </c>
      <c r="Q151" s="18">
        <f t="shared" si="34"/>
        <v>16.163793426319305</v>
      </c>
      <c r="R151" s="18">
        <f t="shared" si="33"/>
        <v>16.183245378795164</v>
      </c>
      <c r="S151" s="18">
        <f t="shared" si="33"/>
        <v>9.9214052211851644</v>
      </c>
      <c r="T151" s="18">
        <f t="shared" si="33"/>
        <v>13.366447888297062</v>
      </c>
      <c r="U151" s="18">
        <f t="shared" si="33"/>
        <v>14.539967950479271</v>
      </c>
      <c r="V151" s="18">
        <f t="shared" si="33"/>
        <v>12.52153699363312</v>
      </c>
      <c r="W151" s="18">
        <f t="shared" si="33"/>
        <v>25.267671870097573</v>
      </c>
      <c r="X151" s="18">
        <f t="shared" si="33"/>
        <v>19.086955707887654</v>
      </c>
      <c r="Y151" s="21">
        <f t="shared" si="33"/>
        <v>20.114871491141216</v>
      </c>
      <c r="Z151" s="21">
        <f t="shared" si="33"/>
        <v>18.578246775808903</v>
      </c>
      <c r="AA151" s="21">
        <f t="shared" si="33"/>
        <v>10.55891533205644</v>
      </c>
      <c r="AB151" s="21">
        <f t="shared" si="33"/>
        <v>7.7085340237795785</v>
      </c>
      <c r="AC151" s="71">
        <f t="shared" si="37"/>
        <v>15.291455168603907</v>
      </c>
    </row>
    <row r="152" spans="1:29" x14ac:dyDescent="0.25">
      <c r="A152" s="303">
        <v>2016</v>
      </c>
      <c r="B152" s="14">
        <f>'Jan 16'!$B$26</f>
        <v>3869387.6169999996</v>
      </c>
      <c r="C152" s="14">
        <f>'Fev 16'!$B$26</f>
        <v>3303841.0970000001</v>
      </c>
      <c r="D152" s="14">
        <f>'Mar 16'!$B$26</f>
        <v>3145592.0020000003</v>
      </c>
      <c r="E152" s="14">
        <f>'Abr 16'!$B$26</f>
        <v>2945120.7519999999</v>
      </c>
      <c r="F152" s="14">
        <f>'Mai 16'!$B$26</f>
        <v>3075488.0249999999</v>
      </c>
      <c r="G152" s="14">
        <f>'Jun 16'!$B$26</f>
        <v>2967911.9980000001</v>
      </c>
      <c r="H152" s="14">
        <f>'Jul 16'!$B$26</f>
        <v>3489532.909</v>
      </c>
      <c r="I152" s="14">
        <f>'Ago 16'!$B$26</f>
        <v>3288391.9270000001</v>
      </c>
      <c r="J152" s="14">
        <f>'Set 16'!$B$26</f>
        <v>3098820.3319999995</v>
      </c>
      <c r="K152" s="14">
        <f>'Out 16'!$B$26</f>
        <v>3371773.0580000002</v>
      </c>
      <c r="L152" s="14">
        <f>'Nov 16'!$B$26</f>
        <v>3266292.6039999994</v>
      </c>
      <c r="M152" s="14">
        <f>'Dez 16'!$B$26</f>
        <v>3653980.7969999993</v>
      </c>
      <c r="N152" s="69">
        <f>SUM(B152:M152)</f>
        <v>39476133.118000001</v>
      </c>
      <c r="O152" s="31"/>
      <c r="P152" s="303">
        <v>2016</v>
      </c>
      <c r="Q152" s="18">
        <f t="shared" si="34"/>
        <v>6.2424202878600621</v>
      </c>
      <c r="R152" s="18">
        <f t="shared" si="34"/>
        <v>4.4938063556425822</v>
      </c>
      <c r="S152" s="18">
        <f t="shared" si="34"/>
        <v>-3.4720575448520474</v>
      </c>
      <c r="T152" s="18">
        <f t="shared" si="34"/>
        <v>-6.7929473289077613</v>
      </c>
      <c r="U152" s="18">
        <f t="shared" si="34"/>
        <v>-4.7658759513514166</v>
      </c>
      <c r="V152" s="18">
        <f t="shared" si="34"/>
        <v>-7.5729203259536799</v>
      </c>
      <c r="W152" s="18">
        <f t="shared" si="34"/>
        <v>-7.5826705260019667</v>
      </c>
      <c r="X152" s="18">
        <f t="shared" si="34"/>
        <v>-8.9288962525600262</v>
      </c>
      <c r="Y152" s="21">
        <f t="shared" si="34"/>
        <v>-9.7725642241454089</v>
      </c>
      <c r="Z152" s="21">
        <f t="shared" si="34"/>
        <v>-2.9784805980569651</v>
      </c>
      <c r="AA152" s="21">
        <f t="shared" si="34"/>
        <v>0.87375828625149143</v>
      </c>
      <c r="AB152" s="21">
        <f t="shared" si="34"/>
        <v>2.9167796685843017</v>
      </c>
      <c r="AC152" s="71">
        <f t="shared" si="37"/>
        <v>-3.1202892769167545</v>
      </c>
    </row>
    <row r="153" spans="1:29" x14ac:dyDescent="0.25">
      <c r="A153" s="303">
        <v>2017</v>
      </c>
      <c r="B153" s="14">
        <f>'Jan 17'!$B$26</f>
        <v>3940283.4359999998</v>
      </c>
      <c r="C153" s="14">
        <f>'Fev 17'!$B$26</f>
        <v>3330403.81</v>
      </c>
      <c r="D153" s="14">
        <f>'Mar 17'!$B$26</f>
        <v>3434300.9819999994</v>
      </c>
      <c r="E153" s="14">
        <f>'Abr 17'!$B$26</f>
        <v>3295143.5279999999</v>
      </c>
      <c r="F153" s="14">
        <f>'Mai 17'!$B$26</f>
        <v>3349449.0410000002</v>
      </c>
      <c r="G153" s="14">
        <f>'Jun 17'!$B$26</f>
        <v>3333772.193</v>
      </c>
      <c r="H153" s="14">
        <f>'Jul 17'!$B$26</f>
        <v>4116863.398</v>
      </c>
      <c r="I153" s="14">
        <f>'Ago 17'!$B$26</f>
        <v>3887752.5279999999</v>
      </c>
      <c r="J153" s="14">
        <f>'Set 17'!$B$26</f>
        <v>3670811.6450000005</v>
      </c>
      <c r="K153" s="14">
        <f>'Out 17'!$B$26</f>
        <v>3649913.5550000002</v>
      </c>
      <c r="L153" s="14">
        <f>'Nov 17'!$B$26</f>
        <v>3577095.7650000001</v>
      </c>
      <c r="M153" s="14">
        <f>'Dez 17'!$B$26</f>
        <v>4086188.6919999998</v>
      </c>
      <c r="N153" s="69">
        <f>SUM(B153:M153)</f>
        <v>43671978.572999999</v>
      </c>
      <c r="O153" s="31"/>
      <c r="P153" s="303">
        <v>2017</v>
      </c>
      <c r="Q153" s="18">
        <f t="shared" si="34"/>
        <v>1.832223235752406</v>
      </c>
      <c r="R153" s="18">
        <f t="shared" si="34"/>
        <v>0.80399487203304254</v>
      </c>
      <c r="S153" s="18">
        <f t="shared" si="34"/>
        <v>9.1782081025268081</v>
      </c>
      <c r="T153" s="18">
        <f t="shared" si="34"/>
        <v>11.884836156965829</v>
      </c>
      <c r="U153" s="18">
        <f t="shared" si="34"/>
        <v>8.9078875863937146</v>
      </c>
      <c r="V153" s="18">
        <f t="shared" si="34"/>
        <v>12.327191481639076</v>
      </c>
      <c r="W153" s="18">
        <f t="shared" si="34"/>
        <v>17.977491697585823</v>
      </c>
      <c r="X153" s="18">
        <f t="shared" si="34"/>
        <v>18.226556149795581</v>
      </c>
      <c r="Y153" s="21">
        <f t="shared" si="34"/>
        <v>18.458356784784424</v>
      </c>
      <c r="Z153" s="21">
        <f t="shared" si="34"/>
        <v>8.2490871187214978</v>
      </c>
      <c r="AA153" s="21">
        <f t="shared" si="34"/>
        <v>9.515472086590826</v>
      </c>
      <c r="AB153" s="21">
        <f t="shared" si="34"/>
        <v>11.828411779143799</v>
      </c>
      <c r="AC153" s="71">
        <f t="shared" si="37"/>
        <v>10.628815751679621</v>
      </c>
    </row>
    <row r="154" spans="1:29" x14ac:dyDescent="0.25">
      <c r="A154" s="303">
        <v>2018</v>
      </c>
      <c r="B154" s="14">
        <f>'Jan 18'!$B$26</f>
        <v>4585780.33</v>
      </c>
      <c r="C154" s="14">
        <f>'Fev 18'!$B$26</f>
        <v>4067357.432</v>
      </c>
      <c r="D154" s="14">
        <f>'Mar 18'!$B$26</f>
        <v>4062182.0379999997</v>
      </c>
      <c r="E154" s="14">
        <f>'Abr 18'!$B$26</f>
        <v>3921464.017</v>
      </c>
      <c r="F154" s="14">
        <f>'Mai 18'!$B$26</f>
        <v>3924591.4330000007</v>
      </c>
      <c r="G154" s="14">
        <f>'Jun 18'!$B$26</f>
        <v>4126349.3590000002</v>
      </c>
      <c r="H154" s="14">
        <f>'Jul 18'!$B$26</f>
        <v>4828362.2309999997</v>
      </c>
      <c r="I154" s="14">
        <f>'Ago 18'!$B$26</f>
        <v>4647812.6370000001</v>
      </c>
      <c r="J154" s="14">
        <f>'Set 18'!$B$26</f>
        <v>4491326.7869999995</v>
      </c>
      <c r="K154" s="14">
        <f>'Out 18'!$B$26</f>
        <v>4416251.392</v>
      </c>
      <c r="L154" s="14">
        <f>'Nov 18'!$B$26</f>
        <v>4302650.3679999998</v>
      </c>
      <c r="M154" s="14">
        <f>'Dez 18'!$B$26</f>
        <v>4950893.6509999996</v>
      </c>
      <c r="N154" s="69">
        <f>SUM(B154:M154)</f>
        <v>52325021.675000004</v>
      </c>
      <c r="O154" s="31"/>
      <c r="P154" s="303">
        <v>2018</v>
      </c>
      <c r="Q154" s="18">
        <f t="shared" ref="Q154:AB155" si="38">IF(B154&lt;&gt;"",IF(B153&lt;&gt;"",(B154/B153-1)*100,"-"),"-")</f>
        <v>16.381991409614937</v>
      </c>
      <c r="R154" s="18">
        <f t="shared" si="38"/>
        <v>22.128056056962041</v>
      </c>
      <c r="S154" s="18">
        <f t="shared" si="38"/>
        <v>18.282644977562445</v>
      </c>
      <c r="T154" s="18">
        <f t="shared" si="38"/>
        <v>19.00738112552407</v>
      </c>
      <c r="U154" s="18">
        <f t="shared" si="38"/>
        <v>17.171253688585388</v>
      </c>
      <c r="V154" s="18">
        <f t="shared" si="38"/>
        <v>23.774184920739128</v>
      </c>
      <c r="W154" s="18">
        <f t="shared" si="38"/>
        <v>17.28254654613146</v>
      </c>
      <c r="X154" s="18">
        <f t="shared" si="38"/>
        <v>19.550115485128437</v>
      </c>
      <c r="Y154" s="21">
        <f t="shared" si="38"/>
        <v>22.352417431104634</v>
      </c>
      <c r="Z154" s="21">
        <f t="shared" si="38"/>
        <v>20.996054439431777</v>
      </c>
      <c r="AA154" s="21">
        <f t="shared" si="38"/>
        <v>20.283342987324239</v>
      </c>
      <c r="AB154" s="21">
        <f t="shared" si="38"/>
        <v>21.161650236390983</v>
      </c>
      <c r="AC154" s="71">
        <f t="shared" si="37"/>
        <v>19.813718967497639</v>
      </c>
    </row>
    <row r="155" spans="1:29" x14ac:dyDescent="0.25">
      <c r="A155" s="303">
        <v>2019</v>
      </c>
      <c r="B155" s="14">
        <f>'Jan 19'!$B$26</f>
        <v>5233399.5590000004</v>
      </c>
      <c r="C155" s="14">
        <f>'Fev 19'!$B$26</f>
        <v>4608575.2560000001</v>
      </c>
      <c r="D155" s="14">
        <f>'Mar 19'!$B$26</f>
        <v>4536812.9359999998</v>
      </c>
      <c r="E155" s="14">
        <f>'Abr 19'!$B$26</f>
        <v>3894693.7</v>
      </c>
      <c r="F155" s="14">
        <f>'Mai 19'!$B$26</f>
        <v>3925105.301</v>
      </c>
      <c r="G155" s="14">
        <f>'Jun 19'!$B$26</f>
        <v>3962548.9240000001</v>
      </c>
      <c r="H155" s="14">
        <f>'Jul 19'!$B$26</f>
        <v>4704467.300999999</v>
      </c>
      <c r="I155" s="14">
        <f>'Ago 19'!$B$26</f>
        <v>4339426</v>
      </c>
      <c r="J155" s="14">
        <f>'Set 19'!$B$26</f>
        <v>3943834.5090000005</v>
      </c>
      <c r="K155" s="14">
        <f>'Out 19'!$B$26</f>
        <v>3806785</v>
      </c>
      <c r="L155" s="14">
        <f>'Nov 19'!$B$26</f>
        <v>3869812.7239999999</v>
      </c>
      <c r="M155" s="14">
        <f>'Dez 19'!$B$26</f>
        <v>4346224.5410000002</v>
      </c>
      <c r="N155" s="69">
        <f>SUM(B155:M155)</f>
        <v>51171685.751000002</v>
      </c>
      <c r="O155" s="31"/>
      <c r="P155" s="303">
        <v>2019</v>
      </c>
      <c r="Q155" s="18">
        <f t="shared" si="38"/>
        <v>14.122334311639385</v>
      </c>
      <c r="R155" s="18">
        <f t="shared" si="38"/>
        <v>13.306374791208665</v>
      </c>
      <c r="S155" s="18">
        <f t="shared" si="38"/>
        <v>11.684136593585137</v>
      </c>
      <c r="T155" s="18">
        <f t="shared" si="38"/>
        <v>-0.68266129394397579</v>
      </c>
      <c r="U155" s="18">
        <f t="shared" si="38"/>
        <v>1.3093541296504974E-2</v>
      </c>
      <c r="V155" s="18">
        <f t="shared" si="38"/>
        <v>-3.9696211044935925</v>
      </c>
      <c r="W155" s="18">
        <f t="shared" si="38"/>
        <v>-2.565982502401043</v>
      </c>
      <c r="X155" s="18">
        <f t="shared" si="38"/>
        <v>-6.6350918396541285</v>
      </c>
      <c r="Y155" s="21">
        <f t="shared" si="38"/>
        <v>-12.189989817367508</v>
      </c>
      <c r="Z155" s="21">
        <f t="shared" si="38"/>
        <v>-13.800536652058415</v>
      </c>
      <c r="AA155" s="21">
        <f t="shared" si="38"/>
        <v>-10.05979122122339</v>
      </c>
      <c r="AB155" s="21">
        <f t="shared" si="38"/>
        <v>-12.213332634965123</v>
      </c>
      <c r="AC155" s="71">
        <f t="shared" si="37"/>
        <v>-2.204176677008518</v>
      </c>
    </row>
    <row r="156" spans="1:29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O156" s="31"/>
    </row>
    <row r="157" spans="1:29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O157" s="31"/>
    </row>
    <row r="158" spans="1:29" ht="15.6" x14ac:dyDescent="0.25">
      <c r="A158" s="8" t="s">
        <v>6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P158" s="12" t="s">
        <v>106</v>
      </c>
    </row>
    <row r="159" spans="1:29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29" ht="15" x14ac:dyDescent="0.25">
      <c r="A160" s="22"/>
      <c r="B160" s="303" t="s">
        <v>41</v>
      </c>
      <c r="C160" s="303" t="s">
        <v>42</v>
      </c>
      <c r="D160" s="303" t="s">
        <v>43</v>
      </c>
      <c r="E160" s="303" t="s">
        <v>44</v>
      </c>
      <c r="F160" s="303" t="s">
        <v>45</v>
      </c>
      <c r="G160" s="303" t="s">
        <v>46</v>
      </c>
      <c r="H160" s="303" t="s">
        <v>47</v>
      </c>
      <c r="I160" s="303" t="s">
        <v>48</v>
      </c>
      <c r="J160" s="303" t="s">
        <v>49</v>
      </c>
      <c r="K160" s="303" t="s">
        <v>50</v>
      </c>
      <c r="L160" s="303" t="s">
        <v>51</v>
      </c>
      <c r="M160" s="303" t="s">
        <v>52</v>
      </c>
      <c r="N160" s="303" t="s">
        <v>93</v>
      </c>
      <c r="P160" s="13"/>
      <c r="Q160" s="303" t="s">
        <v>41</v>
      </c>
      <c r="R160" s="303" t="s">
        <v>42</v>
      </c>
      <c r="S160" s="303" t="s">
        <v>43</v>
      </c>
      <c r="T160" s="303" t="s">
        <v>44</v>
      </c>
      <c r="U160" s="303" t="s">
        <v>45</v>
      </c>
      <c r="V160" s="303" t="s">
        <v>46</v>
      </c>
      <c r="W160" s="303" t="s">
        <v>47</v>
      </c>
      <c r="X160" s="303" t="s">
        <v>48</v>
      </c>
      <c r="Y160" s="303" t="s">
        <v>49</v>
      </c>
      <c r="Z160" s="303" t="s">
        <v>50</v>
      </c>
      <c r="AA160" s="303" t="s">
        <v>51</v>
      </c>
      <c r="AB160" s="303" t="s">
        <v>52</v>
      </c>
      <c r="AC160" s="303" t="s">
        <v>93</v>
      </c>
    </row>
    <row r="161" spans="1:29" hidden="1" x14ac:dyDescent="0.25">
      <c r="A161" s="40">
        <v>2000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5">
        <f>SUM(B161:M161)</f>
        <v>0</v>
      </c>
      <c r="P161" s="40">
        <v>2000</v>
      </c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7"/>
      <c r="AB161" s="16"/>
      <c r="AC161" s="16"/>
    </row>
    <row r="162" spans="1:29" hidden="1" x14ac:dyDescent="0.25">
      <c r="A162" s="40">
        <v>2001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5">
        <f t="shared" ref="N162:N169" si="39">SUM(B162:M162)</f>
        <v>0</v>
      </c>
      <c r="P162" s="40">
        <v>2001</v>
      </c>
      <c r="Q162" s="18" t="str">
        <f>IF(B162&lt;&gt;"",IF(B161&lt;&gt;"",(B162/B161-1)*100,"-"),"-")</f>
        <v>-</v>
      </c>
      <c r="R162" s="18" t="str">
        <f t="shared" ref="R162:AC176" si="40">IF(C162&lt;&gt;"",IF(C161&lt;&gt;"",(C162/C161-1)*100,"-"),"-")</f>
        <v>-</v>
      </c>
      <c r="S162" s="18" t="str">
        <f t="shared" si="40"/>
        <v>-</v>
      </c>
      <c r="T162" s="18" t="str">
        <f t="shared" si="40"/>
        <v>-</v>
      </c>
      <c r="U162" s="18" t="str">
        <f t="shared" si="40"/>
        <v>-</v>
      </c>
      <c r="V162" s="18" t="str">
        <f t="shared" si="40"/>
        <v>-</v>
      </c>
      <c r="W162" s="18" t="str">
        <f t="shared" si="40"/>
        <v>-</v>
      </c>
      <c r="X162" s="18" t="str">
        <f t="shared" si="40"/>
        <v>-</v>
      </c>
      <c r="Y162" s="18" t="str">
        <f t="shared" si="40"/>
        <v>-</v>
      </c>
      <c r="Z162" s="18" t="str">
        <f t="shared" si="40"/>
        <v>-</v>
      </c>
      <c r="AA162" s="18" t="str">
        <f t="shared" si="40"/>
        <v>-</v>
      </c>
      <c r="AB162" s="18" t="str">
        <f t="shared" si="40"/>
        <v>-</v>
      </c>
      <c r="AC162" s="19" t="str">
        <f>IF(M162&lt;&gt;"",IF(N162&lt;&gt;"",IF(N161&lt;&gt;"",(N162/N161-1)*100,"-"),"-"),"-")</f>
        <v>-</v>
      </c>
    </row>
    <row r="163" spans="1:29" hidden="1" x14ac:dyDescent="0.25">
      <c r="A163" s="40">
        <v>2002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5">
        <f>SUM(B163:M163)</f>
        <v>0</v>
      </c>
      <c r="P163" s="40">
        <v>2002</v>
      </c>
      <c r="Q163" s="18" t="str">
        <f t="shared" ref="Q163:AC178" si="41">IF(B163&lt;&gt;"",IF(B162&lt;&gt;"",(B163/B162-1)*100,"-"),"-")</f>
        <v>-</v>
      </c>
      <c r="R163" s="18" t="str">
        <f t="shared" si="40"/>
        <v>-</v>
      </c>
      <c r="S163" s="18" t="str">
        <f t="shared" si="40"/>
        <v>-</v>
      </c>
      <c r="T163" s="18" t="str">
        <f t="shared" si="40"/>
        <v>-</v>
      </c>
      <c r="U163" s="18" t="str">
        <f t="shared" si="40"/>
        <v>-</v>
      </c>
      <c r="V163" s="18" t="str">
        <f t="shared" si="40"/>
        <v>-</v>
      </c>
      <c r="W163" s="18" t="str">
        <f t="shared" si="40"/>
        <v>-</v>
      </c>
      <c r="X163" s="18" t="str">
        <f t="shared" si="40"/>
        <v>-</v>
      </c>
      <c r="Y163" s="18" t="str">
        <f t="shared" si="40"/>
        <v>-</v>
      </c>
      <c r="Z163" s="18" t="str">
        <f t="shared" si="40"/>
        <v>-</v>
      </c>
      <c r="AA163" s="18" t="str">
        <f t="shared" si="40"/>
        <v>-</v>
      </c>
      <c r="AB163" s="18" t="str">
        <f t="shared" si="40"/>
        <v>-</v>
      </c>
      <c r="AC163" s="19" t="str">
        <f t="shared" ref="AC163:AC173" si="42">IF(M163&lt;&gt;"",IF(N163&lt;&gt;"",IF(N162&lt;&gt;"",(N163/N162-1)*100,"-"),"-"),"-")</f>
        <v>-</v>
      </c>
    </row>
    <row r="164" spans="1:29" hidden="1" x14ac:dyDescent="0.25">
      <c r="A164" s="40">
        <v>2003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5">
        <f t="shared" si="39"/>
        <v>0</v>
      </c>
      <c r="P164" s="40">
        <v>2003</v>
      </c>
      <c r="Q164" s="18" t="str">
        <f t="shared" si="41"/>
        <v>-</v>
      </c>
      <c r="R164" s="18" t="str">
        <f t="shared" si="40"/>
        <v>-</v>
      </c>
      <c r="S164" s="18" t="str">
        <f t="shared" si="40"/>
        <v>-</v>
      </c>
      <c r="T164" s="18" t="str">
        <f t="shared" si="40"/>
        <v>-</v>
      </c>
      <c r="U164" s="18" t="str">
        <f t="shared" si="40"/>
        <v>-</v>
      </c>
      <c r="V164" s="18" t="str">
        <f t="shared" si="40"/>
        <v>-</v>
      </c>
      <c r="W164" s="18" t="str">
        <f t="shared" si="40"/>
        <v>-</v>
      </c>
      <c r="X164" s="18" t="str">
        <f t="shared" si="40"/>
        <v>-</v>
      </c>
      <c r="Y164" s="18" t="str">
        <f t="shared" si="40"/>
        <v>-</v>
      </c>
      <c r="Z164" s="18" t="str">
        <f t="shared" si="40"/>
        <v>-</v>
      </c>
      <c r="AA164" s="18" t="str">
        <f t="shared" si="40"/>
        <v>-</v>
      </c>
      <c r="AB164" s="18" t="str">
        <f t="shared" si="40"/>
        <v>-</v>
      </c>
      <c r="AC164" s="19" t="str">
        <f t="shared" si="42"/>
        <v>-</v>
      </c>
    </row>
    <row r="165" spans="1:29" hidden="1" x14ac:dyDescent="0.25">
      <c r="A165" s="40">
        <v>2004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5">
        <f t="shared" si="39"/>
        <v>0</v>
      </c>
      <c r="P165" s="40">
        <v>2004</v>
      </c>
      <c r="Q165" s="18" t="str">
        <f t="shared" si="41"/>
        <v>-</v>
      </c>
      <c r="R165" s="18" t="str">
        <f t="shared" si="40"/>
        <v>-</v>
      </c>
      <c r="S165" s="18" t="str">
        <f t="shared" si="40"/>
        <v>-</v>
      </c>
      <c r="T165" s="18" t="str">
        <f t="shared" si="40"/>
        <v>-</v>
      </c>
      <c r="U165" s="18" t="str">
        <f t="shared" si="40"/>
        <v>-</v>
      </c>
      <c r="V165" s="18" t="str">
        <f t="shared" si="40"/>
        <v>-</v>
      </c>
      <c r="W165" s="18" t="str">
        <f t="shared" si="40"/>
        <v>-</v>
      </c>
      <c r="X165" s="18" t="str">
        <f t="shared" si="40"/>
        <v>-</v>
      </c>
      <c r="Y165" s="18" t="str">
        <f t="shared" si="40"/>
        <v>-</v>
      </c>
      <c r="Z165" s="18" t="str">
        <f t="shared" si="40"/>
        <v>-</v>
      </c>
      <c r="AA165" s="18" t="str">
        <f t="shared" si="40"/>
        <v>-</v>
      </c>
      <c r="AB165" s="18" t="str">
        <f t="shared" si="40"/>
        <v>-</v>
      </c>
      <c r="AC165" s="19" t="str">
        <f t="shared" si="42"/>
        <v>-</v>
      </c>
    </row>
    <row r="166" spans="1:29" hidden="1" x14ac:dyDescent="0.25">
      <c r="A166" s="40">
        <v>2005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5">
        <f t="shared" si="39"/>
        <v>0</v>
      </c>
      <c r="P166" s="40">
        <v>2005</v>
      </c>
      <c r="Q166" s="18" t="str">
        <f t="shared" si="41"/>
        <v>-</v>
      </c>
      <c r="R166" s="18" t="str">
        <f t="shared" si="40"/>
        <v>-</v>
      </c>
      <c r="S166" s="18" t="str">
        <f t="shared" si="40"/>
        <v>-</v>
      </c>
      <c r="T166" s="18" t="str">
        <f t="shared" si="40"/>
        <v>-</v>
      </c>
      <c r="U166" s="18" t="str">
        <f t="shared" si="40"/>
        <v>-</v>
      </c>
      <c r="V166" s="18" t="str">
        <f t="shared" si="40"/>
        <v>-</v>
      </c>
      <c r="W166" s="18" t="str">
        <f t="shared" si="40"/>
        <v>-</v>
      </c>
      <c r="X166" s="18" t="str">
        <f t="shared" si="40"/>
        <v>-</v>
      </c>
      <c r="Y166" s="18" t="str">
        <f t="shared" si="40"/>
        <v>-</v>
      </c>
      <c r="Z166" s="18" t="str">
        <f t="shared" si="40"/>
        <v>-</v>
      </c>
      <c r="AA166" s="18" t="str">
        <f t="shared" si="40"/>
        <v>-</v>
      </c>
      <c r="AB166" s="18" t="str">
        <f t="shared" si="40"/>
        <v>-</v>
      </c>
      <c r="AC166" s="19" t="str">
        <f t="shared" si="42"/>
        <v>-</v>
      </c>
    </row>
    <row r="167" spans="1:29" hidden="1" x14ac:dyDescent="0.25">
      <c r="A167" s="40">
        <v>2006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5">
        <f t="shared" si="39"/>
        <v>0</v>
      </c>
      <c r="P167" s="40">
        <v>2006</v>
      </c>
      <c r="Q167" s="18" t="str">
        <f t="shared" si="41"/>
        <v>-</v>
      </c>
      <c r="R167" s="18" t="str">
        <f t="shared" si="40"/>
        <v>-</v>
      </c>
      <c r="S167" s="18" t="str">
        <f t="shared" si="40"/>
        <v>-</v>
      </c>
      <c r="T167" s="18" t="str">
        <f t="shared" si="40"/>
        <v>-</v>
      </c>
      <c r="U167" s="18" t="str">
        <f t="shared" si="40"/>
        <v>-</v>
      </c>
      <c r="V167" s="18" t="str">
        <f t="shared" si="40"/>
        <v>-</v>
      </c>
      <c r="W167" s="18" t="str">
        <f t="shared" si="40"/>
        <v>-</v>
      </c>
      <c r="X167" s="18" t="str">
        <f t="shared" si="40"/>
        <v>-</v>
      </c>
      <c r="Y167" s="18" t="str">
        <f t="shared" si="40"/>
        <v>-</v>
      </c>
      <c r="Z167" s="18" t="str">
        <f t="shared" si="40"/>
        <v>-</v>
      </c>
      <c r="AA167" s="18" t="str">
        <f t="shared" si="40"/>
        <v>-</v>
      </c>
      <c r="AB167" s="18" t="str">
        <f t="shared" si="40"/>
        <v>-</v>
      </c>
      <c r="AC167" s="19" t="str">
        <f t="shared" si="42"/>
        <v>-</v>
      </c>
    </row>
    <row r="168" spans="1:29" hidden="1" x14ac:dyDescent="0.25">
      <c r="A168" s="40">
        <v>2007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5">
        <f t="shared" si="39"/>
        <v>0</v>
      </c>
      <c r="P168" s="40">
        <v>2007</v>
      </c>
      <c r="Q168" s="18" t="str">
        <f t="shared" si="41"/>
        <v>-</v>
      </c>
      <c r="R168" s="18" t="str">
        <f t="shared" si="40"/>
        <v>-</v>
      </c>
      <c r="S168" s="18" t="str">
        <f t="shared" si="40"/>
        <v>-</v>
      </c>
      <c r="T168" s="18" t="str">
        <f t="shared" si="40"/>
        <v>-</v>
      </c>
      <c r="U168" s="18" t="str">
        <f t="shared" si="40"/>
        <v>-</v>
      </c>
      <c r="V168" s="18" t="str">
        <f t="shared" si="40"/>
        <v>-</v>
      </c>
      <c r="W168" s="18" t="str">
        <f t="shared" si="40"/>
        <v>-</v>
      </c>
      <c r="X168" s="18" t="str">
        <f t="shared" si="40"/>
        <v>-</v>
      </c>
      <c r="Y168" s="18" t="str">
        <f t="shared" si="40"/>
        <v>-</v>
      </c>
      <c r="Z168" s="18" t="str">
        <f t="shared" si="40"/>
        <v>-</v>
      </c>
      <c r="AA168" s="18" t="str">
        <f t="shared" si="40"/>
        <v>-</v>
      </c>
      <c r="AB168" s="18" t="str">
        <f t="shared" si="40"/>
        <v>-</v>
      </c>
      <c r="AC168" s="19" t="str">
        <f t="shared" si="42"/>
        <v>-</v>
      </c>
    </row>
    <row r="169" spans="1:29" hidden="1" x14ac:dyDescent="0.25">
      <c r="A169" s="40">
        <v>2008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5">
        <f t="shared" si="39"/>
        <v>0</v>
      </c>
      <c r="P169" s="40">
        <v>2008</v>
      </c>
      <c r="Q169" s="18" t="str">
        <f t="shared" si="41"/>
        <v>-</v>
      </c>
      <c r="R169" s="18" t="str">
        <f t="shared" si="40"/>
        <v>-</v>
      </c>
      <c r="S169" s="18" t="str">
        <f t="shared" si="40"/>
        <v>-</v>
      </c>
      <c r="T169" s="18" t="str">
        <f t="shared" si="40"/>
        <v>-</v>
      </c>
      <c r="U169" s="18" t="str">
        <f t="shared" si="40"/>
        <v>-</v>
      </c>
      <c r="V169" s="18" t="str">
        <f t="shared" si="40"/>
        <v>-</v>
      </c>
      <c r="W169" s="18" t="str">
        <f t="shared" si="40"/>
        <v>-</v>
      </c>
      <c r="X169" s="18" t="str">
        <f t="shared" si="40"/>
        <v>-</v>
      </c>
      <c r="Y169" s="18" t="str">
        <f t="shared" si="40"/>
        <v>-</v>
      </c>
      <c r="Z169" s="18" t="str">
        <f t="shared" si="40"/>
        <v>-</v>
      </c>
      <c r="AA169" s="18" t="str">
        <f t="shared" si="40"/>
        <v>-</v>
      </c>
      <c r="AB169" s="18" t="str">
        <f t="shared" si="40"/>
        <v>-</v>
      </c>
      <c r="AC169" s="19" t="str">
        <f t="shared" si="42"/>
        <v>-</v>
      </c>
    </row>
    <row r="170" spans="1:29" hidden="1" x14ac:dyDescent="0.25">
      <c r="A170" s="40">
        <v>2009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5">
        <f t="shared" ref="N170:N175" si="43">SUM(B170:M170)</f>
        <v>0</v>
      </c>
      <c r="P170" s="40">
        <v>2009</v>
      </c>
      <c r="Q170" s="18" t="str">
        <f t="shared" si="41"/>
        <v>-</v>
      </c>
      <c r="R170" s="18" t="str">
        <f t="shared" si="40"/>
        <v>-</v>
      </c>
      <c r="S170" s="18" t="str">
        <f t="shared" si="40"/>
        <v>-</v>
      </c>
      <c r="T170" s="18" t="str">
        <f t="shared" si="40"/>
        <v>-</v>
      </c>
      <c r="U170" s="18" t="str">
        <f t="shared" si="40"/>
        <v>-</v>
      </c>
      <c r="V170" s="18" t="str">
        <f t="shared" si="40"/>
        <v>-</v>
      </c>
      <c r="W170" s="18" t="str">
        <f t="shared" si="40"/>
        <v>-</v>
      </c>
      <c r="X170" s="18" t="str">
        <f t="shared" si="40"/>
        <v>-</v>
      </c>
      <c r="Y170" s="18" t="str">
        <f t="shared" si="40"/>
        <v>-</v>
      </c>
      <c r="Z170" s="18" t="str">
        <f t="shared" si="40"/>
        <v>-</v>
      </c>
      <c r="AA170" s="18" t="str">
        <f t="shared" si="40"/>
        <v>-</v>
      </c>
      <c r="AB170" s="18" t="str">
        <f t="shared" si="40"/>
        <v>-</v>
      </c>
      <c r="AC170" s="19" t="str">
        <f t="shared" si="42"/>
        <v>-</v>
      </c>
    </row>
    <row r="171" spans="1:29" hidden="1" x14ac:dyDescent="0.25">
      <c r="A171" s="40">
        <v>2010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5">
        <f t="shared" si="43"/>
        <v>0</v>
      </c>
      <c r="P171" s="40">
        <v>2010</v>
      </c>
      <c r="Q171" s="18" t="str">
        <f t="shared" si="41"/>
        <v>-</v>
      </c>
      <c r="R171" s="18" t="str">
        <f t="shared" si="40"/>
        <v>-</v>
      </c>
      <c r="S171" s="18" t="str">
        <f t="shared" si="40"/>
        <v>-</v>
      </c>
      <c r="T171" s="18" t="str">
        <f t="shared" si="40"/>
        <v>-</v>
      </c>
      <c r="U171" s="18" t="str">
        <f t="shared" si="40"/>
        <v>-</v>
      </c>
      <c r="V171" s="18" t="str">
        <f t="shared" si="40"/>
        <v>-</v>
      </c>
      <c r="W171" s="18" t="str">
        <f t="shared" si="40"/>
        <v>-</v>
      </c>
      <c r="X171" s="18" t="str">
        <f t="shared" si="40"/>
        <v>-</v>
      </c>
      <c r="Y171" s="18" t="str">
        <f t="shared" si="40"/>
        <v>-</v>
      </c>
      <c r="Z171" s="18" t="str">
        <f t="shared" si="40"/>
        <v>-</v>
      </c>
      <c r="AA171" s="18" t="str">
        <f t="shared" si="40"/>
        <v>-</v>
      </c>
      <c r="AB171" s="18" t="str">
        <f t="shared" si="40"/>
        <v>-</v>
      </c>
      <c r="AC171" s="19" t="str">
        <f t="shared" si="42"/>
        <v>-</v>
      </c>
    </row>
    <row r="172" spans="1:29" hidden="1" x14ac:dyDescent="0.25">
      <c r="A172" s="40">
        <v>2011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5">
        <f t="shared" si="43"/>
        <v>0</v>
      </c>
      <c r="P172" s="40">
        <v>2011</v>
      </c>
      <c r="Q172" s="18" t="str">
        <f t="shared" si="41"/>
        <v>-</v>
      </c>
      <c r="R172" s="18" t="str">
        <f t="shared" si="40"/>
        <v>-</v>
      </c>
      <c r="S172" s="18" t="str">
        <f t="shared" si="40"/>
        <v>-</v>
      </c>
      <c r="T172" s="18" t="str">
        <f t="shared" si="40"/>
        <v>-</v>
      </c>
      <c r="U172" s="18" t="str">
        <f t="shared" si="40"/>
        <v>-</v>
      </c>
      <c r="V172" s="18" t="str">
        <f t="shared" si="40"/>
        <v>-</v>
      </c>
      <c r="W172" s="18" t="str">
        <f t="shared" si="40"/>
        <v>-</v>
      </c>
      <c r="X172" s="18" t="str">
        <f t="shared" si="40"/>
        <v>-</v>
      </c>
      <c r="Y172" s="18" t="str">
        <f t="shared" si="40"/>
        <v>-</v>
      </c>
      <c r="Z172" s="18" t="str">
        <f t="shared" si="40"/>
        <v>-</v>
      </c>
      <c r="AA172" s="18" t="str">
        <f t="shared" si="40"/>
        <v>-</v>
      </c>
      <c r="AB172" s="18" t="str">
        <f t="shared" si="40"/>
        <v>-</v>
      </c>
      <c r="AC172" s="19" t="str">
        <f t="shared" si="42"/>
        <v>-</v>
      </c>
    </row>
    <row r="173" spans="1:29" hidden="1" x14ac:dyDescent="0.25">
      <c r="A173" s="40">
        <v>2012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5">
        <f t="shared" si="43"/>
        <v>0</v>
      </c>
      <c r="P173" s="40">
        <v>2012</v>
      </c>
      <c r="Q173" s="18" t="str">
        <f t="shared" si="41"/>
        <v>-</v>
      </c>
      <c r="R173" s="18" t="str">
        <f t="shared" si="40"/>
        <v>-</v>
      </c>
      <c r="S173" s="18" t="str">
        <f t="shared" si="40"/>
        <v>-</v>
      </c>
      <c r="T173" s="18" t="str">
        <f t="shared" si="40"/>
        <v>-</v>
      </c>
      <c r="U173" s="18" t="str">
        <f t="shared" si="40"/>
        <v>-</v>
      </c>
      <c r="V173" s="18" t="str">
        <f t="shared" si="40"/>
        <v>-</v>
      </c>
      <c r="W173" s="18" t="str">
        <f t="shared" si="40"/>
        <v>-</v>
      </c>
      <c r="X173" s="18" t="str">
        <f t="shared" si="40"/>
        <v>-</v>
      </c>
      <c r="Y173" s="18" t="str">
        <f t="shared" si="40"/>
        <v>-</v>
      </c>
      <c r="Z173" s="18" t="str">
        <f t="shared" si="40"/>
        <v>-</v>
      </c>
      <c r="AA173" s="18" t="str">
        <f t="shared" si="40"/>
        <v>-</v>
      </c>
      <c r="AB173" s="18" t="str">
        <f t="shared" si="40"/>
        <v>-</v>
      </c>
      <c r="AC173" s="19" t="str">
        <f t="shared" si="42"/>
        <v>-</v>
      </c>
    </row>
    <row r="174" spans="1:29" x14ac:dyDescent="0.25">
      <c r="A174" s="303">
        <v>2013</v>
      </c>
      <c r="B174" s="14">
        <f>'Jan 13'!$C$26</f>
        <v>2611228.7370000002</v>
      </c>
      <c r="C174" s="14">
        <f>'Fev 13'!$C$26</f>
        <v>2118051.62</v>
      </c>
      <c r="D174" s="14">
        <f>'Mar 13'!$C$26</f>
        <v>2333571.6090000002</v>
      </c>
      <c r="E174" s="14">
        <f>'Abr 13'!$C$26</f>
        <v>2180370.7820000001</v>
      </c>
      <c r="F174" s="14">
        <f>'Mai 13'!$C$26</f>
        <v>2285030.1540000001</v>
      </c>
      <c r="G174" s="14">
        <f>'Jun 13'!$C$26</f>
        <v>2163442.8139999998</v>
      </c>
      <c r="H174" s="14">
        <f>'Jul 13'!$C$26</f>
        <v>2485570.057</v>
      </c>
      <c r="I174" s="14">
        <f>'Ago 13'!$C$26</f>
        <v>2257184.7930000001</v>
      </c>
      <c r="J174" s="14">
        <f>'Set 13'!$C$26</f>
        <v>2276846.8909999998</v>
      </c>
      <c r="K174" s="14">
        <f>'Out 13'!$C$26</f>
        <v>2418165.477</v>
      </c>
      <c r="L174" s="14">
        <f>'Nov 13'!$C$26</f>
        <v>2240622.443</v>
      </c>
      <c r="M174" s="14">
        <f>'Dez 13'!$C$26</f>
        <v>2417686.4390000002</v>
      </c>
      <c r="N174" s="69">
        <f t="shared" si="43"/>
        <v>27787771.816</v>
      </c>
      <c r="P174" s="303">
        <v>2013</v>
      </c>
      <c r="Q174" s="18" t="str">
        <f t="shared" si="41"/>
        <v>-</v>
      </c>
      <c r="R174" s="18" t="str">
        <f t="shared" si="41"/>
        <v>-</v>
      </c>
      <c r="S174" s="18" t="str">
        <f t="shared" si="40"/>
        <v>-</v>
      </c>
      <c r="T174" s="18" t="str">
        <f t="shared" si="40"/>
        <v>-</v>
      </c>
      <c r="U174" s="18" t="str">
        <f t="shared" si="40"/>
        <v>-</v>
      </c>
      <c r="V174" s="18" t="str">
        <f t="shared" si="40"/>
        <v>-</v>
      </c>
      <c r="W174" s="18" t="str">
        <f t="shared" si="40"/>
        <v>-</v>
      </c>
      <c r="X174" s="18" t="str">
        <f t="shared" si="40"/>
        <v>-</v>
      </c>
      <c r="Y174" s="18" t="str">
        <f t="shared" si="40"/>
        <v>-</v>
      </c>
      <c r="Z174" s="18" t="str">
        <f t="shared" si="40"/>
        <v>-</v>
      </c>
      <c r="AA174" s="18" t="str">
        <f t="shared" si="40"/>
        <v>-</v>
      </c>
      <c r="AB174" s="18" t="str">
        <f t="shared" si="40"/>
        <v>-</v>
      </c>
      <c r="AC174" s="71" t="s">
        <v>117</v>
      </c>
    </row>
    <row r="175" spans="1:29" x14ac:dyDescent="0.25">
      <c r="A175" s="303">
        <v>2014</v>
      </c>
      <c r="B175" s="14">
        <f>'Jan 14'!$C$26</f>
        <v>2531493.4709999999</v>
      </c>
      <c r="C175" s="14">
        <f>'Fev 14'!$C$26</f>
        <v>2107655.6749999998</v>
      </c>
      <c r="D175" s="14">
        <f>'Mar 14'!$C$26</f>
        <v>2374717.2140000002</v>
      </c>
      <c r="E175" s="14">
        <f>'Abr 14'!$C$26</f>
        <v>2307179.6529999999</v>
      </c>
      <c r="F175" s="14">
        <f>'Mai 14'!$C$26</f>
        <v>2341048.0210000002</v>
      </c>
      <c r="G175" s="14">
        <f>'Jun 14'!$C$26</f>
        <v>2324579.986</v>
      </c>
      <c r="H175" s="14">
        <f>'Jul 14'!$C$26</f>
        <v>2566829.9360000002</v>
      </c>
      <c r="I175" s="14">
        <f>'Ago 14'!$C$26</f>
        <v>2585732.3390000002</v>
      </c>
      <c r="J175" s="14">
        <f>'Set 14'!$C$26</f>
        <v>2478750.1839999999</v>
      </c>
      <c r="K175" s="14">
        <f>'Out 14'!$C$26</f>
        <v>2490105.952</v>
      </c>
      <c r="L175" s="14">
        <f>'Nov 14'!$C$26</f>
        <v>2363386.4559999998</v>
      </c>
      <c r="M175" s="14">
        <f>'Dez 14'!$C$26</f>
        <v>2670858.398</v>
      </c>
      <c r="N175" s="69">
        <f t="shared" si="43"/>
        <v>29142337.285000004</v>
      </c>
      <c r="P175" s="303">
        <v>2014</v>
      </c>
      <c r="Q175" s="18">
        <f t="shared" si="41"/>
        <v>-3.0535534811709675</v>
      </c>
      <c r="R175" s="18">
        <f t="shared" si="41"/>
        <v>-0.49082585626503139</v>
      </c>
      <c r="S175" s="18">
        <f t="shared" si="40"/>
        <v>1.7632030164110635</v>
      </c>
      <c r="T175" s="18">
        <f t="shared" si="40"/>
        <v>5.8159314941691242</v>
      </c>
      <c r="U175" s="18">
        <f t="shared" si="40"/>
        <v>2.4515154385135629</v>
      </c>
      <c r="V175" s="18">
        <f t="shared" si="40"/>
        <v>7.4481826354389824</v>
      </c>
      <c r="W175" s="18">
        <f t="shared" si="40"/>
        <v>3.2692652846839643</v>
      </c>
      <c r="X175" s="18">
        <f t="shared" si="40"/>
        <v>14.555633505014498</v>
      </c>
      <c r="Y175" s="21">
        <f t="shared" si="40"/>
        <v>8.8676710673032169</v>
      </c>
      <c r="Z175" s="21">
        <f t="shared" si="40"/>
        <v>2.9750021528406778</v>
      </c>
      <c r="AA175" s="21">
        <f t="shared" si="40"/>
        <v>5.4790138063434357</v>
      </c>
      <c r="AB175" s="21">
        <f t="shared" si="40"/>
        <v>10.471662284903926</v>
      </c>
      <c r="AC175" s="71">
        <f t="shared" si="40"/>
        <v>4.8746818491580246</v>
      </c>
    </row>
    <row r="176" spans="1:29" x14ac:dyDescent="0.25">
      <c r="A176" s="303">
        <v>2015</v>
      </c>
      <c r="B176" s="14">
        <f>'Jan 15'!$C$26</f>
        <v>3079356.443</v>
      </c>
      <c r="C176" s="14">
        <f>'Fev 15'!$C$26</f>
        <v>2528961.12</v>
      </c>
      <c r="D176" s="14">
        <f>'Mar 15'!$C$26</f>
        <v>2481585.3909999998</v>
      </c>
      <c r="E176" s="14">
        <f>'Abr 15'!$C$26</f>
        <v>2495936.3670000001</v>
      </c>
      <c r="F176" s="14">
        <f>'Mai 15'!$C$26</f>
        <v>2660636.6090000002</v>
      </c>
      <c r="G176" s="14">
        <f>'Jun 15'!$C$26</f>
        <v>2598984.5949999997</v>
      </c>
      <c r="H176" s="14">
        <f>'Jul 15'!$C$26</f>
        <v>3131155.7030000002</v>
      </c>
      <c r="I176" s="14">
        <f>'Ago 15'!$C$26</f>
        <v>3015491.051</v>
      </c>
      <c r="J176" s="14">
        <f>'Set 15'!$C$26</f>
        <v>2824493.5819999999</v>
      </c>
      <c r="K176" s="14">
        <f>'Out 15'!$C$26</f>
        <v>2863267.446</v>
      </c>
      <c r="L176" s="14">
        <f>'Nov 15'!$C$26</f>
        <v>2564527.4229999995</v>
      </c>
      <c r="M176" s="14">
        <f>'Dez 15'!$C$26</f>
        <v>2909179.8569999998</v>
      </c>
      <c r="N176" s="69">
        <f>SUM(B176:M176)</f>
        <v>33153575.586999997</v>
      </c>
      <c r="P176" s="303">
        <v>2015</v>
      </c>
      <c r="Q176" s="18">
        <f t="shared" si="41"/>
        <v>21.641887615992196</v>
      </c>
      <c r="R176" s="18">
        <f t="shared" si="41"/>
        <v>19.989291894180017</v>
      </c>
      <c r="S176" s="18">
        <f t="shared" si="40"/>
        <v>4.5002485504364476</v>
      </c>
      <c r="T176" s="18">
        <f t="shared" si="40"/>
        <v>8.1812750799254772</v>
      </c>
      <c r="U176" s="18">
        <f t="shared" si="40"/>
        <v>13.651517830184655</v>
      </c>
      <c r="V176" s="18">
        <f t="shared" si="40"/>
        <v>11.804481267696843</v>
      </c>
      <c r="W176" s="18">
        <f t="shared" si="40"/>
        <v>21.985319677212935</v>
      </c>
      <c r="X176" s="18">
        <f t="shared" si="40"/>
        <v>16.620386631595572</v>
      </c>
      <c r="Y176" s="21">
        <f t="shared" si="40"/>
        <v>13.948295404342371</v>
      </c>
      <c r="Z176" s="21">
        <f t="shared" si="40"/>
        <v>14.985767722063571</v>
      </c>
      <c r="AA176" s="21">
        <f t="shared" si="40"/>
        <v>8.5107099809833109</v>
      </c>
      <c r="AB176" s="21">
        <f t="shared" si="40"/>
        <v>8.9230286105193901</v>
      </c>
      <c r="AC176" s="71">
        <f t="shared" si="40"/>
        <v>13.764298528191965</v>
      </c>
    </row>
    <row r="177" spans="1:29" x14ac:dyDescent="0.25">
      <c r="A177" s="303">
        <v>2016</v>
      </c>
      <c r="B177" s="14">
        <f>'Jan 16'!$C$26</f>
        <v>3283444.398</v>
      </c>
      <c r="C177" s="14">
        <f>'Fev 16'!$C$26</f>
        <v>2655873.298</v>
      </c>
      <c r="D177" s="14">
        <f>'Mar 16'!$C$26</f>
        <v>2452721.2449999996</v>
      </c>
      <c r="E177" s="14">
        <f>'Abr 16'!$C$26</f>
        <v>2395723.6729999995</v>
      </c>
      <c r="F177" s="14">
        <f>'Mai 16'!$C$26</f>
        <v>2529715.5159999998</v>
      </c>
      <c r="G177" s="14">
        <f>'Jun 16'!$C$26</f>
        <v>2467859.0269999998</v>
      </c>
      <c r="H177" s="14">
        <f>'Jul 16'!$C$26</f>
        <v>2986347.5750000002</v>
      </c>
      <c r="I177" s="14">
        <f>'Ago 16'!$C$26</f>
        <v>2812255.9270000001</v>
      </c>
      <c r="J177" s="14">
        <f>'Set 16'!$C$26</f>
        <v>2690844.1630000002</v>
      </c>
      <c r="K177" s="14">
        <f>'Out 16'!$C$26</f>
        <v>2936714.4539999999</v>
      </c>
      <c r="L177" s="14">
        <f>'Nov 16'!$C$26</f>
        <v>2773696.855</v>
      </c>
      <c r="M177" s="14">
        <f>'Dez 16'!$C$26</f>
        <v>3064221.2030000002</v>
      </c>
      <c r="N177" s="69">
        <f>SUM(B177:M177)</f>
        <v>33049417.333999999</v>
      </c>
      <c r="P177" s="303">
        <v>2016</v>
      </c>
      <c r="Q177" s="18">
        <f t="shared" si="41"/>
        <v>6.6276171264269657</v>
      </c>
      <c r="R177" s="18">
        <f t="shared" si="41"/>
        <v>5.0183522789784885</v>
      </c>
      <c r="S177" s="18">
        <f t="shared" si="41"/>
        <v>-1.1631332979587183</v>
      </c>
      <c r="T177" s="18">
        <f t="shared" si="41"/>
        <v>-4.0150340098794928</v>
      </c>
      <c r="U177" s="18">
        <f t="shared" si="41"/>
        <v>-4.9206679543211678</v>
      </c>
      <c r="V177" s="18">
        <f t="shared" si="41"/>
        <v>-5.0452614552722981</v>
      </c>
      <c r="W177" s="18">
        <f t="shared" si="41"/>
        <v>-4.6247501477252424</v>
      </c>
      <c r="X177" s="18">
        <f t="shared" si="41"/>
        <v>-6.739702441915818</v>
      </c>
      <c r="Y177" s="21">
        <f t="shared" si="41"/>
        <v>-4.731801121862123</v>
      </c>
      <c r="Z177" s="21">
        <f t="shared" si="41"/>
        <v>2.5651466160663938</v>
      </c>
      <c r="AA177" s="21">
        <f t="shared" si="41"/>
        <v>8.1562563973409432</v>
      </c>
      <c r="AB177" s="21">
        <f t="shared" si="41"/>
        <v>5.3293833183583939</v>
      </c>
      <c r="AC177" s="71">
        <f t="shared" si="41"/>
        <v>-0.31416898827901774</v>
      </c>
    </row>
    <row r="178" spans="1:29" x14ac:dyDescent="0.25">
      <c r="A178" s="303">
        <v>2017</v>
      </c>
      <c r="B178" s="14">
        <f>'Jan 17'!$C$26</f>
        <v>3439584.352</v>
      </c>
      <c r="C178" s="14">
        <f>'Fev 17'!$C$26</f>
        <v>2827361.145</v>
      </c>
      <c r="D178" s="14">
        <f>'Mar 17'!$C$26</f>
        <v>2887168.76</v>
      </c>
      <c r="E178" s="14">
        <f>'Abr 17'!$C$26</f>
        <v>2800678.5980000002</v>
      </c>
      <c r="F178" s="14">
        <f>'Mai 17'!$C$26</f>
        <v>2823612.7069999999</v>
      </c>
      <c r="G178" s="14">
        <f>'Jun 17'!$C$26</f>
        <v>2830820.3519999995</v>
      </c>
      <c r="H178" s="14">
        <f>'Jul 17'!$C$26</f>
        <v>3540149.139</v>
      </c>
      <c r="I178" s="14">
        <f>'Ago 17'!$C$26</f>
        <v>3277713.6469999999</v>
      </c>
      <c r="J178" s="14">
        <f>'Set 17'!$C$26</f>
        <v>3139951.2769999998</v>
      </c>
      <c r="K178" s="14">
        <f>'Out 17'!$C$26</f>
        <v>3120142.2689999994</v>
      </c>
      <c r="L178" s="14">
        <f>'Nov 17'!$C$26</f>
        <v>2948148.4449999994</v>
      </c>
      <c r="M178" s="14">
        <f>'Dez 17'!$C$26</f>
        <v>3388432.5839999998</v>
      </c>
      <c r="N178" s="69">
        <f>SUM(B178:M178)</f>
        <v>37023763.274999999</v>
      </c>
      <c r="P178" s="303">
        <v>2017</v>
      </c>
      <c r="Q178" s="18">
        <f t="shared" si="41"/>
        <v>4.7553707349242025</v>
      </c>
      <c r="R178" s="18">
        <f t="shared" si="41"/>
        <v>6.4569287672397113</v>
      </c>
      <c r="S178" s="18">
        <f t="shared" si="41"/>
        <v>17.712877722474339</v>
      </c>
      <c r="T178" s="18">
        <f t="shared" si="41"/>
        <v>16.903240117542584</v>
      </c>
      <c r="U178" s="18">
        <f t="shared" si="41"/>
        <v>11.617796117435052</v>
      </c>
      <c r="V178" s="18">
        <f t="shared" si="41"/>
        <v>14.707538843546741</v>
      </c>
      <c r="W178" s="18">
        <f t="shared" si="41"/>
        <v>18.544444345196489</v>
      </c>
      <c r="X178" s="18">
        <f t="shared" si="41"/>
        <v>16.55104414684374</v>
      </c>
      <c r="Y178" s="21">
        <f t="shared" si="41"/>
        <v>16.690194109914323</v>
      </c>
      <c r="Z178" s="21">
        <f t="shared" si="41"/>
        <v>6.246021459463269</v>
      </c>
      <c r="AA178" s="21">
        <f t="shared" si="41"/>
        <v>6.2894973430684953</v>
      </c>
      <c r="AB178" s="21">
        <f t="shared" si="41"/>
        <v>10.58054753627391</v>
      </c>
      <c r="AC178" s="71">
        <f t="shared" si="41"/>
        <v>12.025464475923876</v>
      </c>
    </row>
    <row r="179" spans="1:29" x14ac:dyDescent="0.25">
      <c r="A179" s="303">
        <v>2018</v>
      </c>
      <c r="B179" s="14">
        <f>'Jan 18'!$C$26</f>
        <v>3929304.0819999995</v>
      </c>
      <c r="C179" s="14">
        <f>'Fev 18'!$C$26</f>
        <v>3370309.3930000002</v>
      </c>
      <c r="D179" s="14">
        <f>'Mar 18'!$C$26</f>
        <v>3336542.6880000001</v>
      </c>
      <c r="E179" s="14">
        <f>'Abr 18'!$C$26</f>
        <v>3260045.6749999998</v>
      </c>
      <c r="F179" s="14">
        <f>'Mai 18'!$C$26</f>
        <v>3195057.9029999999</v>
      </c>
      <c r="G179" s="14">
        <f>'Jun 18'!$C$26</f>
        <v>3301652.2910000002</v>
      </c>
      <c r="H179" s="14">
        <f>'Jul 18'!$C$26</f>
        <v>4064084.3390000002</v>
      </c>
      <c r="I179" s="14">
        <f>'Ago 18'!$C$26</f>
        <v>3793184.89</v>
      </c>
      <c r="J179" s="14">
        <f>'Set 18'!$C$26</f>
        <v>3664613.8440000005</v>
      </c>
      <c r="K179" s="14">
        <f>'Out 18'!$C$26</f>
        <v>3598723.2649999997</v>
      </c>
      <c r="L179" s="14">
        <f>'Nov 18'!$C$26</f>
        <v>3521721.0760000004</v>
      </c>
      <c r="M179" s="14">
        <f>'Dez 18'!$C$26</f>
        <v>4121810.4539999999</v>
      </c>
      <c r="N179" s="69">
        <f>SUM(B179:M179)</f>
        <v>43157049.900000006</v>
      </c>
      <c r="P179" s="303">
        <v>2018</v>
      </c>
      <c r="Q179" s="18">
        <f t="shared" ref="Q179:AC180" si="44">IF(B179&lt;&gt;"",IF(B178&lt;&gt;"",(B179/B178-1)*100,"-"),"-")</f>
        <v>14.237758981408444</v>
      </c>
      <c r="R179" s="18">
        <f t="shared" si="44"/>
        <v>19.203356775280291</v>
      </c>
      <c r="S179" s="18">
        <f t="shared" si="44"/>
        <v>15.564518923376003</v>
      </c>
      <c r="T179" s="18">
        <f t="shared" si="44"/>
        <v>16.401991907534107</v>
      </c>
      <c r="U179" s="18">
        <f t="shared" si="44"/>
        <v>13.154962615062349</v>
      </c>
      <c r="V179" s="18">
        <f t="shared" si="44"/>
        <v>16.632349653249932</v>
      </c>
      <c r="W179" s="18">
        <f t="shared" si="44"/>
        <v>14.799805867726757</v>
      </c>
      <c r="X179" s="18">
        <f t="shared" si="44"/>
        <v>15.726549006860214</v>
      </c>
      <c r="Y179" s="21">
        <f t="shared" si="44"/>
        <v>16.709258224582335</v>
      </c>
      <c r="Z179" s="21">
        <f t="shared" si="44"/>
        <v>15.338435069288824</v>
      </c>
      <c r="AA179" s="21">
        <f t="shared" si="44"/>
        <v>19.455351102579943</v>
      </c>
      <c r="AB179" s="21">
        <f t="shared" si="44"/>
        <v>21.643572708601955</v>
      </c>
      <c r="AC179" s="71">
        <f t="shared" si="44"/>
        <v>16.565810934572013</v>
      </c>
    </row>
    <row r="180" spans="1:29" x14ac:dyDescent="0.25">
      <c r="A180" s="303">
        <v>2019</v>
      </c>
      <c r="B180" s="14">
        <f>'Jan 19'!$C$26</f>
        <v>4416250.909</v>
      </c>
      <c r="C180" s="14">
        <f>'Fev 19'!$C$26</f>
        <v>3667709.1359999999</v>
      </c>
      <c r="D180" s="14">
        <f>'Mar 19'!$C$26</f>
        <v>3693321.1310000001</v>
      </c>
      <c r="E180" s="14">
        <f>'Abr 19'!$C$26</f>
        <v>3308596.3600000003</v>
      </c>
      <c r="F180" s="14">
        <f>'Mai 19'!$C$26</f>
        <v>3373665.8699999996</v>
      </c>
      <c r="G180" s="14">
        <f>'Jun 19'!$C$26</f>
        <v>3408205.6830000002</v>
      </c>
      <c r="H180" s="14">
        <f>'Jul 19'!$C$26</f>
        <v>4098823.1699999995</v>
      </c>
      <c r="I180" s="14">
        <f>'Ago 19'!$C$26</f>
        <v>3678458</v>
      </c>
      <c r="J180" s="14">
        <f>'Set 19'!$C$26</f>
        <v>3387699.8740000003</v>
      </c>
      <c r="K180" s="14">
        <f>'Out 19'!$C$26</f>
        <v>3236424</v>
      </c>
      <c r="L180" s="14">
        <f>'Nov 19'!$C$26</f>
        <v>3239717.557</v>
      </c>
      <c r="M180" s="14">
        <f>'Dez 19'!$C$26</f>
        <v>3655378.6660000002</v>
      </c>
      <c r="N180" s="69">
        <f>SUM(B180:M180)</f>
        <v>43164250.355999999</v>
      </c>
      <c r="P180" s="303">
        <v>2019</v>
      </c>
      <c r="Q180" s="18">
        <f t="shared" si="44"/>
        <v>12.392698982771178</v>
      </c>
      <c r="R180" s="18">
        <f t="shared" si="44"/>
        <v>8.8241080660929061</v>
      </c>
      <c r="S180" s="18">
        <f t="shared" si="44"/>
        <v>10.69305794537463</v>
      </c>
      <c r="T180" s="18">
        <f t="shared" si="44"/>
        <v>1.4892639502666061</v>
      </c>
      <c r="U180" s="18">
        <f t="shared" si="44"/>
        <v>5.5901323989244744</v>
      </c>
      <c r="V180" s="18">
        <f t="shared" si="44"/>
        <v>3.2272747887612141</v>
      </c>
      <c r="W180" s="18">
        <f t="shared" si="44"/>
        <v>0.85477633095938366</v>
      </c>
      <c r="X180" s="18">
        <f t="shared" si="44"/>
        <v>-3.0245530689119726</v>
      </c>
      <c r="Y180" s="21">
        <f t="shared" si="44"/>
        <v>-7.5564297300624421</v>
      </c>
      <c r="Z180" s="21">
        <f t="shared" si="44"/>
        <v>-10.06743887543683</v>
      </c>
      <c r="AA180" s="21">
        <f t="shared" si="44"/>
        <v>-8.0075483808701335</v>
      </c>
      <c r="AB180" s="21">
        <f t="shared" si="44"/>
        <v>-11.31618722416874</v>
      </c>
      <c r="AC180" s="71">
        <f t="shared" si="44"/>
        <v>1.668431001813353E-2</v>
      </c>
    </row>
    <row r="181" spans="1:29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29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29" ht="15.6" x14ac:dyDescent="0.3">
      <c r="A183" s="32" t="s">
        <v>108</v>
      </c>
      <c r="B183" s="32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O183" s="31"/>
      <c r="P183" s="12" t="s">
        <v>111</v>
      </c>
    </row>
    <row r="184" spans="1:29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O184" s="31"/>
    </row>
    <row r="185" spans="1:29" ht="15" x14ac:dyDescent="0.25">
      <c r="A185" s="22"/>
      <c r="B185" s="303" t="s">
        <v>41</v>
      </c>
      <c r="C185" s="303" t="s">
        <v>42</v>
      </c>
      <c r="D185" s="303" t="s">
        <v>43</v>
      </c>
      <c r="E185" s="303" t="s">
        <v>44</v>
      </c>
      <c r="F185" s="303" t="s">
        <v>45</v>
      </c>
      <c r="G185" s="303" t="s">
        <v>46</v>
      </c>
      <c r="H185" s="303" t="s">
        <v>47</v>
      </c>
      <c r="I185" s="303" t="s">
        <v>48</v>
      </c>
      <c r="J185" s="303" t="s">
        <v>49</v>
      </c>
      <c r="K185" s="303" t="s">
        <v>50</v>
      </c>
      <c r="L185" s="303" t="s">
        <v>51</v>
      </c>
      <c r="M185" s="303" t="s">
        <v>52</v>
      </c>
      <c r="N185" s="303" t="s">
        <v>93</v>
      </c>
      <c r="O185" s="31"/>
      <c r="P185" s="13"/>
      <c r="Q185" s="303" t="s">
        <v>41</v>
      </c>
      <c r="R185" s="303" t="s">
        <v>42</v>
      </c>
      <c r="S185" s="303" t="s">
        <v>43</v>
      </c>
      <c r="T185" s="303" t="s">
        <v>44</v>
      </c>
      <c r="U185" s="303" t="s">
        <v>45</v>
      </c>
      <c r="V185" s="303" t="s">
        <v>46</v>
      </c>
      <c r="W185" s="303" t="s">
        <v>47</v>
      </c>
      <c r="X185" s="303" t="s">
        <v>48</v>
      </c>
      <c r="Y185" s="303" t="s">
        <v>49</v>
      </c>
      <c r="Z185" s="303" t="s">
        <v>50</v>
      </c>
      <c r="AA185" s="303" t="s">
        <v>51</v>
      </c>
      <c r="AB185" s="303" t="s">
        <v>52</v>
      </c>
      <c r="AC185" s="303" t="s">
        <v>93</v>
      </c>
    </row>
    <row r="186" spans="1:29" hidden="1" x14ac:dyDescent="0.25">
      <c r="A186" s="40">
        <v>2000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8"/>
      <c r="O186" s="31"/>
      <c r="P186" s="40">
        <v>2000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4"/>
      <c r="AB186" s="23"/>
      <c r="AC186" s="23"/>
    </row>
    <row r="187" spans="1:29" hidden="1" x14ac:dyDescent="0.25">
      <c r="A187" s="40">
        <v>2001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8"/>
      <c r="O187" s="31"/>
      <c r="P187" s="40">
        <v>2001</v>
      </c>
      <c r="Q187" s="33" t="str">
        <f>IF(B187&lt;&gt;"",IF(B186&lt;&gt;"",(B187/B186-1)*100,"-"),"-")</f>
        <v>-</v>
      </c>
      <c r="R187" s="33" t="str">
        <f t="shared" ref="R187:AB197" si="45">IF(C187&lt;&gt;"",IF(C186&lt;&gt;"",(C187/C186-1)*100,"-"),"-")</f>
        <v>-</v>
      </c>
      <c r="S187" s="33" t="str">
        <f t="shared" si="45"/>
        <v>-</v>
      </c>
      <c r="T187" s="33" t="str">
        <f t="shared" si="45"/>
        <v>-</v>
      </c>
      <c r="U187" s="33" t="str">
        <f t="shared" si="45"/>
        <v>-</v>
      </c>
      <c r="V187" s="33" t="str">
        <f t="shared" si="45"/>
        <v>-</v>
      </c>
      <c r="W187" s="33" t="str">
        <f t="shared" si="45"/>
        <v>-</v>
      </c>
      <c r="X187" s="33" t="str">
        <f t="shared" si="45"/>
        <v>-</v>
      </c>
      <c r="Y187" s="33" t="str">
        <f t="shared" si="45"/>
        <v>-</v>
      </c>
      <c r="Z187" s="33" t="str">
        <f t="shared" si="45"/>
        <v>-</v>
      </c>
      <c r="AA187" s="33" t="str">
        <f t="shared" si="45"/>
        <v>-</v>
      </c>
      <c r="AB187" s="33" t="str">
        <f t="shared" si="45"/>
        <v>-</v>
      </c>
      <c r="AC187" s="33" t="str">
        <f>IF(M187&lt;&gt;"",IF(N187&lt;&gt;"",IF(N186&lt;&gt;"",(N187/N186-1)*100,"-"),"-"),"-")</f>
        <v>-</v>
      </c>
    </row>
    <row r="188" spans="1:29" hidden="1" x14ac:dyDescent="0.25">
      <c r="A188" s="40">
        <v>2002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8"/>
      <c r="O188" s="31"/>
      <c r="P188" s="40">
        <v>2002</v>
      </c>
      <c r="Q188" s="33" t="str">
        <f t="shared" ref="Q188:Q197" si="46">IF(B188&lt;&gt;"",IF(B187&lt;&gt;"",(B188/B187-1)*100,"-"),"-")</f>
        <v>-</v>
      </c>
      <c r="R188" s="33" t="str">
        <f t="shared" si="45"/>
        <v>-</v>
      </c>
      <c r="S188" s="33" t="str">
        <f t="shared" si="45"/>
        <v>-</v>
      </c>
      <c r="T188" s="33" t="str">
        <f t="shared" si="45"/>
        <v>-</v>
      </c>
      <c r="U188" s="33" t="str">
        <f t="shared" si="45"/>
        <v>-</v>
      </c>
      <c r="V188" s="33" t="str">
        <f t="shared" si="45"/>
        <v>-</v>
      </c>
      <c r="W188" s="33" t="str">
        <f t="shared" si="45"/>
        <v>-</v>
      </c>
      <c r="X188" s="33" t="str">
        <f t="shared" si="45"/>
        <v>-</v>
      </c>
      <c r="Y188" s="33" t="str">
        <f t="shared" si="45"/>
        <v>-</v>
      </c>
      <c r="Z188" s="33" t="str">
        <f t="shared" si="45"/>
        <v>-</v>
      </c>
      <c r="AA188" s="33" t="str">
        <f t="shared" si="45"/>
        <v>-</v>
      </c>
      <c r="AB188" s="33" t="str">
        <f t="shared" si="45"/>
        <v>-</v>
      </c>
      <c r="AC188" s="33" t="str">
        <f t="shared" ref="AC188:AC197" si="47">IF(M188&lt;&gt;"",IF(N188&lt;&gt;"",IF(N187&lt;&gt;"",(N188/N187-1)*100,"-"),"-"),"-")</f>
        <v>-</v>
      </c>
    </row>
    <row r="189" spans="1:29" hidden="1" x14ac:dyDescent="0.25">
      <c r="A189" s="40">
        <v>2003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8"/>
      <c r="O189" s="31"/>
      <c r="P189" s="40">
        <v>2003</v>
      </c>
      <c r="Q189" s="33" t="str">
        <f t="shared" si="46"/>
        <v>-</v>
      </c>
      <c r="R189" s="33" t="str">
        <f t="shared" si="45"/>
        <v>-</v>
      </c>
      <c r="S189" s="33" t="str">
        <f t="shared" si="45"/>
        <v>-</v>
      </c>
      <c r="T189" s="33" t="str">
        <f t="shared" si="45"/>
        <v>-</v>
      </c>
      <c r="U189" s="33" t="str">
        <f t="shared" si="45"/>
        <v>-</v>
      </c>
      <c r="V189" s="33" t="str">
        <f t="shared" si="45"/>
        <v>-</v>
      </c>
      <c r="W189" s="33" t="str">
        <f t="shared" si="45"/>
        <v>-</v>
      </c>
      <c r="X189" s="33" t="str">
        <f t="shared" si="45"/>
        <v>-</v>
      </c>
      <c r="Y189" s="33" t="str">
        <f t="shared" si="45"/>
        <v>-</v>
      </c>
      <c r="Z189" s="33" t="str">
        <f t="shared" si="45"/>
        <v>-</v>
      </c>
      <c r="AA189" s="33" t="str">
        <f t="shared" si="45"/>
        <v>-</v>
      </c>
      <c r="AB189" s="33" t="str">
        <f t="shared" si="45"/>
        <v>-</v>
      </c>
      <c r="AC189" s="33" t="str">
        <f t="shared" si="47"/>
        <v>-</v>
      </c>
    </row>
    <row r="190" spans="1:29" hidden="1" x14ac:dyDescent="0.25">
      <c r="A190" s="40">
        <v>2004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8"/>
      <c r="O190" s="31"/>
      <c r="P190" s="40">
        <v>2004</v>
      </c>
      <c r="Q190" s="33" t="str">
        <f t="shared" si="46"/>
        <v>-</v>
      </c>
      <c r="R190" s="33" t="str">
        <f t="shared" si="45"/>
        <v>-</v>
      </c>
      <c r="S190" s="33" t="str">
        <f t="shared" si="45"/>
        <v>-</v>
      </c>
      <c r="T190" s="33" t="str">
        <f t="shared" si="45"/>
        <v>-</v>
      </c>
      <c r="U190" s="33" t="str">
        <f t="shared" si="45"/>
        <v>-</v>
      </c>
      <c r="V190" s="33" t="str">
        <f t="shared" si="45"/>
        <v>-</v>
      </c>
      <c r="W190" s="33" t="str">
        <f t="shared" si="45"/>
        <v>-</v>
      </c>
      <c r="X190" s="33" t="str">
        <f t="shared" si="45"/>
        <v>-</v>
      </c>
      <c r="Y190" s="33" t="str">
        <f t="shared" si="45"/>
        <v>-</v>
      </c>
      <c r="Z190" s="33" t="str">
        <f t="shared" si="45"/>
        <v>-</v>
      </c>
      <c r="AA190" s="33" t="str">
        <f t="shared" si="45"/>
        <v>-</v>
      </c>
      <c r="AB190" s="33" t="str">
        <f t="shared" si="45"/>
        <v>-</v>
      </c>
      <c r="AC190" s="33" t="str">
        <f t="shared" si="47"/>
        <v>-</v>
      </c>
    </row>
    <row r="191" spans="1:29" hidden="1" x14ac:dyDescent="0.25">
      <c r="A191" s="40">
        <v>2005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8"/>
      <c r="O191" s="31"/>
      <c r="P191" s="40">
        <v>2005</v>
      </c>
      <c r="Q191" s="33" t="str">
        <f t="shared" si="46"/>
        <v>-</v>
      </c>
      <c r="R191" s="33" t="str">
        <f t="shared" si="45"/>
        <v>-</v>
      </c>
      <c r="S191" s="33" t="str">
        <f t="shared" si="45"/>
        <v>-</v>
      </c>
      <c r="T191" s="33" t="str">
        <f t="shared" si="45"/>
        <v>-</v>
      </c>
      <c r="U191" s="33" t="str">
        <f t="shared" si="45"/>
        <v>-</v>
      </c>
      <c r="V191" s="33" t="str">
        <f t="shared" si="45"/>
        <v>-</v>
      </c>
      <c r="W191" s="33" t="str">
        <f t="shared" si="45"/>
        <v>-</v>
      </c>
      <c r="X191" s="33" t="str">
        <f t="shared" si="45"/>
        <v>-</v>
      </c>
      <c r="Y191" s="33" t="str">
        <f t="shared" si="45"/>
        <v>-</v>
      </c>
      <c r="Z191" s="33" t="str">
        <f t="shared" si="45"/>
        <v>-</v>
      </c>
      <c r="AA191" s="33" t="str">
        <f t="shared" si="45"/>
        <v>-</v>
      </c>
      <c r="AB191" s="33" t="str">
        <f t="shared" si="45"/>
        <v>-</v>
      </c>
      <c r="AC191" s="33" t="str">
        <f t="shared" si="47"/>
        <v>-</v>
      </c>
    </row>
    <row r="192" spans="1:29" hidden="1" x14ac:dyDescent="0.25">
      <c r="A192" s="40">
        <v>2006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8"/>
      <c r="O192" s="31"/>
      <c r="P192" s="40">
        <v>2006</v>
      </c>
      <c r="Q192" s="33" t="str">
        <f t="shared" si="46"/>
        <v>-</v>
      </c>
      <c r="R192" s="33" t="str">
        <f t="shared" si="45"/>
        <v>-</v>
      </c>
      <c r="S192" s="33" t="str">
        <f t="shared" si="45"/>
        <v>-</v>
      </c>
      <c r="T192" s="33" t="str">
        <f t="shared" si="45"/>
        <v>-</v>
      </c>
      <c r="U192" s="33" t="str">
        <f t="shared" si="45"/>
        <v>-</v>
      </c>
      <c r="V192" s="33" t="str">
        <f t="shared" si="45"/>
        <v>-</v>
      </c>
      <c r="W192" s="33" t="str">
        <f t="shared" si="45"/>
        <v>-</v>
      </c>
      <c r="X192" s="33" t="str">
        <f t="shared" si="45"/>
        <v>-</v>
      </c>
      <c r="Y192" s="33" t="str">
        <f t="shared" si="45"/>
        <v>-</v>
      </c>
      <c r="Z192" s="33" t="str">
        <f t="shared" si="45"/>
        <v>-</v>
      </c>
      <c r="AA192" s="33" t="str">
        <f t="shared" si="45"/>
        <v>-</v>
      </c>
      <c r="AB192" s="33" t="str">
        <f t="shared" si="45"/>
        <v>-</v>
      </c>
      <c r="AC192" s="33" t="str">
        <f t="shared" si="47"/>
        <v>-</v>
      </c>
    </row>
    <row r="193" spans="1:29" hidden="1" x14ac:dyDescent="0.25">
      <c r="A193" s="40">
        <v>2007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8"/>
      <c r="O193" s="31"/>
      <c r="P193" s="40">
        <v>2007</v>
      </c>
      <c r="Q193" s="33" t="str">
        <f t="shared" si="46"/>
        <v>-</v>
      </c>
      <c r="R193" s="33" t="str">
        <f t="shared" si="45"/>
        <v>-</v>
      </c>
      <c r="S193" s="33" t="str">
        <f t="shared" si="45"/>
        <v>-</v>
      </c>
      <c r="T193" s="33" t="str">
        <f t="shared" si="45"/>
        <v>-</v>
      </c>
      <c r="U193" s="33" t="str">
        <f t="shared" si="45"/>
        <v>-</v>
      </c>
      <c r="V193" s="33" t="str">
        <f t="shared" si="45"/>
        <v>-</v>
      </c>
      <c r="W193" s="33" t="str">
        <f t="shared" si="45"/>
        <v>-</v>
      </c>
      <c r="X193" s="33" t="str">
        <f t="shared" si="45"/>
        <v>-</v>
      </c>
      <c r="Y193" s="33" t="str">
        <f t="shared" si="45"/>
        <v>-</v>
      </c>
      <c r="Z193" s="33" t="str">
        <f t="shared" si="45"/>
        <v>-</v>
      </c>
      <c r="AA193" s="33" t="str">
        <f t="shared" si="45"/>
        <v>-</v>
      </c>
      <c r="AB193" s="33" t="str">
        <f t="shared" si="45"/>
        <v>-</v>
      </c>
      <c r="AC193" s="33" t="str">
        <f t="shared" si="47"/>
        <v>-</v>
      </c>
    </row>
    <row r="194" spans="1:29" hidden="1" x14ac:dyDescent="0.25">
      <c r="A194" s="40">
        <v>2008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8"/>
      <c r="O194" s="31"/>
      <c r="P194" s="40">
        <v>2008</v>
      </c>
      <c r="Q194" s="33" t="str">
        <f t="shared" si="46"/>
        <v>-</v>
      </c>
      <c r="R194" s="33" t="str">
        <f t="shared" si="45"/>
        <v>-</v>
      </c>
      <c r="S194" s="33" t="str">
        <f t="shared" si="45"/>
        <v>-</v>
      </c>
      <c r="T194" s="33" t="str">
        <f t="shared" si="45"/>
        <v>-</v>
      </c>
      <c r="U194" s="33" t="str">
        <f t="shared" si="45"/>
        <v>-</v>
      </c>
      <c r="V194" s="33" t="str">
        <f t="shared" si="45"/>
        <v>-</v>
      </c>
      <c r="W194" s="33" t="str">
        <f t="shared" si="45"/>
        <v>-</v>
      </c>
      <c r="X194" s="33" t="str">
        <f t="shared" si="45"/>
        <v>-</v>
      </c>
      <c r="Y194" s="33" t="str">
        <f t="shared" si="45"/>
        <v>-</v>
      </c>
      <c r="Z194" s="33" t="str">
        <f t="shared" si="45"/>
        <v>-</v>
      </c>
      <c r="AA194" s="33" t="str">
        <f t="shared" si="45"/>
        <v>-</v>
      </c>
      <c r="AB194" s="33" t="str">
        <f t="shared" si="45"/>
        <v>-</v>
      </c>
      <c r="AC194" s="33" t="str">
        <f t="shared" si="47"/>
        <v>-</v>
      </c>
    </row>
    <row r="195" spans="1:29" hidden="1" x14ac:dyDescent="0.25">
      <c r="A195" s="40">
        <v>2009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8"/>
      <c r="O195" s="31"/>
      <c r="P195" s="40">
        <v>2009</v>
      </c>
      <c r="Q195" s="33" t="str">
        <f t="shared" si="46"/>
        <v>-</v>
      </c>
      <c r="R195" s="33" t="str">
        <f t="shared" si="45"/>
        <v>-</v>
      </c>
      <c r="S195" s="33" t="str">
        <f t="shared" si="45"/>
        <v>-</v>
      </c>
      <c r="T195" s="33" t="str">
        <f t="shared" si="45"/>
        <v>-</v>
      </c>
      <c r="U195" s="33" t="str">
        <f t="shared" si="45"/>
        <v>-</v>
      </c>
      <c r="V195" s="33" t="str">
        <f t="shared" si="45"/>
        <v>-</v>
      </c>
      <c r="W195" s="33" t="str">
        <f t="shared" si="45"/>
        <v>-</v>
      </c>
      <c r="X195" s="33" t="str">
        <f t="shared" si="45"/>
        <v>-</v>
      </c>
      <c r="Y195" s="33" t="str">
        <f t="shared" si="45"/>
        <v>-</v>
      </c>
      <c r="Z195" s="33" t="str">
        <f t="shared" si="45"/>
        <v>-</v>
      </c>
      <c r="AA195" s="33" t="str">
        <f t="shared" si="45"/>
        <v>-</v>
      </c>
      <c r="AB195" s="33" t="str">
        <f t="shared" si="45"/>
        <v>-</v>
      </c>
      <c r="AC195" s="33" t="str">
        <f t="shared" si="47"/>
        <v>-</v>
      </c>
    </row>
    <row r="196" spans="1:29" hidden="1" x14ac:dyDescent="0.25">
      <c r="A196" s="40">
        <v>2010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8"/>
      <c r="O196" s="31"/>
      <c r="P196" s="40">
        <v>2010</v>
      </c>
      <c r="Q196" s="33" t="str">
        <f t="shared" si="46"/>
        <v>-</v>
      </c>
      <c r="R196" s="33" t="str">
        <f t="shared" si="45"/>
        <v>-</v>
      </c>
      <c r="S196" s="33" t="str">
        <f t="shared" si="45"/>
        <v>-</v>
      </c>
      <c r="T196" s="33" t="str">
        <f t="shared" si="45"/>
        <v>-</v>
      </c>
      <c r="U196" s="33" t="str">
        <f t="shared" si="45"/>
        <v>-</v>
      </c>
      <c r="V196" s="33" t="str">
        <f t="shared" si="45"/>
        <v>-</v>
      </c>
      <c r="W196" s="33" t="str">
        <f t="shared" si="45"/>
        <v>-</v>
      </c>
      <c r="X196" s="33" t="str">
        <f t="shared" si="45"/>
        <v>-</v>
      </c>
      <c r="Y196" s="33" t="str">
        <f t="shared" si="45"/>
        <v>-</v>
      </c>
      <c r="Z196" s="33" t="str">
        <f t="shared" si="45"/>
        <v>-</v>
      </c>
      <c r="AA196" s="33" t="str">
        <f t="shared" si="45"/>
        <v>-</v>
      </c>
      <c r="AB196" s="33" t="str">
        <f t="shared" si="45"/>
        <v>-</v>
      </c>
      <c r="AC196" s="33" t="str">
        <f t="shared" si="47"/>
        <v>-</v>
      </c>
    </row>
    <row r="197" spans="1:29" hidden="1" x14ac:dyDescent="0.25">
      <c r="A197" s="40">
        <v>2011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8"/>
      <c r="O197" s="31"/>
      <c r="P197" s="40">
        <v>2011</v>
      </c>
      <c r="Q197" s="33" t="str">
        <f t="shared" si="46"/>
        <v>-</v>
      </c>
      <c r="R197" s="33" t="str">
        <f t="shared" si="45"/>
        <v>-</v>
      </c>
      <c r="S197" s="33" t="str">
        <f t="shared" si="45"/>
        <v>-</v>
      </c>
      <c r="T197" s="33" t="str">
        <f t="shared" si="45"/>
        <v>-</v>
      </c>
      <c r="U197" s="33" t="str">
        <f t="shared" si="45"/>
        <v>-</v>
      </c>
      <c r="V197" s="33" t="str">
        <f t="shared" si="45"/>
        <v>-</v>
      </c>
      <c r="W197" s="33" t="str">
        <f t="shared" si="45"/>
        <v>-</v>
      </c>
      <c r="X197" s="33" t="str">
        <f t="shared" si="45"/>
        <v>-</v>
      </c>
      <c r="Y197" s="33" t="str">
        <f t="shared" si="45"/>
        <v>-</v>
      </c>
      <c r="Z197" s="33" t="str">
        <f t="shared" si="45"/>
        <v>-</v>
      </c>
      <c r="AA197" s="33" t="str">
        <f t="shared" si="45"/>
        <v>-</v>
      </c>
      <c r="AB197" s="33" t="str">
        <f t="shared" si="45"/>
        <v>-</v>
      </c>
      <c r="AC197" s="33" t="str">
        <f t="shared" si="47"/>
        <v>-</v>
      </c>
    </row>
    <row r="198" spans="1:29" hidden="1" x14ac:dyDescent="0.25">
      <c r="A198" s="40">
        <v>2012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8"/>
      <c r="O198" s="31"/>
      <c r="P198" s="40">
        <v>2012</v>
      </c>
      <c r="Q198" s="18" t="str">
        <f t="shared" ref="Q198:AC205" si="48">IF(B198&lt;&gt;"",IF(B197&lt;&gt;"",(B198-B197),"-"),"-")</f>
        <v>-</v>
      </c>
      <c r="R198" s="18" t="str">
        <f t="shared" si="48"/>
        <v>-</v>
      </c>
      <c r="S198" s="18" t="str">
        <f t="shared" si="48"/>
        <v>-</v>
      </c>
      <c r="T198" s="18" t="str">
        <f t="shared" si="48"/>
        <v>-</v>
      </c>
      <c r="U198" s="18" t="str">
        <f t="shared" si="48"/>
        <v>-</v>
      </c>
      <c r="V198" s="18" t="str">
        <f t="shared" si="48"/>
        <v>-</v>
      </c>
      <c r="W198" s="18" t="str">
        <f t="shared" si="48"/>
        <v>-</v>
      </c>
      <c r="X198" s="18" t="str">
        <f t="shared" si="48"/>
        <v>-</v>
      </c>
      <c r="Y198" s="18" t="str">
        <f t="shared" si="48"/>
        <v>-</v>
      </c>
      <c r="Z198" s="18" t="str">
        <f t="shared" si="48"/>
        <v>-</v>
      </c>
      <c r="AA198" s="18" t="str">
        <f t="shared" si="48"/>
        <v>-</v>
      </c>
      <c r="AB198" s="18" t="str">
        <f t="shared" si="48"/>
        <v>-</v>
      </c>
      <c r="AC198" s="18" t="str">
        <f t="shared" si="48"/>
        <v>-</v>
      </c>
    </row>
    <row r="199" spans="1:29" x14ac:dyDescent="0.25">
      <c r="A199" s="303">
        <v>2013</v>
      </c>
      <c r="B199" s="27">
        <f>(B174/B149)*100</f>
        <v>76.970801217387603</v>
      </c>
      <c r="C199" s="27">
        <f>(C174/C149)*100</f>
        <v>70.481748232411746</v>
      </c>
      <c r="D199" s="27">
        <f>(D174/D149)*100</f>
        <v>71.592936890913677</v>
      </c>
      <c r="E199" s="27">
        <f>(E174/E149)*100</f>
        <v>75.234231655392918</v>
      </c>
      <c r="F199" s="27">
        <f>(F174/F149)*100</f>
        <v>77.529066758145731</v>
      </c>
      <c r="G199" s="27">
        <f>(G174/G149)*100</f>
        <v>75.848155334621168</v>
      </c>
      <c r="H199" s="27">
        <f>(H174/H149)*100</f>
        <v>79.849430103132505</v>
      </c>
      <c r="I199" s="27">
        <f>(I174/I149)*100</f>
        <v>78.227434145695113</v>
      </c>
      <c r="J199" s="27">
        <f>(J174/J149)*100</f>
        <v>81.233786557316947</v>
      </c>
      <c r="K199" s="27">
        <f>(K174/K149)*100</f>
        <v>82.547246549423775</v>
      </c>
      <c r="L199" s="27">
        <f>(L174/L149)*100</f>
        <v>79.70305506718131</v>
      </c>
      <c r="M199" s="27">
        <f>(M174/M149)*100</f>
        <v>79.907379731332028</v>
      </c>
      <c r="N199" s="70">
        <f>(N174/N149)*100</f>
        <v>77.355458160315038</v>
      </c>
      <c r="O199" s="31"/>
      <c r="P199" s="303">
        <v>2013</v>
      </c>
      <c r="Q199" s="18" t="str">
        <f t="shared" si="48"/>
        <v>-</v>
      </c>
      <c r="R199" s="18" t="str">
        <f t="shared" si="48"/>
        <v>-</v>
      </c>
      <c r="S199" s="18" t="str">
        <f t="shared" si="48"/>
        <v>-</v>
      </c>
      <c r="T199" s="18" t="str">
        <f t="shared" si="48"/>
        <v>-</v>
      </c>
      <c r="U199" s="18" t="str">
        <f t="shared" si="48"/>
        <v>-</v>
      </c>
      <c r="V199" s="18" t="str">
        <f t="shared" si="48"/>
        <v>-</v>
      </c>
      <c r="W199" s="18" t="str">
        <f t="shared" si="48"/>
        <v>-</v>
      </c>
      <c r="X199" s="18" t="str">
        <f t="shared" si="48"/>
        <v>-</v>
      </c>
      <c r="Y199" s="18" t="str">
        <f t="shared" si="48"/>
        <v>-</v>
      </c>
      <c r="Z199" s="18" t="str">
        <f t="shared" si="48"/>
        <v>-</v>
      </c>
      <c r="AA199" s="18" t="str">
        <f t="shared" si="48"/>
        <v>-</v>
      </c>
      <c r="AB199" s="18" t="str">
        <f t="shared" si="48"/>
        <v>-</v>
      </c>
      <c r="AC199" s="71" t="str">
        <f t="shared" si="48"/>
        <v>-</v>
      </c>
    </row>
    <row r="200" spans="1:29" x14ac:dyDescent="0.25">
      <c r="A200" s="303">
        <v>2014</v>
      </c>
      <c r="B200" s="27">
        <f>(B175/B150)*100</f>
        <v>80.742708883086806</v>
      </c>
      <c r="C200" s="27">
        <f>(C175/C150)*100</f>
        <v>77.448776968689145</v>
      </c>
      <c r="D200" s="27">
        <f>(D175/D150)*100</f>
        <v>80.102271039941698</v>
      </c>
      <c r="E200" s="27">
        <f>(E175/E150)*100</f>
        <v>82.777369540482681</v>
      </c>
      <c r="F200" s="27">
        <f>(F175/F150)*100</f>
        <v>83.032082559430762</v>
      </c>
      <c r="G200" s="27">
        <f>(G175/G150)*100</f>
        <v>81.456990741918759</v>
      </c>
      <c r="H200" s="27">
        <f>(H175/H150)*100</f>
        <v>85.157365663756352</v>
      </c>
      <c r="I200" s="27">
        <f>(I175/I150)*100</f>
        <v>85.27952782271457</v>
      </c>
      <c r="J200" s="27">
        <f>(J175/J150)*100</f>
        <v>86.690550083103247</v>
      </c>
      <c r="K200" s="27">
        <f>(K175/K150)*100</f>
        <v>84.963537598238318</v>
      </c>
      <c r="L200" s="27">
        <f>(L175/L150)*100</f>
        <v>80.695929039989721</v>
      </c>
      <c r="M200" s="27">
        <f>(M175/M150)*100</f>
        <v>81.025348216840541</v>
      </c>
      <c r="N200" s="70">
        <f>(N175/N150)*100</f>
        <v>82.455518994740771</v>
      </c>
      <c r="O200" s="31"/>
      <c r="P200" s="303">
        <v>2014</v>
      </c>
      <c r="Q200" s="18">
        <f t="shared" si="48"/>
        <v>3.771907665699203</v>
      </c>
      <c r="R200" s="18">
        <f t="shared" si="48"/>
        <v>6.967028736277399</v>
      </c>
      <c r="S200" s="18">
        <f t="shared" si="48"/>
        <v>8.509334149028021</v>
      </c>
      <c r="T200" s="18">
        <f t="shared" si="48"/>
        <v>7.543137885089763</v>
      </c>
      <c r="U200" s="18">
        <f t="shared" si="48"/>
        <v>5.5030158012850308</v>
      </c>
      <c r="V200" s="18">
        <f t="shared" si="48"/>
        <v>5.6088354072975903</v>
      </c>
      <c r="W200" s="18">
        <f t="shared" si="48"/>
        <v>5.3079355606238465</v>
      </c>
      <c r="X200" s="18">
        <f t="shared" si="48"/>
        <v>7.0520936770194567</v>
      </c>
      <c r="Y200" s="18">
        <f t="shared" si="48"/>
        <v>5.4567635257863003</v>
      </c>
      <c r="Z200" s="18">
        <f t="shared" si="48"/>
        <v>2.4162910488145428</v>
      </c>
      <c r="AA200" s="18">
        <f t="shared" si="48"/>
        <v>0.99287397280841105</v>
      </c>
      <c r="AB200" s="18">
        <f t="shared" si="48"/>
        <v>1.1179684855085128</v>
      </c>
      <c r="AC200" s="71">
        <f t="shared" si="48"/>
        <v>5.100060834425733</v>
      </c>
    </row>
    <row r="201" spans="1:29" x14ac:dyDescent="0.25">
      <c r="A201" s="303">
        <v>2015</v>
      </c>
      <c r="B201" s="27">
        <f>(B176/B151)*100</f>
        <v>84.550402755200579</v>
      </c>
      <c r="C201" s="27">
        <f>(C176/C151)*100</f>
        <v>79.98592117344468</v>
      </c>
      <c r="D201" s="27">
        <f>(D176/D151)*100</f>
        <v>76.15174875434586</v>
      </c>
      <c r="E201" s="27">
        <f>(E176/E151)*100</f>
        <v>78.991284912403358</v>
      </c>
      <c r="F201" s="27">
        <f>(F176/F151)*100</f>
        <v>82.388029090076444</v>
      </c>
      <c r="G201" s="27">
        <f>(G176/G151)*100</f>
        <v>80.937897213785234</v>
      </c>
      <c r="H201" s="27">
        <f>(H176/H151)*100</f>
        <v>82.926012100990604</v>
      </c>
      <c r="I201" s="27">
        <f>(I176/I151)*100</f>
        <v>83.513189562424614</v>
      </c>
      <c r="J201" s="27">
        <f>(J176/J151)*100</f>
        <v>82.239944871130575</v>
      </c>
      <c r="K201" s="27">
        <f>(K176/K151)*100</f>
        <v>82.389458983879464</v>
      </c>
      <c r="L201" s="27">
        <f>(L176/L151)*100</f>
        <v>79.200962911088112</v>
      </c>
      <c r="M201" s="27">
        <f>(M176/M151)*100</f>
        <v>81.938969850353217</v>
      </c>
      <c r="N201" s="70">
        <f>(N176/N151)*100</f>
        <v>81.363308880927221</v>
      </c>
      <c r="O201" s="31"/>
      <c r="P201" s="303">
        <v>2015</v>
      </c>
      <c r="Q201" s="18">
        <f t="shared" si="48"/>
        <v>3.8076938721137736</v>
      </c>
      <c r="R201" s="18">
        <f t="shared" si="48"/>
        <v>2.5371442047555348</v>
      </c>
      <c r="S201" s="18">
        <f t="shared" si="48"/>
        <v>-3.950522285595838</v>
      </c>
      <c r="T201" s="18">
        <f t="shared" si="48"/>
        <v>-3.7860846280793226</v>
      </c>
      <c r="U201" s="18">
        <f t="shared" si="48"/>
        <v>-0.64405346935431851</v>
      </c>
      <c r="V201" s="18">
        <f t="shared" si="48"/>
        <v>-0.51909352813352427</v>
      </c>
      <c r="W201" s="18">
        <f t="shared" si="48"/>
        <v>-2.2313535627657473</v>
      </c>
      <c r="X201" s="18">
        <f t="shared" si="48"/>
        <v>-1.766338260289956</v>
      </c>
      <c r="Y201" s="18">
        <f t="shared" si="48"/>
        <v>-4.4506052119726718</v>
      </c>
      <c r="Z201" s="18">
        <f t="shared" si="48"/>
        <v>-2.5740786143588537</v>
      </c>
      <c r="AA201" s="18">
        <f t="shared" si="48"/>
        <v>-1.4949661289016092</v>
      </c>
      <c r="AB201" s="18">
        <f t="shared" si="48"/>
        <v>0.91362163351267611</v>
      </c>
      <c r="AC201" s="71">
        <f t="shared" si="48"/>
        <v>-1.0922101138135503</v>
      </c>
    </row>
    <row r="202" spans="1:29" x14ac:dyDescent="0.25">
      <c r="A202" s="303">
        <v>2016</v>
      </c>
      <c r="B202" s="27">
        <f>(B177/B152)*100</f>
        <v>84.856952133053781</v>
      </c>
      <c r="C202" s="27">
        <f>(C177/C152)*100</f>
        <v>80.387440558555411</v>
      </c>
      <c r="D202" s="27">
        <f>(D177/D152)*100</f>
        <v>77.973279542945619</v>
      </c>
      <c r="E202" s="27">
        <f>(E177/E152)*100</f>
        <v>81.345516015704604</v>
      </c>
      <c r="F202" s="27">
        <f>(F177/F152)*100</f>
        <v>82.254116921817626</v>
      </c>
      <c r="G202" s="27">
        <f>(G177/G152)*100</f>
        <v>83.151354509939196</v>
      </c>
      <c r="H202" s="27">
        <f>(H177/H152)*100</f>
        <v>85.58015221171253</v>
      </c>
      <c r="I202" s="27">
        <f>(I177/I152)*100</f>
        <v>85.520704022820695</v>
      </c>
      <c r="J202" s="27">
        <f>(J177/J152)*100</f>
        <v>86.834468433454205</v>
      </c>
      <c r="K202" s="27">
        <f>(K177/K152)*100</f>
        <v>87.097037774598647</v>
      </c>
      <c r="L202" s="27">
        <f>(L177/L152)*100</f>
        <v>84.918811364396689</v>
      </c>
      <c r="M202" s="27">
        <f>(M177/M152)*100</f>
        <v>83.859805872975429</v>
      </c>
      <c r="N202" s="70">
        <f>(N177/N152)*100</f>
        <v>83.71999667548593</v>
      </c>
      <c r="O202" s="31"/>
      <c r="P202" s="303">
        <v>2016</v>
      </c>
      <c r="Q202" s="18">
        <f t="shared" si="48"/>
        <v>0.30654937785320158</v>
      </c>
      <c r="R202" s="18">
        <f t="shared" si="48"/>
        <v>0.40151938511073126</v>
      </c>
      <c r="S202" s="18">
        <f t="shared" si="48"/>
        <v>1.8215307885997589</v>
      </c>
      <c r="T202" s="18">
        <f t="shared" si="48"/>
        <v>2.3542311033012453</v>
      </c>
      <c r="U202" s="18">
        <f t="shared" si="48"/>
        <v>-0.13391216825881713</v>
      </c>
      <c r="V202" s="18">
        <f t="shared" si="48"/>
        <v>2.2134572961539618</v>
      </c>
      <c r="W202" s="18">
        <f t="shared" si="48"/>
        <v>2.6541401107219258</v>
      </c>
      <c r="X202" s="18">
        <f t="shared" si="48"/>
        <v>2.0075144603960808</v>
      </c>
      <c r="Y202" s="18">
        <f t="shared" si="48"/>
        <v>4.59452356232363</v>
      </c>
      <c r="Z202" s="18">
        <f t="shared" si="48"/>
        <v>4.7075787907191824</v>
      </c>
      <c r="AA202" s="18">
        <f t="shared" si="48"/>
        <v>5.7178484533085765</v>
      </c>
      <c r="AB202" s="18">
        <f t="shared" si="48"/>
        <v>1.9208360226222112</v>
      </c>
      <c r="AC202" s="71">
        <f t="shared" si="48"/>
        <v>2.3566877945587095</v>
      </c>
    </row>
    <row r="203" spans="1:29" x14ac:dyDescent="0.25">
      <c r="A203" s="303">
        <v>2017</v>
      </c>
      <c r="B203" s="27">
        <f>(B178/B153)*100</f>
        <v>87.292815551657696</v>
      </c>
      <c r="C203" s="27">
        <f>(C178/C153)*100</f>
        <v>84.89544530637562</v>
      </c>
      <c r="D203" s="27">
        <f>(D178/D153)*100</f>
        <v>84.0686001352924</v>
      </c>
      <c r="E203" s="27">
        <f>(E178/E153)*100</f>
        <v>84.994130732140917</v>
      </c>
      <c r="F203" s="27">
        <f>(F178/F153)*100</f>
        <v>84.30081104195547</v>
      </c>
      <c r="G203" s="27">
        <f>(G178/G153)*100</f>
        <v>84.913431035987998</v>
      </c>
      <c r="H203" s="27">
        <f>(H178/H153)*100</f>
        <v>85.991416200980296</v>
      </c>
      <c r="I203" s="27">
        <f>(I178/I153)*100</f>
        <v>84.30870080833499</v>
      </c>
      <c r="J203" s="27">
        <f>(J178/J153)*100</f>
        <v>85.538338129577312</v>
      </c>
      <c r="K203" s="27">
        <f>(K178/K153)*100</f>
        <v>85.485374433751474</v>
      </c>
      <c r="L203" s="27">
        <f>(L178/L153)*100</f>
        <v>82.417375398391073</v>
      </c>
      <c r="M203" s="27">
        <f>(M178/M153)*100</f>
        <v>82.924036049385649</v>
      </c>
      <c r="N203" s="70">
        <f>(N178/N153)*100</f>
        <v>84.776931306450521</v>
      </c>
      <c r="O203" s="31"/>
      <c r="P203" s="303">
        <v>2017</v>
      </c>
      <c r="Q203" s="18">
        <f t="shared" si="48"/>
        <v>2.4358634186039154</v>
      </c>
      <c r="R203" s="18">
        <f t="shared" si="48"/>
        <v>4.508004747820209</v>
      </c>
      <c r="S203" s="18">
        <f t="shared" si="48"/>
        <v>6.0953205923467806</v>
      </c>
      <c r="T203" s="18">
        <f t="shared" si="48"/>
        <v>3.6486147164363132</v>
      </c>
      <c r="U203" s="18">
        <f t="shared" si="48"/>
        <v>2.0466941201378432</v>
      </c>
      <c r="V203" s="18">
        <f t="shared" si="48"/>
        <v>1.7620765260488014</v>
      </c>
      <c r="W203" s="18">
        <f t="shared" si="48"/>
        <v>0.41126398926776631</v>
      </c>
      <c r="X203" s="18">
        <f t="shared" si="48"/>
        <v>-1.2120032144857049</v>
      </c>
      <c r="Y203" s="18">
        <f t="shared" si="48"/>
        <v>-1.2961303038768932</v>
      </c>
      <c r="Z203" s="18">
        <f t="shared" si="48"/>
        <v>-1.6116633408471728</v>
      </c>
      <c r="AA203" s="18">
        <f t="shared" si="48"/>
        <v>-2.5014359660056158</v>
      </c>
      <c r="AB203" s="18">
        <f t="shared" si="48"/>
        <v>-0.93576982358978</v>
      </c>
      <c r="AC203" s="71">
        <f t="shared" si="48"/>
        <v>1.0569346309645908</v>
      </c>
    </row>
    <row r="204" spans="1:29" x14ac:dyDescent="0.25">
      <c r="A204" s="303">
        <v>2018</v>
      </c>
      <c r="B204" s="27">
        <f>(B179/B154)*100</f>
        <v>85.684524753500341</v>
      </c>
      <c r="C204" s="27">
        <f>(C179/C154)*100</f>
        <v>82.86238545164575</v>
      </c>
      <c r="D204" s="27">
        <f>(D179/D154)*100</f>
        <v>82.136710191420534</v>
      </c>
      <c r="E204" s="27">
        <f>(E179/E154)*100</f>
        <v>83.133382350757898</v>
      </c>
      <c r="F204" s="27">
        <f>(F179/F154)*100</f>
        <v>81.411223500471806</v>
      </c>
      <c r="G204" s="27">
        <f>(G179/G154)*100</f>
        <v>80.013881611811428</v>
      </c>
      <c r="H204" s="27">
        <f>(H179/H154)*100</f>
        <v>84.171073845847104</v>
      </c>
      <c r="I204" s="27">
        <f>(I179/I154)*100</f>
        <v>81.612259061466119</v>
      </c>
      <c r="J204" s="27">
        <f>(J179/J154)*100</f>
        <v>81.593124210135571</v>
      </c>
      <c r="K204" s="27">
        <f>(K179/K154)*100</f>
        <v>81.48818863706569</v>
      </c>
      <c r="L204" s="27">
        <f>(L179/L154)*100</f>
        <v>81.85004066777104</v>
      </c>
      <c r="M204" s="27">
        <f>(M179/M154)*100</f>
        <v>83.253867777334733</v>
      </c>
      <c r="N204" s="70">
        <f>(N179/N154)*100</f>
        <v>82.478799852307944</v>
      </c>
      <c r="O204" s="31"/>
      <c r="P204" s="303">
        <v>2018</v>
      </c>
      <c r="Q204" s="18">
        <f t="shared" si="48"/>
        <v>-1.6082907981573555</v>
      </c>
      <c r="R204" s="18">
        <f t="shared" si="48"/>
        <v>-2.0330598547298706</v>
      </c>
      <c r="S204" s="18">
        <f t="shared" si="48"/>
        <v>-1.931889943871866</v>
      </c>
      <c r="T204" s="18">
        <f t="shared" si="48"/>
        <v>-1.8607483813830186</v>
      </c>
      <c r="U204" s="18">
        <f t="shared" si="48"/>
        <v>-2.8895875414836638</v>
      </c>
      <c r="V204" s="18">
        <f t="shared" si="48"/>
        <v>-4.8995494241765698</v>
      </c>
      <c r="W204" s="18">
        <f t="shared" si="48"/>
        <v>-1.8203423551331923</v>
      </c>
      <c r="X204" s="18">
        <f t="shared" si="48"/>
        <v>-2.6964417468688708</v>
      </c>
      <c r="Y204" s="18">
        <f t="shared" si="48"/>
        <v>-3.9452139194417413</v>
      </c>
      <c r="Z204" s="18">
        <f t="shared" si="48"/>
        <v>-3.997185796685784</v>
      </c>
      <c r="AA204" s="18">
        <f t="shared" si="48"/>
        <v>-0.5673347306200327</v>
      </c>
      <c r="AB204" s="18">
        <f t="shared" si="48"/>
        <v>0.32983172794908455</v>
      </c>
      <c r="AC204" s="71">
        <f t="shared" si="48"/>
        <v>-2.2981314541425775</v>
      </c>
    </row>
    <row r="205" spans="1:29" x14ac:dyDescent="0.25">
      <c r="A205" s="303">
        <v>2019</v>
      </c>
      <c r="B205" s="27">
        <f>(B180/B155)*100</f>
        <v>84.385892176057325</v>
      </c>
      <c r="C205" s="27">
        <f>(C180/C155)*100</f>
        <v>79.584447085353176</v>
      </c>
      <c r="D205" s="27">
        <f>IFERROR((D180/D155)*100, 0)</f>
        <v>81.407833717215453</v>
      </c>
      <c r="E205" s="27">
        <f>IFERROR((E180/E155)*100, 0)</f>
        <v>84.951388089902949</v>
      </c>
      <c r="F205" s="27">
        <f>IFERROR((F180/F155)*100, 0)</f>
        <v>85.950964656680412</v>
      </c>
      <c r="G205" s="27">
        <f>IFERROR((G180/G155)*100, 0)</f>
        <v>86.010437936992901</v>
      </c>
      <c r="H205" s="27">
        <f>IFERROR((H180/H155)*100, 0)</f>
        <v>87.126191080735921</v>
      </c>
      <c r="I205" s="27">
        <f>IFERROR((I180/I155)*100, 0)</f>
        <v>84.76830806655073</v>
      </c>
      <c r="J205" s="27">
        <f>IFERROR((J180/J155)*100, 0)</f>
        <v>85.898631554369814</v>
      </c>
      <c r="K205" s="27">
        <f>IFERROR((K180/K155)*100, 0)</f>
        <v>85.017252090674944</v>
      </c>
      <c r="L205" s="27">
        <f>IFERROR((L180/L155)*100, 0)</f>
        <v>83.717683207452282</v>
      </c>
      <c r="M205" s="27">
        <f>IFERROR((M180/M155)*100, 0)</f>
        <v>84.104689748932131</v>
      </c>
      <c r="N205" s="70">
        <f>(N180/N155)*100</f>
        <v>84.351824104517561</v>
      </c>
      <c r="O205" s="31"/>
      <c r="P205" s="303">
        <v>2019</v>
      </c>
      <c r="Q205" s="18">
        <f t="shared" si="48"/>
        <v>-1.2986325774430156</v>
      </c>
      <c r="R205" s="18">
        <f t="shared" si="48"/>
        <v>-3.2779383662925738</v>
      </c>
      <c r="S205" s="18">
        <f t="shared" si="48"/>
        <v>-0.72887647420508017</v>
      </c>
      <c r="T205" s="18">
        <f t="shared" si="48"/>
        <v>1.8180057391450504</v>
      </c>
      <c r="U205" s="18">
        <f t="shared" si="48"/>
        <v>4.5397411562086063</v>
      </c>
      <c r="V205" s="18">
        <f t="shared" si="48"/>
        <v>5.9965563251814729</v>
      </c>
      <c r="W205" s="18">
        <f t="shared" si="48"/>
        <v>2.9551172348888173</v>
      </c>
      <c r="X205" s="18">
        <f t="shared" si="48"/>
        <v>3.1560490050846113</v>
      </c>
      <c r="Y205" s="18">
        <f t="shared" si="48"/>
        <v>4.3055073442342433</v>
      </c>
      <c r="Z205" s="18">
        <f t="shared" si="48"/>
        <v>3.529063453609254</v>
      </c>
      <c r="AA205" s="18">
        <f t="shared" si="48"/>
        <v>1.8676425396812419</v>
      </c>
      <c r="AB205" s="18">
        <f t="shared" si="48"/>
        <v>0.85082197159739792</v>
      </c>
      <c r="AC205" s="71">
        <f t="shared" si="48"/>
        <v>1.8730242522096177</v>
      </c>
    </row>
    <row r="208" spans="1:29" ht="15.6" x14ac:dyDescent="0.25">
      <c r="A208" s="8" t="s">
        <v>40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O208" s="31"/>
      <c r="P208" s="12" t="s">
        <v>109</v>
      </c>
    </row>
    <row r="209" spans="1:29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O209" s="31"/>
    </row>
    <row r="210" spans="1:29" ht="15" x14ac:dyDescent="0.25">
      <c r="A210" s="22"/>
      <c r="B210" s="303" t="s">
        <v>41</v>
      </c>
      <c r="C210" s="303" t="s">
        <v>42</v>
      </c>
      <c r="D210" s="303" t="s">
        <v>43</v>
      </c>
      <c r="E210" s="303" t="s">
        <v>44</v>
      </c>
      <c r="F210" s="303" t="s">
        <v>45</v>
      </c>
      <c r="G210" s="303" t="s">
        <v>46</v>
      </c>
      <c r="H210" s="303" t="s">
        <v>47</v>
      </c>
      <c r="I210" s="303" t="s">
        <v>48</v>
      </c>
      <c r="J210" s="303" t="s">
        <v>49</v>
      </c>
      <c r="K210" s="303" t="s">
        <v>50</v>
      </c>
      <c r="L210" s="303" t="s">
        <v>51</v>
      </c>
      <c r="M210" s="303" t="s">
        <v>52</v>
      </c>
      <c r="N210" s="303" t="s">
        <v>93</v>
      </c>
      <c r="O210" s="31"/>
      <c r="P210" s="13"/>
      <c r="Q210" s="303" t="s">
        <v>41</v>
      </c>
      <c r="R210" s="303" t="s">
        <v>42</v>
      </c>
      <c r="S210" s="303" t="s">
        <v>43</v>
      </c>
      <c r="T210" s="303" t="s">
        <v>44</v>
      </c>
      <c r="U210" s="303" t="s">
        <v>45</v>
      </c>
      <c r="V210" s="303" t="s">
        <v>46</v>
      </c>
      <c r="W210" s="303" t="s">
        <v>47</v>
      </c>
      <c r="X210" s="303" t="s">
        <v>48</v>
      </c>
      <c r="Y210" s="303" t="s">
        <v>49</v>
      </c>
      <c r="Z210" s="303" t="s">
        <v>50</v>
      </c>
      <c r="AA210" s="303" t="s">
        <v>51</v>
      </c>
      <c r="AB210" s="303" t="s">
        <v>52</v>
      </c>
      <c r="AC210" s="303" t="s">
        <v>93</v>
      </c>
    </row>
    <row r="211" spans="1:29" hidden="1" x14ac:dyDescent="0.25">
      <c r="A211" s="40">
        <v>2000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5">
        <f>SUM(B211:M211)</f>
        <v>0</v>
      </c>
      <c r="O211" s="31"/>
      <c r="P211" s="40">
        <v>2000</v>
      </c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4"/>
      <c r="AB211" s="23"/>
      <c r="AC211" s="23"/>
    </row>
    <row r="212" spans="1:29" hidden="1" x14ac:dyDescent="0.25">
      <c r="A212" s="40">
        <v>2001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5">
        <f t="shared" ref="N212:N219" si="49">SUM(B212:M212)</f>
        <v>0</v>
      </c>
      <c r="O212" s="31"/>
      <c r="P212" s="40">
        <v>2001</v>
      </c>
      <c r="Q212" s="18" t="str">
        <f>IF(B212&lt;&gt;"",IF(B211&lt;&gt;"",(B212/B211-1)*100,"-"),"-")</f>
        <v>-</v>
      </c>
      <c r="R212" s="18" t="str">
        <f t="shared" ref="R212:AC226" si="50">IF(C212&lt;&gt;"",IF(C211&lt;&gt;"",(C212/C211-1)*100,"-"),"-")</f>
        <v>-</v>
      </c>
      <c r="S212" s="18" t="str">
        <f t="shared" si="50"/>
        <v>-</v>
      </c>
      <c r="T212" s="18" t="str">
        <f t="shared" si="50"/>
        <v>-</v>
      </c>
      <c r="U212" s="18" t="str">
        <f t="shared" si="50"/>
        <v>-</v>
      </c>
      <c r="V212" s="18" t="str">
        <f t="shared" si="50"/>
        <v>-</v>
      </c>
      <c r="W212" s="18" t="str">
        <f t="shared" si="50"/>
        <v>-</v>
      </c>
      <c r="X212" s="18" t="str">
        <f t="shared" si="50"/>
        <v>-</v>
      </c>
      <c r="Y212" s="18" t="str">
        <f t="shared" si="50"/>
        <v>-</v>
      </c>
      <c r="Z212" s="18" t="str">
        <f t="shared" si="50"/>
        <v>-</v>
      </c>
      <c r="AA212" s="18" t="str">
        <f t="shared" si="50"/>
        <v>-</v>
      </c>
      <c r="AB212" s="18" t="str">
        <f t="shared" si="50"/>
        <v>-</v>
      </c>
      <c r="AC212" s="19" t="str">
        <f>IF(M212&lt;&gt;"",IF(N212&lt;&gt;"",IF(N211&lt;&gt;"",(N212/N211-1)*100,"-"),"-"),"-")</f>
        <v>-</v>
      </c>
    </row>
    <row r="213" spans="1:29" hidden="1" x14ac:dyDescent="0.25">
      <c r="A213" s="40">
        <v>2002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5">
        <f>SUM(B213:M213)</f>
        <v>0</v>
      </c>
      <c r="O213" s="31"/>
      <c r="P213" s="40">
        <v>2002</v>
      </c>
      <c r="Q213" s="18" t="str">
        <f t="shared" ref="Q213:AC228" si="51">IF(B213&lt;&gt;"",IF(B212&lt;&gt;"",(B213/B212-1)*100,"-"),"-")</f>
        <v>-</v>
      </c>
      <c r="R213" s="18" t="str">
        <f t="shared" si="50"/>
        <v>-</v>
      </c>
      <c r="S213" s="18" t="str">
        <f t="shared" si="50"/>
        <v>-</v>
      </c>
      <c r="T213" s="18" t="str">
        <f t="shared" si="50"/>
        <v>-</v>
      </c>
      <c r="U213" s="18" t="str">
        <f t="shared" si="50"/>
        <v>-</v>
      </c>
      <c r="V213" s="18" t="str">
        <f t="shared" si="50"/>
        <v>-</v>
      </c>
      <c r="W213" s="18" t="str">
        <f t="shared" si="50"/>
        <v>-</v>
      </c>
      <c r="X213" s="18" t="str">
        <f t="shared" si="50"/>
        <v>-</v>
      </c>
      <c r="Y213" s="18" t="str">
        <f t="shared" si="50"/>
        <v>-</v>
      </c>
      <c r="Z213" s="18" t="str">
        <f t="shared" si="50"/>
        <v>-</v>
      </c>
      <c r="AA213" s="18" t="str">
        <f t="shared" si="50"/>
        <v>-</v>
      </c>
      <c r="AB213" s="18" t="str">
        <f t="shared" si="50"/>
        <v>-</v>
      </c>
      <c r="AC213" s="19" t="str">
        <f t="shared" ref="AC213:AC223" si="52">IF(M213&lt;&gt;"",IF(N213&lt;&gt;"",IF(N212&lt;&gt;"",(N213/N212-1)*100,"-"),"-"),"-")</f>
        <v>-</v>
      </c>
    </row>
    <row r="214" spans="1:29" hidden="1" x14ac:dyDescent="0.25">
      <c r="A214" s="40">
        <v>2003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5">
        <f t="shared" si="49"/>
        <v>0</v>
      </c>
      <c r="O214" s="31"/>
      <c r="P214" s="40">
        <v>2003</v>
      </c>
      <c r="Q214" s="18" t="str">
        <f t="shared" si="51"/>
        <v>-</v>
      </c>
      <c r="R214" s="18" t="str">
        <f t="shared" si="50"/>
        <v>-</v>
      </c>
      <c r="S214" s="18" t="str">
        <f t="shared" si="50"/>
        <v>-</v>
      </c>
      <c r="T214" s="18" t="str">
        <f t="shared" si="50"/>
        <v>-</v>
      </c>
      <c r="U214" s="18" t="str">
        <f t="shared" si="50"/>
        <v>-</v>
      </c>
      <c r="V214" s="18" t="str">
        <f t="shared" si="50"/>
        <v>-</v>
      </c>
      <c r="W214" s="18" t="str">
        <f t="shared" si="50"/>
        <v>-</v>
      </c>
      <c r="X214" s="18" t="str">
        <f t="shared" si="50"/>
        <v>-</v>
      </c>
      <c r="Y214" s="18" t="str">
        <f t="shared" si="50"/>
        <v>-</v>
      </c>
      <c r="Z214" s="18" t="str">
        <f t="shared" si="50"/>
        <v>-</v>
      </c>
      <c r="AA214" s="18" t="str">
        <f t="shared" si="50"/>
        <v>-</v>
      </c>
      <c r="AB214" s="18" t="str">
        <f t="shared" si="50"/>
        <v>-</v>
      </c>
      <c r="AC214" s="19" t="str">
        <f t="shared" si="52"/>
        <v>-</v>
      </c>
    </row>
    <row r="215" spans="1:29" hidden="1" x14ac:dyDescent="0.25">
      <c r="A215" s="40">
        <v>2004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5">
        <f t="shared" si="49"/>
        <v>0</v>
      </c>
      <c r="O215" s="31"/>
      <c r="P215" s="40">
        <v>2004</v>
      </c>
      <c r="Q215" s="18" t="str">
        <f t="shared" si="51"/>
        <v>-</v>
      </c>
      <c r="R215" s="18" t="str">
        <f t="shared" si="50"/>
        <v>-</v>
      </c>
      <c r="S215" s="18" t="str">
        <f t="shared" si="50"/>
        <v>-</v>
      </c>
      <c r="T215" s="18" t="str">
        <f t="shared" si="50"/>
        <v>-</v>
      </c>
      <c r="U215" s="18" t="str">
        <f t="shared" si="50"/>
        <v>-</v>
      </c>
      <c r="V215" s="18" t="str">
        <f t="shared" si="50"/>
        <v>-</v>
      </c>
      <c r="W215" s="18" t="str">
        <f t="shared" si="50"/>
        <v>-</v>
      </c>
      <c r="X215" s="18" t="str">
        <f t="shared" si="50"/>
        <v>-</v>
      </c>
      <c r="Y215" s="18" t="str">
        <f t="shared" si="50"/>
        <v>-</v>
      </c>
      <c r="Z215" s="18" t="str">
        <f t="shared" si="50"/>
        <v>-</v>
      </c>
      <c r="AA215" s="18" t="str">
        <f t="shared" si="50"/>
        <v>-</v>
      </c>
      <c r="AB215" s="18" t="str">
        <f t="shared" si="50"/>
        <v>-</v>
      </c>
      <c r="AC215" s="19" t="str">
        <f t="shared" si="52"/>
        <v>-</v>
      </c>
    </row>
    <row r="216" spans="1:29" hidden="1" x14ac:dyDescent="0.25">
      <c r="A216" s="40">
        <v>2005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5">
        <f t="shared" si="49"/>
        <v>0</v>
      </c>
      <c r="O216" s="31"/>
      <c r="P216" s="40">
        <v>2005</v>
      </c>
      <c r="Q216" s="18" t="str">
        <f t="shared" si="51"/>
        <v>-</v>
      </c>
      <c r="R216" s="18" t="str">
        <f t="shared" si="50"/>
        <v>-</v>
      </c>
      <c r="S216" s="18" t="str">
        <f t="shared" si="50"/>
        <v>-</v>
      </c>
      <c r="T216" s="18" t="str">
        <f t="shared" si="50"/>
        <v>-</v>
      </c>
      <c r="U216" s="18" t="str">
        <f t="shared" si="50"/>
        <v>-</v>
      </c>
      <c r="V216" s="18" t="str">
        <f t="shared" si="50"/>
        <v>-</v>
      </c>
      <c r="W216" s="18" t="str">
        <f t="shared" si="50"/>
        <v>-</v>
      </c>
      <c r="X216" s="18" t="str">
        <f t="shared" si="50"/>
        <v>-</v>
      </c>
      <c r="Y216" s="18" t="str">
        <f t="shared" si="50"/>
        <v>-</v>
      </c>
      <c r="Z216" s="18" t="str">
        <f t="shared" si="50"/>
        <v>-</v>
      </c>
      <c r="AA216" s="18" t="str">
        <f t="shared" si="50"/>
        <v>-</v>
      </c>
      <c r="AB216" s="18" t="str">
        <f t="shared" si="50"/>
        <v>-</v>
      </c>
      <c r="AC216" s="19" t="str">
        <f t="shared" si="52"/>
        <v>-</v>
      </c>
    </row>
    <row r="217" spans="1:29" hidden="1" x14ac:dyDescent="0.25">
      <c r="A217" s="40">
        <v>2006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5">
        <f t="shared" si="49"/>
        <v>0</v>
      </c>
      <c r="O217" s="31"/>
      <c r="P217" s="40">
        <v>2006</v>
      </c>
      <c r="Q217" s="18" t="str">
        <f t="shared" si="51"/>
        <v>-</v>
      </c>
      <c r="R217" s="18" t="str">
        <f t="shared" si="50"/>
        <v>-</v>
      </c>
      <c r="S217" s="18" t="str">
        <f t="shared" si="50"/>
        <v>-</v>
      </c>
      <c r="T217" s="18" t="str">
        <f t="shared" si="50"/>
        <v>-</v>
      </c>
      <c r="U217" s="18" t="str">
        <f t="shared" si="50"/>
        <v>-</v>
      </c>
      <c r="V217" s="18" t="str">
        <f t="shared" si="50"/>
        <v>-</v>
      </c>
      <c r="W217" s="18" t="str">
        <f t="shared" si="50"/>
        <v>-</v>
      </c>
      <c r="X217" s="18" t="str">
        <f t="shared" si="50"/>
        <v>-</v>
      </c>
      <c r="Y217" s="18" t="str">
        <f t="shared" si="50"/>
        <v>-</v>
      </c>
      <c r="Z217" s="18" t="str">
        <f t="shared" si="50"/>
        <v>-</v>
      </c>
      <c r="AA217" s="18" t="str">
        <f t="shared" si="50"/>
        <v>-</v>
      </c>
      <c r="AB217" s="18" t="str">
        <f t="shared" si="50"/>
        <v>-</v>
      </c>
      <c r="AC217" s="19" t="str">
        <f t="shared" si="52"/>
        <v>-</v>
      </c>
    </row>
    <row r="218" spans="1:29" hidden="1" x14ac:dyDescent="0.25">
      <c r="A218" s="40">
        <v>2007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5">
        <f t="shared" si="49"/>
        <v>0</v>
      </c>
      <c r="O218" s="31"/>
      <c r="P218" s="40">
        <v>2007</v>
      </c>
      <c r="Q218" s="18" t="str">
        <f t="shared" si="51"/>
        <v>-</v>
      </c>
      <c r="R218" s="18" t="str">
        <f t="shared" si="50"/>
        <v>-</v>
      </c>
      <c r="S218" s="18" t="str">
        <f t="shared" si="50"/>
        <v>-</v>
      </c>
      <c r="T218" s="18" t="str">
        <f t="shared" si="50"/>
        <v>-</v>
      </c>
      <c r="U218" s="18" t="str">
        <f t="shared" si="50"/>
        <v>-</v>
      </c>
      <c r="V218" s="18" t="str">
        <f t="shared" si="50"/>
        <v>-</v>
      </c>
      <c r="W218" s="18" t="str">
        <f t="shared" si="50"/>
        <v>-</v>
      </c>
      <c r="X218" s="18" t="str">
        <f t="shared" si="50"/>
        <v>-</v>
      </c>
      <c r="Y218" s="18" t="str">
        <f t="shared" si="50"/>
        <v>-</v>
      </c>
      <c r="Z218" s="18" t="str">
        <f t="shared" si="50"/>
        <v>-</v>
      </c>
      <c r="AA218" s="18" t="str">
        <f t="shared" si="50"/>
        <v>-</v>
      </c>
      <c r="AB218" s="18" t="str">
        <f t="shared" si="50"/>
        <v>-</v>
      </c>
      <c r="AC218" s="19" t="str">
        <f t="shared" si="52"/>
        <v>-</v>
      </c>
    </row>
    <row r="219" spans="1:29" hidden="1" x14ac:dyDescent="0.25">
      <c r="A219" s="40">
        <v>2008</v>
      </c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5">
        <f t="shared" si="49"/>
        <v>0</v>
      </c>
      <c r="O219" s="31"/>
      <c r="P219" s="40">
        <v>2008</v>
      </c>
      <c r="Q219" s="18" t="str">
        <f t="shared" si="51"/>
        <v>-</v>
      </c>
      <c r="R219" s="18" t="str">
        <f t="shared" si="50"/>
        <v>-</v>
      </c>
      <c r="S219" s="18" t="str">
        <f t="shared" si="50"/>
        <v>-</v>
      </c>
      <c r="T219" s="18" t="str">
        <f t="shared" si="50"/>
        <v>-</v>
      </c>
      <c r="U219" s="18" t="str">
        <f t="shared" si="50"/>
        <v>-</v>
      </c>
      <c r="V219" s="18" t="str">
        <f t="shared" si="50"/>
        <v>-</v>
      </c>
      <c r="W219" s="18" t="str">
        <f t="shared" si="50"/>
        <v>-</v>
      </c>
      <c r="X219" s="18" t="str">
        <f t="shared" si="50"/>
        <v>-</v>
      </c>
      <c r="Y219" s="18" t="str">
        <f t="shared" si="50"/>
        <v>-</v>
      </c>
      <c r="Z219" s="18" t="str">
        <f t="shared" si="50"/>
        <v>-</v>
      </c>
      <c r="AA219" s="18" t="str">
        <f t="shared" si="50"/>
        <v>-</v>
      </c>
      <c r="AB219" s="18" t="str">
        <f t="shared" si="50"/>
        <v>-</v>
      </c>
      <c r="AC219" s="19" t="str">
        <f t="shared" si="52"/>
        <v>-</v>
      </c>
    </row>
    <row r="220" spans="1:29" hidden="1" x14ac:dyDescent="0.25">
      <c r="A220" s="40">
        <v>2009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5">
        <f t="shared" ref="N220:N225" si="53">SUM(B220:M220)</f>
        <v>0</v>
      </c>
      <c r="O220" s="31"/>
      <c r="P220" s="40">
        <v>2009</v>
      </c>
      <c r="Q220" s="18" t="str">
        <f t="shared" si="51"/>
        <v>-</v>
      </c>
      <c r="R220" s="18" t="str">
        <f t="shared" si="50"/>
        <v>-</v>
      </c>
      <c r="S220" s="18" t="str">
        <f t="shared" si="50"/>
        <v>-</v>
      </c>
      <c r="T220" s="18" t="str">
        <f t="shared" si="50"/>
        <v>-</v>
      </c>
      <c r="U220" s="18" t="str">
        <f t="shared" si="50"/>
        <v>-</v>
      </c>
      <c r="V220" s="18" t="str">
        <f t="shared" si="50"/>
        <v>-</v>
      </c>
      <c r="W220" s="18" t="str">
        <f t="shared" si="50"/>
        <v>-</v>
      </c>
      <c r="X220" s="18" t="str">
        <f t="shared" si="50"/>
        <v>-</v>
      </c>
      <c r="Y220" s="18" t="str">
        <f t="shared" si="50"/>
        <v>-</v>
      </c>
      <c r="Z220" s="18" t="str">
        <f t="shared" si="50"/>
        <v>-</v>
      </c>
      <c r="AA220" s="18" t="str">
        <f t="shared" si="50"/>
        <v>-</v>
      </c>
      <c r="AB220" s="18" t="str">
        <f t="shared" si="50"/>
        <v>-</v>
      </c>
      <c r="AC220" s="19" t="str">
        <f t="shared" si="52"/>
        <v>-</v>
      </c>
    </row>
    <row r="221" spans="1:29" hidden="1" x14ac:dyDescent="0.25">
      <c r="A221" s="40">
        <v>2010</v>
      </c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5">
        <f t="shared" si="53"/>
        <v>0</v>
      </c>
      <c r="O221" s="31"/>
      <c r="P221" s="40">
        <v>2010</v>
      </c>
      <c r="Q221" s="18" t="str">
        <f t="shared" si="51"/>
        <v>-</v>
      </c>
      <c r="R221" s="18" t="str">
        <f t="shared" si="50"/>
        <v>-</v>
      </c>
      <c r="S221" s="18" t="str">
        <f t="shared" si="50"/>
        <v>-</v>
      </c>
      <c r="T221" s="18" t="str">
        <f t="shared" si="50"/>
        <v>-</v>
      </c>
      <c r="U221" s="18" t="str">
        <f t="shared" si="50"/>
        <v>-</v>
      </c>
      <c r="V221" s="18" t="str">
        <f t="shared" si="50"/>
        <v>-</v>
      </c>
      <c r="W221" s="18" t="str">
        <f t="shared" si="50"/>
        <v>-</v>
      </c>
      <c r="X221" s="18" t="str">
        <f t="shared" si="50"/>
        <v>-</v>
      </c>
      <c r="Y221" s="18" t="str">
        <f t="shared" si="50"/>
        <v>-</v>
      </c>
      <c r="Z221" s="18" t="str">
        <f t="shared" si="50"/>
        <v>-</v>
      </c>
      <c r="AA221" s="18" t="str">
        <f t="shared" si="50"/>
        <v>-</v>
      </c>
      <c r="AB221" s="18" t="str">
        <f t="shared" si="50"/>
        <v>-</v>
      </c>
      <c r="AC221" s="19" t="str">
        <f t="shared" si="52"/>
        <v>-</v>
      </c>
    </row>
    <row r="222" spans="1:29" hidden="1" x14ac:dyDescent="0.25">
      <c r="A222" s="40">
        <v>2011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5">
        <f t="shared" si="53"/>
        <v>0</v>
      </c>
      <c r="O222" s="31"/>
      <c r="P222" s="40">
        <v>2011</v>
      </c>
      <c r="Q222" s="18" t="str">
        <f t="shared" si="51"/>
        <v>-</v>
      </c>
      <c r="R222" s="18" t="str">
        <f t="shared" si="50"/>
        <v>-</v>
      </c>
      <c r="S222" s="18" t="str">
        <f t="shared" si="50"/>
        <v>-</v>
      </c>
      <c r="T222" s="18" t="str">
        <f t="shared" si="50"/>
        <v>-</v>
      </c>
      <c r="U222" s="18" t="str">
        <f t="shared" si="50"/>
        <v>-</v>
      </c>
      <c r="V222" s="18" t="str">
        <f t="shared" si="50"/>
        <v>-</v>
      </c>
      <c r="W222" s="18" t="str">
        <f t="shared" si="50"/>
        <v>-</v>
      </c>
      <c r="X222" s="18" t="str">
        <f t="shared" si="50"/>
        <v>-</v>
      </c>
      <c r="Y222" s="18" t="str">
        <f t="shared" si="50"/>
        <v>-</v>
      </c>
      <c r="Z222" s="18" t="str">
        <f t="shared" si="50"/>
        <v>-</v>
      </c>
      <c r="AA222" s="18" t="str">
        <f t="shared" si="50"/>
        <v>-</v>
      </c>
      <c r="AB222" s="18" t="str">
        <f t="shared" si="50"/>
        <v>-</v>
      </c>
      <c r="AC222" s="19" t="str">
        <f t="shared" si="52"/>
        <v>-</v>
      </c>
    </row>
    <row r="223" spans="1:29" hidden="1" x14ac:dyDescent="0.25">
      <c r="A223" s="40">
        <v>2012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5">
        <f t="shared" si="53"/>
        <v>0</v>
      </c>
      <c r="O223" s="31"/>
      <c r="P223" s="40">
        <v>2012</v>
      </c>
      <c r="Q223" s="18" t="str">
        <f t="shared" si="51"/>
        <v>-</v>
      </c>
      <c r="R223" s="18" t="str">
        <f t="shared" si="50"/>
        <v>-</v>
      </c>
      <c r="S223" s="18" t="str">
        <f t="shared" si="50"/>
        <v>-</v>
      </c>
      <c r="T223" s="18" t="str">
        <f t="shared" si="50"/>
        <v>-</v>
      </c>
      <c r="U223" s="18" t="str">
        <f t="shared" si="50"/>
        <v>-</v>
      </c>
      <c r="V223" s="18" t="str">
        <f t="shared" si="50"/>
        <v>-</v>
      </c>
      <c r="W223" s="18" t="str">
        <f t="shared" si="50"/>
        <v>-</v>
      </c>
      <c r="X223" s="18" t="str">
        <f t="shared" si="50"/>
        <v>-</v>
      </c>
      <c r="Y223" s="18" t="str">
        <f t="shared" si="50"/>
        <v>-</v>
      </c>
      <c r="Z223" s="18" t="str">
        <f t="shared" si="50"/>
        <v>-</v>
      </c>
      <c r="AA223" s="18" t="str">
        <f t="shared" si="50"/>
        <v>-</v>
      </c>
      <c r="AB223" s="18" t="str">
        <f t="shared" si="50"/>
        <v>-</v>
      </c>
      <c r="AC223" s="19" t="str">
        <f t="shared" si="52"/>
        <v>-</v>
      </c>
    </row>
    <row r="224" spans="1:29" x14ac:dyDescent="0.25">
      <c r="A224" s="303">
        <v>2013</v>
      </c>
      <c r="B224" s="14">
        <f>'Jan 13'!$E$26</f>
        <v>575007</v>
      </c>
      <c r="C224" s="14">
        <f>'Fev 13'!$E$26</f>
        <v>480363</v>
      </c>
      <c r="D224" s="14">
        <f>'Mar 13'!$E$26</f>
        <v>532365</v>
      </c>
      <c r="E224" s="14">
        <f>'Abr 13'!$E$26</f>
        <v>482269</v>
      </c>
      <c r="F224" s="14">
        <f>'Mai 13'!$E$26</f>
        <v>479766</v>
      </c>
      <c r="G224" s="14">
        <f>'Jun 13'!$E$26</f>
        <v>458272</v>
      </c>
      <c r="H224" s="14">
        <f>'Jul 13'!$E$26</f>
        <v>556658</v>
      </c>
      <c r="I224" s="14">
        <f>'Ago 13'!$E$26</f>
        <v>504894</v>
      </c>
      <c r="J224" s="14">
        <f>'Set 13'!$E$26</f>
        <v>500759</v>
      </c>
      <c r="K224" s="14">
        <f>'Out 13'!$E$26</f>
        <v>518690</v>
      </c>
      <c r="L224" s="14">
        <f>'Nov 13'!$E$26</f>
        <v>487044</v>
      </c>
      <c r="M224" s="14">
        <f>'Dez 13'!$E$26</f>
        <v>520025</v>
      </c>
      <c r="N224" s="69">
        <f t="shared" si="53"/>
        <v>6096112</v>
      </c>
      <c r="O224" s="31"/>
      <c r="P224" s="303">
        <v>2013</v>
      </c>
      <c r="Q224" s="18" t="str">
        <f t="shared" si="51"/>
        <v>-</v>
      </c>
      <c r="R224" s="18" t="str">
        <f t="shared" si="51"/>
        <v>-</v>
      </c>
      <c r="S224" s="18" t="str">
        <f t="shared" si="50"/>
        <v>-</v>
      </c>
      <c r="T224" s="18" t="str">
        <f t="shared" si="50"/>
        <v>-</v>
      </c>
      <c r="U224" s="18" t="str">
        <f t="shared" si="50"/>
        <v>-</v>
      </c>
      <c r="V224" s="18" t="str">
        <f t="shared" si="50"/>
        <v>-</v>
      </c>
      <c r="W224" s="18" t="str">
        <f t="shared" si="50"/>
        <v>-</v>
      </c>
      <c r="X224" s="18" t="str">
        <f t="shared" si="50"/>
        <v>-</v>
      </c>
      <c r="Y224" s="18" t="str">
        <f t="shared" si="50"/>
        <v>-</v>
      </c>
      <c r="Z224" s="18" t="str">
        <f t="shared" si="50"/>
        <v>-</v>
      </c>
      <c r="AA224" s="18" t="str">
        <f t="shared" si="50"/>
        <v>-</v>
      </c>
      <c r="AB224" s="18" t="str">
        <f t="shared" si="50"/>
        <v>-</v>
      </c>
      <c r="AC224" s="71" t="s">
        <v>117</v>
      </c>
    </row>
    <row r="225" spans="1:29" x14ac:dyDescent="0.25">
      <c r="A225" s="303">
        <v>2014</v>
      </c>
      <c r="B225" s="14">
        <f>'Jan 14'!$E$26</f>
        <v>551531</v>
      </c>
      <c r="C225" s="14">
        <f>'Fev 14'!$E$26</f>
        <v>475108</v>
      </c>
      <c r="D225" s="14">
        <f>'Mar 14'!$E$26</f>
        <v>524232</v>
      </c>
      <c r="E225" s="14">
        <f>'Abr 14'!$E$26</f>
        <v>507557</v>
      </c>
      <c r="F225" s="14">
        <f>'Mai 14'!$E$26</f>
        <v>496255</v>
      </c>
      <c r="G225" s="14">
        <f>'Jun 14'!$E$26</f>
        <v>493539</v>
      </c>
      <c r="H225" s="14">
        <f>'Jul 14'!$E$26</f>
        <v>572954</v>
      </c>
      <c r="I225" s="14">
        <f>'Ago 14'!$E$26</f>
        <v>573413</v>
      </c>
      <c r="J225" s="14">
        <f>'Set 14'!$E$26</f>
        <v>544081</v>
      </c>
      <c r="K225" s="14">
        <f>'Out 14'!$E$26</f>
        <v>558560</v>
      </c>
      <c r="L225" s="14">
        <f>'Nov 14'!$E$26</f>
        <v>527807</v>
      </c>
      <c r="M225" s="14">
        <f>'Dez 14'!$E$26</f>
        <v>585489</v>
      </c>
      <c r="N225" s="69">
        <f t="shared" si="53"/>
        <v>6410526</v>
      </c>
      <c r="O225" s="31"/>
      <c r="P225" s="303">
        <v>2014</v>
      </c>
      <c r="Q225" s="18">
        <f t="shared" si="51"/>
        <v>-4.0827329058602757</v>
      </c>
      <c r="R225" s="18">
        <f t="shared" si="51"/>
        <v>-1.0939643561223455</v>
      </c>
      <c r="S225" s="18">
        <f t="shared" si="50"/>
        <v>-1.5277112507396273</v>
      </c>
      <c r="T225" s="18">
        <f t="shared" si="50"/>
        <v>5.2435466513501838</v>
      </c>
      <c r="U225" s="18">
        <f t="shared" si="50"/>
        <v>3.4368838141927593</v>
      </c>
      <c r="V225" s="18">
        <f t="shared" si="50"/>
        <v>7.6956479994413796</v>
      </c>
      <c r="W225" s="18">
        <f t="shared" si="50"/>
        <v>2.9274707270891653</v>
      </c>
      <c r="X225" s="18">
        <f t="shared" si="50"/>
        <v>13.570967371369047</v>
      </c>
      <c r="Y225" s="21">
        <f t="shared" si="50"/>
        <v>8.6512673761230516</v>
      </c>
      <c r="Z225" s="21">
        <f t="shared" si="50"/>
        <v>7.6866721934103266</v>
      </c>
      <c r="AA225" s="21">
        <f t="shared" si="50"/>
        <v>8.3694696988362516</v>
      </c>
      <c r="AB225" s="21">
        <f t="shared" si="50"/>
        <v>12.58862554684872</v>
      </c>
      <c r="AC225" s="71">
        <f t="shared" si="50"/>
        <v>5.1576152144186427</v>
      </c>
    </row>
    <row r="226" spans="1:29" x14ac:dyDescent="0.25">
      <c r="A226" s="303">
        <v>2015</v>
      </c>
      <c r="B226" s="14">
        <f>'Jan 15'!$E$26</f>
        <v>686736</v>
      </c>
      <c r="C226" s="14">
        <f>'Fev 15'!$E$26</f>
        <v>572408</v>
      </c>
      <c r="D226" s="14">
        <f>'Mar 15'!$E$26</f>
        <v>568446</v>
      </c>
      <c r="E226" s="14">
        <f>'Abr 15'!$E$26</f>
        <v>555033</v>
      </c>
      <c r="F226" s="14">
        <f>'Mai 15'!$E$26</f>
        <v>562989</v>
      </c>
      <c r="G226" s="14">
        <f>'Jun 15'!$E$26</f>
        <v>547474</v>
      </c>
      <c r="H226" s="14">
        <f>'Jul 15'!$E$26</f>
        <v>694392</v>
      </c>
      <c r="I226" s="14">
        <f>'Ago 15'!$E$26</f>
        <v>657762</v>
      </c>
      <c r="J226" s="14">
        <f>'Set 15'!$E$26</f>
        <v>621660</v>
      </c>
      <c r="K226" s="14">
        <f>'Out 15'!$E$26</f>
        <v>620000</v>
      </c>
      <c r="L226" s="14">
        <f>'Nov 15'!$E$26</f>
        <v>573064</v>
      </c>
      <c r="M226" s="14">
        <f>'Dez 15'!$E$26</f>
        <v>634894</v>
      </c>
      <c r="N226" s="69">
        <f>SUM(B226:M226)</f>
        <v>7294858</v>
      </c>
      <c r="O226" s="31"/>
      <c r="P226" s="303">
        <v>2015</v>
      </c>
      <c r="Q226" s="18">
        <f t="shared" si="51"/>
        <v>24.514487852903997</v>
      </c>
      <c r="R226" s="18">
        <f t="shared" si="51"/>
        <v>20.479554122431121</v>
      </c>
      <c r="S226" s="18">
        <f t="shared" si="50"/>
        <v>8.4340520990706445</v>
      </c>
      <c r="T226" s="18">
        <f t="shared" si="50"/>
        <v>9.3538262697588692</v>
      </c>
      <c r="U226" s="18">
        <f t="shared" si="50"/>
        <v>13.447521939325547</v>
      </c>
      <c r="V226" s="18">
        <f t="shared" si="50"/>
        <v>10.928214386299761</v>
      </c>
      <c r="W226" s="18">
        <f t="shared" si="50"/>
        <v>21.195069761272279</v>
      </c>
      <c r="X226" s="18">
        <f t="shared" si="50"/>
        <v>14.709990879174351</v>
      </c>
      <c r="Y226" s="21">
        <f t="shared" si="50"/>
        <v>14.258722506391507</v>
      </c>
      <c r="Z226" s="21">
        <f t="shared" si="50"/>
        <v>10.999713549126323</v>
      </c>
      <c r="AA226" s="21">
        <f t="shared" si="50"/>
        <v>8.574535767809067</v>
      </c>
      <c r="AB226" s="21">
        <f t="shared" si="50"/>
        <v>8.4382456374073591</v>
      </c>
      <c r="AC226" s="71">
        <f t="shared" si="50"/>
        <v>13.794999037520483</v>
      </c>
    </row>
    <row r="227" spans="1:29" x14ac:dyDescent="0.25">
      <c r="A227" s="303">
        <v>2016</v>
      </c>
      <c r="B227" s="14">
        <f>'Jan 16'!$E$26</f>
        <v>743169</v>
      </c>
      <c r="C227" s="14">
        <f>'Fev 16'!$E$26</f>
        <v>612899</v>
      </c>
      <c r="D227" s="14">
        <f>'Mar 16'!$E$26</f>
        <v>579079</v>
      </c>
      <c r="E227" s="14">
        <f>'Abr 16'!$E$26</f>
        <v>539583</v>
      </c>
      <c r="F227" s="14">
        <f>'Mai 16'!$E$26</f>
        <v>566079</v>
      </c>
      <c r="G227" s="14">
        <f>'Jun 16'!$E$26</f>
        <v>553772</v>
      </c>
      <c r="H227" s="14">
        <f>'Jul 16'!$E$26</f>
        <v>689974</v>
      </c>
      <c r="I227" s="14">
        <f>'Ago 16'!$E$26</f>
        <v>639819</v>
      </c>
      <c r="J227" s="14">
        <f>'Set 16'!$E$26</f>
        <v>612082</v>
      </c>
      <c r="K227" s="14">
        <f>'Out 16'!$E$26</f>
        <v>652319</v>
      </c>
      <c r="L227" s="14">
        <f>'Nov 16'!$E$26</f>
        <v>618837</v>
      </c>
      <c r="M227" s="14">
        <f>'Dez 16'!$E$26</f>
        <v>677431</v>
      </c>
      <c r="N227" s="69">
        <f>SUM(B227:M227)</f>
        <v>7485043</v>
      </c>
      <c r="O227" s="31"/>
      <c r="P227" s="303">
        <v>2016</v>
      </c>
      <c r="Q227" s="18">
        <f t="shared" si="51"/>
        <v>8.2175683231984422</v>
      </c>
      <c r="R227" s="18">
        <f t="shared" si="51"/>
        <v>7.0738005059328257</v>
      </c>
      <c r="S227" s="18">
        <f t="shared" si="51"/>
        <v>1.8705382745238808</v>
      </c>
      <c r="T227" s="18">
        <f t="shared" si="51"/>
        <v>-2.7836182713460333</v>
      </c>
      <c r="U227" s="18">
        <f t="shared" si="51"/>
        <v>0.5488561943483905</v>
      </c>
      <c r="V227" s="18">
        <f t="shared" si="51"/>
        <v>1.1503742643486303</v>
      </c>
      <c r="W227" s="18">
        <f t="shared" si="51"/>
        <v>-0.63624004884849095</v>
      </c>
      <c r="X227" s="18">
        <f t="shared" si="51"/>
        <v>-2.7278863783556928</v>
      </c>
      <c r="Y227" s="21">
        <f t="shared" si="51"/>
        <v>-1.5407135733359056</v>
      </c>
      <c r="Z227" s="21">
        <f t="shared" si="51"/>
        <v>5.2127419354838667</v>
      </c>
      <c r="AA227" s="21">
        <f t="shared" si="51"/>
        <v>7.9874150182178694</v>
      </c>
      <c r="AB227" s="21">
        <f t="shared" si="51"/>
        <v>6.6998585590665627</v>
      </c>
      <c r="AC227" s="71">
        <f t="shared" si="51"/>
        <v>2.6071103782965954</v>
      </c>
    </row>
    <row r="228" spans="1:29" x14ac:dyDescent="0.25">
      <c r="A228" s="303">
        <v>2017</v>
      </c>
      <c r="B228" s="14">
        <f>'Jan 17'!$E$26</f>
        <v>779983</v>
      </c>
      <c r="C228" s="14">
        <f>'Fev 17'!$E$26</f>
        <v>658714</v>
      </c>
      <c r="D228" s="14">
        <f>'Mar 17'!$E$26</f>
        <v>670043</v>
      </c>
      <c r="E228" s="14">
        <f>'Abr 17'!$E$26</f>
        <v>631586</v>
      </c>
      <c r="F228" s="14">
        <f>'Mai 17'!$E$26</f>
        <v>613063</v>
      </c>
      <c r="G228" s="14">
        <f>'Jun 17'!$E$26</f>
        <v>596768</v>
      </c>
      <c r="H228" s="14">
        <f>'Jul 17'!$E$26</f>
        <v>800399</v>
      </c>
      <c r="I228" s="14">
        <f>'Ago 17'!$E$26</f>
        <v>731619</v>
      </c>
      <c r="J228" s="14">
        <f>'Set 17'!$E$26</f>
        <v>707331</v>
      </c>
      <c r="K228" s="14">
        <f>'Out 17'!$E$26</f>
        <v>707285</v>
      </c>
      <c r="L228" s="14">
        <f>'Nov 17'!$E$26</f>
        <v>685180</v>
      </c>
      <c r="M228" s="14">
        <f>'Dez 17'!$E$26</f>
        <v>776171</v>
      </c>
      <c r="N228" s="69">
        <f>SUM(B228:M228)</f>
        <v>8358142</v>
      </c>
      <c r="O228" s="31"/>
      <c r="P228" s="303">
        <v>2017</v>
      </c>
      <c r="Q228" s="18">
        <f t="shared" si="51"/>
        <v>4.953651188356889</v>
      </c>
      <c r="R228" s="18">
        <f t="shared" si="51"/>
        <v>7.4751304864259849</v>
      </c>
      <c r="S228" s="18">
        <f t="shared" si="51"/>
        <v>15.708392119209979</v>
      </c>
      <c r="T228" s="18">
        <f t="shared" si="51"/>
        <v>17.050759568036788</v>
      </c>
      <c r="U228" s="18">
        <f t="shared" si="51"/>
        <v>8.2999016038397535</v>
      </c>
      <c r="V228" s="18">
        <f t="shared" si="51"/>
        <v>7.7642062076089147</v>
      </c>
      <c r="W228" s="18">
        <f t="shared" si="51"/>
        <v>16.004226246206386</v>
      </c>
      <c r="X228" s="18">
        <f t="shared" si="51"/>
        <v>14.347807739376295</v>
      </c>
      <c r="Y228" s="21">
        <f t="shared" si="51"/>
        <v>15.561477056995621</v>
      </c>
      <c r="Z228" s="21">
        <f t="shared" si="51"/>
        <v>8.4262454412641574</v>
      </c>
      <c r="AA228" s="21">
        <f t="shared" si="51"/>
        <v>10.720593629663377</v>
      </c>
      <c r="AB228" s="21">
        <f t="shared" si="51"/>
        <v>14.575654199468291</v>
      </c>
      <c r="AC228" s="71">
        <f t="shared" si="51"/>
        <v>11.664582287636826</v>
      </c>
    </row>
    <row r="229" spans="1:29" x14ac:dyDescent="0.25">
      <c r="A229" s="303">
        <v>2018</v>
      </c>
      <c r="B229" s="14">
        <f>'Jan 18'!$E$26</f>
        <v>913351</v>
      </c>
      <c r="C229" s="14">
        <f>'Fev 18'!$E$26</f>
        <v>791093</v>
      </c>
      <c r="D229" s="14">
        <f>'Mar 18'!$E$26</f>
        <v>779550</v>
      </c>
      <c r="E229" s="14">
        <f>'Abr 18'!$E$26</f>
        <v>717530</v>
      </c>
      <c r="F229" s="14">
        <f>'Mai 18'!$E$26</f>
        <v>658950</v>
      </c>
      <c r="G229" s="14">
        <f>'Jun 18'!$E$26</f>
        <v>656358</v>
      </c>
      <c r="H229" s="14">
        <f>'Jul 18'!$E$26</f>
        <v>884486</v>
      </c>
      <c r="I229" s="14">
        <f>'Ago 18'!$E$26</f>
        <v>797313</v>
      </c>
      <c r="J229" s="14">
        <f>'Set 18'!$E$26</f>
        <v>763831</v>
      </c>
      <c r="K229" s="14">
        <f>'Out 18'!$E$26</f>
        <v>766487</v>
      </c>
      <c r="L229" s="14">
        <f>'Nov 18'!$E$26</f>
        <v>748006</v>
      </c>
      <c r="M229" s="14">
        <f>'Dez 18'!$E$26</f>
        <v>875433</v>
      </c>
      <c r="N229" s="69">
        <f>SUM(B229:M229)</f>
        <v>9352388</v>
      </c>
      <c r="O229" s="31"/>
      <c r="P229" s="303">
        <v>2018</v>
      </c>
      <c r="Q229" s="18">
        <f t="shared" ref="Q229:AC230" si="54">IF(B229&lt;&gt;"",IF(B228&lt;&gt;"",(B229/B228-1)*100,"-"),"-")</f>
        <v>17.098834205360891</v>
      </c>
      <c r="R229" s="18">
        <f t="shared" si="54"/>
        <v>20.096582128207395</v>
      </c>
      <c r="S229" s="18">
        <f t="shared" si="54"/>
        <v>16.343279461168912</v>
      </c>
      <c r="T229" s="18">
        <f t="shared" si="54"/>
        <v>13.607648047930132</v>
      </c>
      <c r="U229" s="18">
        <f t="shared" si="54"/>
        <v>7.4848751270260916</v>
      </c>
      <c r="V229" s="18">
        <f t="shared" si="54"/>
        <v>9.9854549841814624</v>
      </c>
      <c r="W229" s="18">
        <f t="shared" si="54"/>
        <v>10.505635314386952</v>
      </c>
      <c r="X229" s="18">
        <f t="shared" si="54"/>
        <v>8.9792637971403124</v>
      </c>
      <c r="Y229" s="21">
        <f t="shared" si="54"/>
        <v>7.9877737579718611</v>
      </c>
      <c r="Z229" s="21">
        <f t="shared" si="54"/>
        <v>8.3703174816375245</v>
      </c>
      <c r="AA229" s="21">
        <f t="shared" si="54"/>
        <v>9.1692693890656365</v>
      </c>
      <c r="AB229" s="21">
        <f t="shared" si="54"/>
        <v>12.788676722011004</v>
      </c>
      <c r="AC229" s="71">
        <f t="shared" si="54"/>
        <v>11.895538506045966</v>
      </c>
    </row>
    <row r="230" spans="1:29" x14ac:dyDescent="0.25">
      <c r="A230" s="303">
        <v>2019</v>
      </c>
      <c r="B230" s="14">
        <f>'Jan 19'!$E$26</f>
        <v>965600</v>
      </c>
      <c r="C230" s="14">
        <f>'Fev 19'!$E$26</f>
        <v>815486</v>
      </c>
      <c r="D230" s="14">
        <f>'Mar 19'!$E$26</f>
        <v>801006</v>
      </c>
      <c r="E230" s="14">
        <f>'Abr 19'!$E$26</f>
        <v>709288</v>
      </c>
      <c r="F230" s="14">
        <f>'Mai 19'!$E$26</f>
        <v>678345</v>
      </c>
      <c r="G230" s="14">
        <f>'Jun 19'!$E$26</f>
        <v>686313</v>
      </c>
      <c r="H230" s="14">
        <f>'Jul 19'!$E$26</f>
        <v>903668</v>
      </c>
      <c r="I230" s="14">
        <f>'Ago 19'!$E$26</f>
        <v>784494</v>
      </c>
      <c r="J230" s="14">
        <f>'Set 19'!$E$26</f>
        <v>693877</v>
      </c>
      <c r="K230" s="14">
        <f>'Out 19'!$E$26</f>
        <v>656543</v>
      </c>
      <c r="L230" s="14">
        <f>'Nov 19'!$E$26</f>
        <v>664007</v>
      </c>
      <c r="M230" s="14">
        <f>'Dez 19'!$E$26</f>
        <v>757877</v>
      </c>
      <c r="N230" s="69">
        <f>SUM(B230:M230)</f>
        <v>9116504</v>
      </c>
      <c r="O230" s="31"/>
      <c r="P230" s="303">
        <v>2019</v>
      </c>
      <c r="Q230" s="18">
        <f t="shared" si="54"/>
        <v>5.7205827770484774</v>
      </c>
      <c r="R230" s="18">
        <f t="shared" si="54"/>
        <v>3.0834554218024834</v>
      </c>
      <c r="S230" s="18">
        <f t="shared" si="54"/>
        <v>2.7523571291129478</v>
      </c>
      <c r="T230" s="18">
        <f t="shared" si="54"/>
        <v>-1.148662773681941</v>
      </c>
      <c r="U230" s="18">
        <f t="shared" si="54"/>
        <v>2.9433189164580043</v>
      </c>
      <c r="V230" s="18">
        <f t="shared" si="54"/>
        <v>4.5638203541360056</v>
      </c>
      <c r="W230" s="18">
        <f t="shared" si="54"/>
        <v>2.1687171984632991</v>
      </c>
      <c r="X230" s="18">
        <f t="shared" si="54"/>
        <v>-1.6077751146663877</v>
      </c>
      <c r="Y230" s="21">
        <f t="shared" si="54"/>
        <v>-9.1583085787301126</v>
      </c>
      <c r="Z230" s="21">
        <f t="shared" si="54"/>
        <v>-14.343883196975293</v>
      </c>
      <c r="AA230" s="21">
        <f t="shared" si="54"/>
        <v>-11.229722756234573</v>
      </c>
      <c r="AB230" s="21">
        <f t="shared" si="54"/>
        <v>-13.428326325372698</v>
      </c>
      <c r="AC230" s="71">
        <f t="shared" si="54"/>
        <v>-2.5221793621051702</v>
      </c>
    </row>
    <row r="231" spans="1:29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O231" s="31"/>
    </row>
    <row r="233" spans="1:29" ht="15.6" x14ac:dyDescent="0.25">
      <c r="A233" s="8" t="s">
        <v>197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O233" s="31"/>
      <c r="P233" s="12" t="s">
        <v>199</v>
      </c>
    </row>
    <row r="234" spans="1:29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O234" s="31"/>
    </row>
    <row r="235" spans="1:29" ht="15" x14ac:dyDescent="0.25">
      <c r="A235" s="22"/>
      <c r="B235" s="303" t="s">
        <v>41</v>
      </c>
      <c r="C235" s="303" t="s">
        <v>42</v>
      </c>
      <c r="D235" s="303" t="s">
        <v>43</v>
      </c>
      <c r="E235" s="303" t="s">
        <v>44</v>
      </c>
      <c r="F235" s="303" t="s">
        <v>45</v>
      </c>
      <c r="G235" s="303" t="s">
        <v>46</v>
      </c>
      <c r="H235" s="303" t="s">
        <v>47</v>
      </c>
      <c r="I235" s="303" t="s">
        <v>48</v>
      </c>
      <c r="J235" s="303" t="s">
        <v>49</v>
      </c>
      <c r="K235" s="303" t="s">
        <v>50</v>
      </c>
      <c r="L235" s="303" t="s">
        <v>51</v>
      </c>
      <c r="M235" s="303" t="s">
        <v>52</v>
      </c>
      <c r="N235" s="303" t="s">
        <v>93</v>
      </c>
      <c r="O235" s="31"/>
      <c r="P235" s="13"/>
      <c r="Q235" s="303" t="s">
        <v>41</v>
      </c>
      <c r="R235" s="303" t="s">
        <v>42</v>
      </c>
      <c r="S235" s="303" t="s">
        <v>43</v>
      </c>
      <c r="T235" s="303" t="s">
        <v>44</v>
      </c>
      <c r="U235" s="303" t="s">
        <v>45</v>
      </c>
      <c r="V235" s="303" t="s">
        <v>46</v>
      </c>
      <c r="W235" s="303" t="s">
        <v>47</v>
      </c>
      <c r="X235" s="303" t="s">
        <v>48</v>
      </c>
      <c r="Y235" s="303" t="s">
        <v>49</v>
      </c>
      <c r="Z235" s="303" t="s">
        <v>50</v>
      </c>
      <c r="AA235" s="303" t="s">
        <v>51</v>
      </c>
      <c r="AB235" s="303" t="s">
        <v>52</v>
      </c>
      <c r="AC235" s="303" t="s">
        <v>93</v>
      </c>
    </row>
    <row r="236" spans="1:29" hidden="1" x14ac:dyDescent="0.25">
      <c r="A236" s="40">
        <v>2000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5">
        <f>SUM(B236:M236)</f>
        <v>0</v>
      </c>
      <c r="O236" s="31"/>
      <c r="P236" s="40">
        <v>2000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4"/>
      <c r="AB236" s="23"/>
      <c r="AC236" s="23"/>
    </row>
    <row r="237" spans="1:29" hidden="1" x14ac:dyDescent="0.25">
      <c r="A237" s="40">
        <v>2001</v>
      </c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5">
        <f t="shared" ref="N237" si="55">SUM(B237:M237)</f>
        <v>0</v>
      </c>
      <c r="O237" s="31"/>
      <c r="P237" s="40">
        <v>2001</v>
      </c>
      <c r="Q237" s="18" t="str">
        <f>IF(B237&lt;&gt;"",IF(B236&lt;&gt;"",(B237/B236-1)*100,"-"),"-")</f>
        <v>-</v>
      </c>
      <c r="R237" s="18" t="str">
        <f t="shared" ref="R237:R255" si="56">IF(C237&lt;&gt;"",IF(C236&lt;&gt;"",(C237/C236-1)*100,"-"),"-")</f>
        <v>-</v>
      </c>
      <c r="S237" s="18" t="str">
        <f t="shared" ref="S237:S255" si="57">IF(D237&lt;&gt;"",IF(D236&lt;&gt;"",(D237/D236-1)*100,"-"),"-")</f>
        <v>-</v>
      </c>
      <c r="T237" s="18" t="str">
        <f t="shared" ref="T237:T255" si="58">IF(E237&lt;&gt;"",IF(E236&lt;&gt;"",(E237/E236-1)*100,"-"),"-")</f>
        <v>-</v>
      </c>
      <c r="U237" s="18" t="str">
        <f t="shared" ref="U237:U255" si="59">IF(F237&lt;&gt;"",IF(F236&lt;&gt;"",(F237/F236-1)*100,"-"),"-")</f>
        <v>-</v>
      </c>
      <c r="V237" s="18" t="str">
        <f t="shared" ref="V237:V255" si="60">IF(G237&lt;&gt;"",IF(G236&lt;&gt;"",(G237/G236-1)*100,"-"),"-")</f>
        <v>-</v>
      </c>
      <c r="W237" s="18" t="str">
        <f t="shared" ref="W237:W255" si="61">IF(H237&lt;&gt;"",IF(H236&lt;&gt;"",(H237/H236-1)*100,"-"),"-")</f>
        <v>-</v>
      </c>
      <c r="X237" s="18" t="str">
        <f t="shared" ref="X237:X255" si="62">IF(I237&lt;&gt;"",IF(I236&lt;&gt;"",(I237/I236-1)*100,"-"),"-")</f>
        <v>-</v>
      </c>
      <c r="Y237" s="18" t="str">
        <f t="shared" ref="Y237:Y255" si="63">IF(J237&lt;&gt;"",IF(J236&lt;&gt;"",(J237/J236-1)*100,"-"),"-")</f>
        <v>-</v>
      </c>
      <c r="Z237" s="18" t="str">
        <f t="shared" ref="Z237:Z255" si="64">IF(K237&lt;&gt;"",IF(K236&lt;&gt;"",(K237/K236-1)*100,"-"),"-")</f>
        <v>-</v>
      </c>
      <c r="AA237" s="18" t="str">
        <f t="shared" ref="AA237:AA255" si="65">IF(L237&lt;&gt;"",IF(L236&lt;&gt;"",(L237/L236-1)*100,"-"),"-")</f>
        <v>-</v>
      </c>
      <c r="AB237" s="18" t="str">
        <f t="shared" ref="AB237:AB255" si="66">IF(M237&lt;&gt;"",IF(M236&lt;&gt;"",(M237/M236-1)*100,"-"),"-")</f>
        <v>-</v>
      </c>
      <c r="AC237" s="19" t="str">
        <f>IF(M237&lt;&gt;"",IF(N237&lt;&gt;"",IF(N236&lt;&gt;"",(N237/N236-1)*100,"-"),"-"),"-")</f>
        <v>-</v>
      </c>
    </row>
    <row r="238" spans="1:29" hidden="1" x14ac:dyDescent="0.25">
      <c r="A238" s="40">
        <v>2002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5">
        <f>SUM(B238:M238)</f>
        <v>0</v>
      </c>
      <c r="O238" s="31"/>
      <c r="P238" s="40">
        <v>2002</v>
      </c>
      <c r="Q238" s="18" t="str">
        <f t="shared" ref="Q238:Q255" si="67">IF(B238&lt;&gt;"",IF(B237&lt;&gt;"",(B238/B237-1)*100,"-"),"-")</f>
        <v>-</v>
      </c>
      <c r="R238" s="18" t="str">
        <f t="shared" si="56"/>
        <v>-</v>
      </c>
      <c r="S238" s="18" t="str">
        <f t="shared" si="57"/>
        <v>-</v>
      </c>
      <c r="T238" s="18" t="str">
        <f t="shared" si="58"/>
        <v>-</v>
      </c>
      <c r="U238" s="18" t="str">
        <f t="shared" si="59"/>
        <v>-</v>
      </c>
      <c r="V238" s="18" t="str">
        <f t="shared" si="60"/>
        <v>-</v>
      </c>
      <c r="W238" s="18" t="str">
        <f t="shared" si="61"/>
        <v>-</v>
      </c>
      <c r="X238" s="18" t="str">
        <f t="shared" si="62"/>
        <v>-</v>
      </c>
      <c r="Y238" s="18" t="str">
        <f t="shared" si="63"/>
        <v>-</v>
      </c>
      <c r="Z238" s="18" t="str">
        <f t="shared" si="64"/>
        <v>-</v>
      </c>
      <c r="AA238" s="18" t="str">
        <f t="shared" si="65"/>
        <v>-</v>
      </c>
      <c r="AB238" s="18" t="str">
        <f t="shared" si="66"/>
        <v>-</v>
      </c>
      <c r="AC238" s="19" t="str">
        <f t="shared" ref="AC238:AC248" si="68">IF(M238&lt;&gt;"",IF(N238&lt;&gt;"",IF(N237&lt;&gt;"",(N238/N237-1)*100,"-"),"-"),"-")</f>
        <v>-</v>
      </c>
    </row>
    <row r="239" spans="1:29" hidden="1" x14ac:dyDescent="0.25">
      <c r="A239" s="40">
        <v>2003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5">
        <f t="shared" ref="N239:N244" si="69">SUM(B239:M239)</f>
        <v>0</v>
      </c>
      <c r="O239" s="31"/>
      <c r="P239" s="40">
        <v>2003</v>
      </c>
      <c r="Q239" s="18" t="str">
        <f t="shared" si="67"/>
        <v>-</v>
      </c>
      <c r="R239" s="18" t="str">
        <f t="shared" si="56"/>
        <v>-</v>
      </c>
      <c r="S239" s="18" t="str">
        <f t="shared" si="57"/>
        <v>-</v>
      </c>
      <c r="T239" s="18" t="str">
        <f t="shared" si="58"/>
        <v>-</v>
      </c>
      <c r="U239" s="18" t="str">
        <f t="shared" si="59"/>
        <v>-</v>
      </c>
      <c r="V239" s="18" t="str">
        <f t="shared" si="60"/>
        <v>-</v>
      </c>
      <c r="W239" s="18" t="str">
        <f t="shared" si="61"/>
        <v>-</v>
      </c>
      <c r="X239" s="18" t="str">
        <f t="shared" si="62"/>
        <v>-</v>
      </c>
      <c r="Y239" s="18" t="str">
        <f t="shared" si="63"/>
        <v>-</v>
      </c>
      <c r="Z239" s="18" t="str">
        <f t="shared" si="64"/>
        <v>-</v>
      </c>
      <c r="AA239" s="18" t="str">
        <f t="shared" si="65"/>
        <v>-</v>
      </c>
      <c r="AB239" s="18" t="str">
        <f t="shared" si="66"/>
        <v>-</v>
      </c>
      <c r="AC239" s="19" t="str">
        <f t="shared" si="68"/>
        <v>-</v>
      </c>
    </row>
    <row r="240" spans="1:29" hidden="1" x14ac:dyDescent="0.25">
      <c r="A240" s="40">
        <v>2004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5">
        <f t="shared" si="69"/>
        <v>0</v>
      </c>
      <c r="O240" s="31"/>
      <c r="P240" s="40">
        <v>2004</v>
      </c>
      <c r="Q240" s="18" t="str">
        <f t="shared" si="67"/>
        <v>-</v>
      </c>
      <c r="R240" s="18" t="str">
        <f t="shared" si="56"/>
        <v>-</v>
      </c>
      <c r="S240" s="18" t="str">
        <f t="shared" si="57"/>
        <v>-</v>
      </c>
      <c r="T240" s="18" t="str">
        <f t="shared" si="58"/>
        <v>-</v>
      </c>
      <c r="U240" s="18" t="str">
        <f t="shared" si="59"/>
        <v>-</v>
      </c>
      <c r="V240" s="18" t="str">
        <f t="shared" si="60"/>
        <v>-</v>
      </c>
      <c r="W240" s="18" t="str">
        <f t="shared" si="61"/>
        <v>-</v>
      </c>
      <c r="X240" s="18" t="str">
        <f t="shared" si="62"/>
        <v>-</v>
      </c>
      <c r="Y240" s="18" t="str">
        <f t="shared" si="63"/>
        <v>-</v>
      </c>
      <c r="Z240" s="18" t="str">
        <f t="shared" si="64"/>
        <v>-</v>
      </c>
      <c r="AA240" s="18" t="str">
        <f t="shared" si="65"/>
        <v>-</v>
      </c>
      <c r="AB240" s="18" t="str">
        <f t="shared" si="66"/>
        <v>-</v>
      </c>
      <c r="AC240" s="19" t="str">
        <f t="shared" si="68"/>
        <v>-</v>
      </c>
    </row>
    <row r="241" spans="1:29" hidden="1" x14ac:dyDescent="0.25">
      <c r="A241" s="40">
        <v>2005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5">
        <f t="shared" si="69"/>
        <v>0</v>
      </c>
      <c r="O241" s="31"/>
      <c r="P241" s="40">
        <v>2005</v>
      </c>
      <c r="Q241" s="18" t="str">
        <f t="shared" si="67"/>
        <v>-</v>
      </c>
      <c r="R241" s="18" t="str">
        <f t="shared" si="56"/>
        <v>-</v>
      </c>
      <c r="S241" s="18" t="str">
        <f t="shared" si="57"/>
        <v>-</v>
      </c>
      <c r="T241" s="18" t="str">
        <f t="shared" si="58"/>
        <v>-</v>
      </c>
      <c r="U241" s="18" t="str">
        <f t="shared" si="59"/>
        <v>-</v>
      </c>
      <c r="V241" s="18" t="str">
        <f t="shared" si="60"/>
        <v>-</v>
      </c>
      <c r="W241" s="18" t="str">
        <f t="shared" si="61"/>
        <v>-</v>
      </c>
      <c r="X241" s="18" t="str">
        <f t="shared" si="62"/>
        <v>-</v>
      </c>
      <c r="Y241" s="18" t="str">
        <f t="shared" si="63"/>
        <v>-</v>
      </c>
      <c r="Z241" s="18" t="str">
        <f t="shared" si="64"/>
        <v>-</v>
      </c>
      <c r="AA241" s="18" t="str">
        <f t="shared" si="65"/>
        <v>-</v>
      </c>
      <c r="AB241" s="18" t="str">
        <f t="shared" si="66"/>
        <v>-</v>
      </c>
      <c r="AC241" s="19" t="str">
        <f t="shared" si="68"/>
        <v>-</v>
      </c>
    </row>
    <row r="242" spans="1:29" hidden="1" x14ac:dyDescent="0.25">
      <c r="A242" s="40">
        <v>2006</v>
      </c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5">
        <f t="shared" si="69"/>
        <v>0</v>
      </c>
      <c r="O242" s="31"/>
      <c r="P242" s="40">
        <v>2006</v>
      </c>
      <c r="Q242" s="18" t="str">
        <f t="shared" si="67"/>
        <v>-</v>
      </c>
      <c r="R242" s="18" t="str">
        <f t="shared" si="56"/>
        <v>-</v>
      </c>
      <c r="S242" s="18" t="str">
        <f t="shared" si="57"/>
        <v>-</v>
      </c>
      <c r="T242" s="18" t="str">
        <f t="shared" si="58"/>
        <v>-</v>
      </c>
      <c r="U242" s="18" t="str">
        <f t="shared" si="59"/>
        <v>-</v>
      </c>
      <c r="V242" s="18" t="str">
        <f t="shared" si="60"/>
        <v>-</v>
      </c>
      <c r="W242" s="18" t="str">
        <f t="shared" si="61"/>
        <v>-</v>
      </c>
      <c r="X242" s="18" t="str">
        <f t="shared" si="62"/>
        <v>-</v>
      </c>
      <c r="Y242" s="18" t="str">
        <f t="shared" si="63"/>
        <v>-</v>
      </c>
      <c r="Z242" s="18" t="str">
        <f t="shared" si="64"/>
        <v>-</v>
      </c>
      <c r="AA242" s="18" t="str">
        <f t="shared" si="65"/>
        <v>-</v>
      </c>
      <c r="AB242" s="18" t="str">
        <f t="shared" si="66"/>
        <v>-</v>
      </c>
      <c r="AC242" s="19" t="str">
        <f t="shared" si="68"/>
        <v>-</v>
      </c>
    </row>
    <row r="243" spans="1:29" hidden="1" x14ac:dyDescent="0.25">
      <c r="A243" s="40">
        <v>2007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5">
        <f t="shared" si="69"/>
        <v>0</v>
      </c>
      <c r="O243" s="31"/>
      <c r="P243" s="40">
        <v>2007</v>
      </c>
      <c r="Q243" s="18" t="str">
        <f t="shared" si="67"/>
        <v>-</v>
      </c>
      <c r="R243" s="18" t="str">
        <f t="shared" si="56"/>
        <v>-</v>
      </c>
      <c r="S243" s="18" t="str">
        <f t="shared" si="57"/>
        <v>-</v>
      </c>
      <c r="T243" s="18" t="str">
        <f t="shared" si="58"/>
        <v>-</v>
      </c>
      <c r="U243" s="18" t="str">
        <f t="shared" si="59"/>
        <v>-</v>
      </c>
      <c r="V243" s="18" t="str">
        <f t="shared" si="60"/>
        <v>-</v>
      </c>
      <c r="W243" s="18" t="str">
        <f t="shared" si="61"/>
        <v>-</v>
      </c>
      <c r="X243" s="18" t="str">
        <f t="shared" si="62"/>
        <v>-</v>
      </c>
      <c r="Y243" s="18" t="str">
        <f t="shared" si="63"/>
        <v>-</v>
      </c>
      <c r="Z243" s="18" t="str">
        <f t="shared" si="64"/>
        <v>-</v>
      </c>
      <c r="AA243" s="18" t="str">
        <f t="shared" si="65"/>
        <v>-</v>
      </c>
      <c r="AB243" s="18" t="str">
        <f t="shared" si="66"/>
        <v>-</v>
      </c>
      <c r="AC243" s="19" t="str">
        <f t="shared" si="68"/>
        <v>-</v>
      </c>
    </row>
    <row r="244" spans="1:29" hidden="1" x14ac:dyDescent="0.25">
      <c r="A244" s="40">
        <v>2008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5">
        <f t="shared" si="69"/>
        <v>0</v>
      </c>
      <c r="O244" s="31"/>
      <c r="P244" s="40">
        <v>2008</v>
      </c>
      <c r="Q244" s="18" t="str">
        <f t="shared" si="67"/>
        <v>-</v>
      </c>
      <c r="R244" s="18" t="str">
        <f t="shared" si="56"/>
        <v>-</v>
      </c>
      <c r="S244" s="18" t="str">
        <f t="shared" si="57"/>
        <v>-</v>
      </c>
      <c r="T244" s="18" t="str">
        <f t="shared" si="58"/>
        <v>-</v>
      </c>
      <c r="U244" s="18" t="str">
        <f t="shared" si="59"/>
        <v>-</v>
      </c>
      <c r="V244" s="18" t="str">
        <f t="shared" si="60"/>
        <v>-</v>
      </c>
      <c r="W244" s="18" t="str">
        <f t="shared" si="61"/>
        <v>-</v>
      </c>
      <c r="X244" s="18" t="str">
        <f t="shared" si="62"/>
        <v>-</v>
      </c>
      <c r="Y244" s="18" t="str">
        <f t="shared" si="63"/>
        <v>-</v>
      </c>
      <c r="Z244" s="18" t="str">
        <f t="shared" si="64"/>
        <v>-</v>
      </c>
      <c r="AA244" s="18" t="str">
        <f t="shared" si="65"/>
        <v>-</v>
      </c>
      <c r="AB244" s="18" t="str">
        <f t="shared" si="66"/>
        <v>-</v>
      </c>
      <c r="AC244" s="19" t="str">
        <f t="shared" si="68"/>
        <v>-</v>
      </c>
    </row>
    <row r="245" spans="1:29" hidden="1" x14ac:dyDescent="0.25">
      <c r="A245" s="40">
        <v>2009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5">
        <f t="shared" ref="N245:N250" si="70">SUM(B245:M245)</f>
        <v>0</v>
      </c>
      <c r="O245" s="31"/>
      <c r="P245" s="40">
        <v>2009</v>
      </c>
      <c r="Q245" s="18" t="str">
        <f t="shared" si="67"/>
        <v>-</v>
      </c>
      <c r="R245" s="18" t="str">
        <f t="shared" si="56"/>
        <v>-</v>
      </c>
      <c r="S245" s="18" t="str">
        <f t="shared" si="57"/>
        <v>-</v>
      </c>
      <c r="T245" s="18" t="str">
        <f t="shared" si="58"/>
        <v>-</v>
      </c>
      <c r="U245" s="18" t="str">
        <f t="shared" si="59"/>
        <v>-</v>
      </c>
      <c r="V245" s="18" t="str">
        <f t="shared" si="60"/>
        <v>-</v>
      </c>
      <c r="W245" s="18" t="str">
        <f t="shared" si="61"/>
        <v>-</v>
      </c>
      <c r="X245" s="18" t="str">
        <f t="shared" si="62"/>
        <v>-</v>
      </c>
      <c r="Y245" s="18" t="str">
        <f t="shared" si="63"/>
        <v>-</v>
      </c>
      <c r="Z245" s="18" t="str">
        <f t="shared" si="64"/>
        <v>-</v>
      </c>
      <c r="AA245" s="18" t="str">
        <f t="shared" si="65"/>
        <v>-</v>
      </c>
      <c r="AB245" s="18" t="str">
        <f t="shared" si="66"/>
        <v>-</v>
      </c>
      <c r="AC245" s="19" t="str">
        <f t="shared" si="68"/>
        <v>-</v>
      </c>
    </row>
    <row r="246" spans="1:29" hidden="1" x14ac:dyDescent="0.25">
      <c r="A246" s="40">
        <v>2010</v>
      </c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5">
        <f t="shared" si="70"/>
        <v>0</v>
      </c>
      <c r="O246" s="31"/>
      <c r="P246" s="40">
        <v>2010</v>
      </c>
      <c r="Q246" s="18" t="str">
        <f t="shared" si="67"/>
        <v>-</v>
      </c>
      <c r="R246" s="18" t="str">
        <f t="shared" si="56"/>
        <v>-</v>
      </c>
      <c r="S246" s="18" t="str">
        <f t="shared" si="57"/>
        <v>-</v>
      </c>
      <c r="T246" s="18" t="str">
        <f t="shared" si="58"/>
        <v>-</v>
      </c>
      <c r="U246" s="18" t="str">
        <f t="shared" si="59"/>
        <v>-</v>
      </c>
      <c r="V246" s="18" t="str">
        <f t="shared" si="60"/>
        <v>-</v>
      </c>
      <c r="W246" s="18" t="str">
        <f t="shared" si="61"/>
        <v>-</v>
      </c>
      <c r="X246" s="18" t="str">
        <f t="shared" si="62"/>
        <v>-</v>
      </c>
      <c r="Y246" s="18" t="str">
        <f t="shared" si="63"/>
        <v>-</v>
      </c>
      <c r="Z246" s="18" t="str">
        <f t="shared" si="64"/>
        <v>-</v>
      </c>
      <c r="AA246" s="18" t="str">
        <f t="shared" si="65"/>
        <v>-</v>
      </c>
      <c r="AB246" s="18" t="str">
        <f t="shared" si="66"/>
        <v>-</v>
      </c>
      <c r="AC246" s="19" t="str">
        <f t="shared" si="68"/>
        <v>-</v>
      </c>
    </row>
    <row r="247" spans="1:29" hidden="1" x14ac:dyDescent="0.25">
      <c r="A247" s="40">
        <v>2011</v>
      </c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5">
        <f t="shared" si="70"/>
        <v>0</v>
      </c>
      <c r="O247" s="31"/>
      <c r="P247" s="40">
        <v>2011</v>
      </c>
      <c r="Q247" s="18" t="str">
        <f t="shared" si="67"/>
        <v>-</v>
      </c>
      <c r="R247" s="18" t="str">
        <f t="shared" si="56"/>
        <v>-</v>
      </c>
      <c r="S247" s="18" t="str">
        <f t="shared" si="57"/>
        <v>-</v>
      </c>
      <c r="T247" s="18" t="str">
        <f t="shared" si="58"/>
        <v>-</v>
      </c>
      <c r="U247" s="18" t="str">
        <f t="shared" si="59"/>
        <v>-</v>
      </c>
      <c r="V247" s="18" t="str">
        <f t="shared" si="60"/>
        <v>-</v>
      </c>
      <c r="W247" s="18" t="str">
        <f t="shared" si="61"/>
        <v>-</v>
      </c>
      <c r="X247" s="18" t="str">
        <f t="shared" si="62"/>
        <v>-</v>
      </c>
      <c r="Y247" s="18" t="str">
        <f t="shared" si="63"/>
        <v>-</v>
      </c>
      <c r="Z247" s="18" t="str">
        <f t="shared" si="64"/>
        <v>-</v>
      </c>
      <c r="AA247" s="18" t="str">
        <f t="shared" si="65"/>
        <v>-</v>
      </c>
      <c r="AB247" s="18" t="str">
        <f t="shared" si="66"/>
        <v>-</v>
      </c>
      <c r="AC247" s="19" t="str">
        <f t="shared" si="68"/>
        <v>-</v>
      </c>
    </row>
    <row r="248" spans="1:29" hidden="1" x14ac:dyDescent="0.25">
      <c r="A248" s="40">
        <v>2012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5">
        <f t="shared" si="70"/>
        <v>0</v>
      </c>
      <c r="O248" s="31"/>
      <c r="P248" s="40">
        <v>2012</v>
      </c>
      <c r="Q248" s="18" t="str">
        <f t="shared" si="67"/>
        <v>-</v>
      </c>
      <c r="R248" s="18" t="str">
        <f t="shared" si="56"/>
        <v>-</v>
      </c>
      <c r="S248" s="18" t="str">
        <f t="shared" si="57"/>
        <v>-</v>
      </c>
      <c r="T248" s="18" t="str">
        <f t="shared" si="58"/>
        <v>-</v>
      </c>
      <c r="U248" s="18" t="str">
        <f t="shared" si="59"/>
        <v>-</v>
      </c>
      <c r="V248" s="18" t="str">
        <f t="shared" si="60"/>
        <v>-</v>
      </c>
      <c r="W248" s="18" t="str">
        <f t="shared" si="61"/>
        <v>-</v>
      </c>
      <c r="X248" s="18" t="str">
        <f t="shared" si="62"/>
        <v>-</v>
      </c>
      <c r="Y248" s="18" t="str">
        <f t="shared" si="63"/>
        <v>-</v>
      </c>
      <c r="Z248" s="18" t="str">
        <f t="shared" si="64"/>
        <v>-</v>
      </c>
      <c r="AA248" s="18" t="str">
        <f t="shared" si="65"/>
        <v>-</v>
      </c>
      <c r="AB248" s="18" t="str">
        <f t="shared" si="66"/>
        <v>-</v>
      </c>
      <c r="AC248" s="19" t="str">
        <f t="shared" si="68"/>
        <v>-</v>
      </c>
    </row>
    <row r="249" spans="1:29" x14ac:dyDescent="0.25">
      <c r="A249" s="303">
        <v>2013</v>
      </c>
      <c r="B249" s="14">
        <f>'Jan 13'!$F$26</f>
        <v>3726</v>
      </c>
      <c r="C249" s="14">
        <f>'Fev 13'!$F$26</f>
        <v>3344</v>
      </c>
      <c r="D249" s="14">
        <f>'Mar 13'!$F$26</f>
        <v>3644</v>
      </c>
      <c r="E249" s="14">
        <f>'Abr 13'!$F$26</f>
        <v>3344</v>
      </c>
      <c r="F249" s="14">
        <f>'Mai 13'!$F$26</f>
        <v>3369</v>
      </c>
      <c r="G249" s="14">
        <f>'Jun 13'!$F$26</f>
        <v>3228</v>
      </c>
      <c r="H249" s="14">
        <f>'Jul 13'!$F$26</f>
        <v>3687</v>
      </c>
      <c r="I249" s="14">
        <f>'Ago 13'!$F$26</f>
        <v>3354</v>
      </c>
      <c r="J249" s="14">
        <f>'Set 13'!$F$26</f>
        <v>3150</v>
      </c>
      <c r="K249" s="14">
        <f>'Out 13'!$F$26</f>
        <v>3199</v>
      </c>
      <c r="L249" s="14">
        <f>'Nov 13'!$F$26</f>
        <v>3065</v>
      </c>
      <c r="M249" s="14">
        <f>'Dez 13'!$F$26</f>
        <v>3313</v>
      </c>
      <c r="N249" s="69">
        <f t="shared" si="70"/>
        <v>40423</v>
      </c>
      <c r="O249" s="31"/>
      <c r="P249" s="303">
        <v>2013</v>
      </c>
      <c r="Q249" s="18" t="str">
        <f t="shared" si="67"/>
        <v>-</v>
      </c>
      <c r="R249" s="18" t="str">
        <f t="shared" si="56"/>
        <v>-</v>
      </c>
      <c r="S249" s="18" t="str">
        <f t="shared" si="57"/>
        <v>-</v>
      </c>
      <c r="T249" s="18" t="str">
        <f t="shared" si="58"/>
        <v>-</v>
      </c>
      <c r="U249" s="18" t="str">
        <f t="shared" si="59"/>
        <v>-</v>
      </c>
      <c r="V249" s="18" t="str">
        <f t="shared" si="60"/>
        <v>-</v>
      </c>
      <c r="W249" s="18" t="str">
        <f t="shared" si="61"/>
        <v>-</v>
      </c>
      <c r="X249" s="18" t="str">
        <f t="shared" si="62"/>
        <v>-</v>
      </c>
      <c r="Y249" s="18" t="str">
        <f t="shared" si="63"/>
        <v>-</v>
      </c>
      <c r="Z249" s="18" t="str">
        <f t="shared" si="64"/>
        <v>-</v>
      </c>
      <c r="AA249" s="18" t="str">
        <f t="shared" si="65"/>
        <v>-</v>
      </c>
      <c r="AB249" s="18" t="str">
        <f t="shared" si="66"/>
        <v>-</v>
      </c>
      <c r="AC249" s="71" t="s">
        <v>117</v>
      </c>
    </row>
    <row r="250" spans="1:29" x14ac:dyDescent="0.25">
      <c r="A250" s="303">
        <v>2014</v>
      </c>
      <c r="B250" s="14">
        <f>'Jan 14'!$F$26</f>
        <v>3410</v>
      </c>
      <c r="C250" s="14">
        <f>'Fev 14'!$F$26</f>
        <v>3068</v>
      </c>
      <c r="D250" s="14">
        <f>'Mar 14'!$F$26</f>
        <v>3343</v>
      </c>
      <c r="E250" s="14">
        <f>'Abr 14'!$F$26</f>
        <v>3152</v>
      </c>
      <c r="F250" s="14">
        <f>'Mai 14'!$F$26</f>
        <v>3151</v>
      </c>
      <c r="G250" s="14">
        <f>'Jun 14'!$F$26</f>
        <v>3187</v>
      </c>
      <c r="H250" s="14">
        <f>'Jul 14'!$F$26</f>
        <v>3575</v>
      </c>
      <c r="I250" s="14">
        <f>'Ago 14'!$F$26</f>
        <v>3560</v>
      </c>
      <c r="J250" s="14">
        <f>'Set 14'!$F$26</f>
        <v>3397</v>
      </c>
      <c r="K250" s="14">
        <f>'Out 14'!$F$26</f>
        <v>3550</v>
      </c>
      <c r="L250" s="14">
        <f>'Nov 14'!$F$26</f>
        <v>3444</v>
      </c>
      <c r="M250" s="14">
        <f>'Dez 14'!$F$26</f>
        <v>3768</v>
      </c>
      <c r="N250" s="69">
        <f t="shared" si="70"/>
        <v>40605</v>
      </c>
      <c r="O250" s="31"/>
      <c r="P250" s="303">
        <v>2014</v>
      </c>
      <c r="Q250" s="18">
        <f t="shared" si="67"/>
        <v>-8.4809447128287747</v>
      </c>
      <c r="R250" s="18">
        <f t="shared" si="56"/>
        <v>-8.2535885167464134</v>
      </c>
      <c r="S250" s="18">
        <f t="shared" si="57"/>
        <v>-8.2601536772777155</v>
      </c>
      <c r="T250" s="18">
        <f t="shared" si="58"/>
        <v>-5.7416267942583694</v>
      </c>
      <c r="U250" s="18">
        <f t="shared" si="59"/>
        <v>-6.4707628376372783</v>
      </c>
      <c r="V250" s="18">
        <f t="shared" si="60"/>
        <v>-1.2701363073110317</v>
      </c>
      <c r="W250" s="18">
        <f t="shared" si="61"/>
        <v>-3.0377000271223253</v>
      </c>
      <c r="X250" s="18">
        <f t="shared" si="62"/>
        <v>6.1419200954084596</v>
      </c>
      <c r="Y250" s="21">
        <f t="shared" si="63"/>
        <v>7.8412698412698489</v>
      </c>
      <c r="Z250" s="21">
        <f t="shared" si="64"/>
        <v>10.972178805876842</v>
      </c>
      <c r="AA250" s="21">
        <f t="shared" si="65"/>
        <v>12.365415986949424</v>
      </c>
      <c r="AB250" s="21">
        <f t="shared" si="66"/>
        <v>13.733776033806212</v>
      </c>
      <c r="AC250" s="71">
        <f t="shared" ref="AC250:AC255" si="71">IF(N250&lt;&gt;"",IF(N249&lt;&gt;"",(N250/N249-1)*100,"-"),"-")</f>
        <v>0.45023872547806931</v>
      </c>
    </row>
    <row r="251" spans="1:29" x14ac:dyDescent="0.25">
      <c r="A251" s="303">
        <v>2015</v>
      </c>
      <c r="B251" s="14">
        <f>'Jan 15'!$F$26</f>
        <v>4106</v>
      </c>
      <c r="C251" s="14">
        <f>'Fev 15'!$F$26</f>
        <v>3614</v>
      </c>
      <c r="D251" s="14">
        <f>'Mar 15'!$F$26</f>
        <v>3699</v>
      </c>
      <c r="E251" s="14">
        <f>'Abr 15'!$F$26</f>
        <v>3516</v>
      </c>
      <c r="F251" s="14">
        <f>'Mai 15'!$F$26</f>
        <v>3561</v>
      </c>
      <c r="G251" s="14">
        <f>'Jun 15'!$F$26</f>
        <v>3492</v>
      </c>
      <c r="H251" s="14">
        <f>'Jul 15'!$F$26</f>
        <v>4223</v>
      </c>
      <c r="I251" s="14">
        <f>'Ago 15'!$F$26</f>
        <v>4054</v>
      </c>
      <c r="J251" s="14">
        <f>'Set 15'!$F$26</f>
        <v>3820</v>
      </c>
      <c r="K251" s="14">
        <f>'Out 15'!$F$26</f>
        <v>3867</v>
      </c>
      <c r="L251" s="14">
        <f>'Nov 15'!$F$26</f>
        <v>3659</v>
      </c>
      <c r="M251" s="14">
        <f>'Dez 15'!$F$26</f>
        <v>3944</v>
      </c>
      <c r="N251" s="69">
        <f>SUM(B251:M251)</f>
        <v>45555</v>
      </c>
      <c r="O251" s="31"/>
      <c r="P251" s="303">
        <v>2015</v>
      </c>
      <c r="Q251" s="18">
        <f t="shared" si="67"/>
        <v>20.410557184750733</v>
      </c>
      <c r="R251" s="18">
        <f t="shared" si="56"/>
        <v>17.796610169491522</v>
      </c>
      <c r="S251" s="18">
        <f t="shared" si="57"/>
        <v>10.649117559078668</v>
      </c>
      <c r="T251" s="18">
        <f t="shared" si="58"/>
        <v>11.548223350253807</v>
      </c>
      <c r="U251" s="18">
        <f t="shared" si="59"/>
        <v>13.011742304030459</v>
      </c>
      <c r="V251" s="18">
        <f t="shared" si="60"/>
        <v>9.5701286476310052</v>
      </c>
      <c r="W251" s="18">
        <f t="shared" si="61"/>
        <v>18.12587412587412</v>
      </c>
      <c r="X251" s="18">
        <f t="shared" si="62"/>
        <v>13.876404494382033</v>
      </c>
      <c r="Y251" s="21">
        <f t="shared" si="63"/>
        <v>12.45216367382984</v>
      </c>
      <c r="Z251" s="21">
        <f t="shared" si="64"/>
        <v>8.9295774647887285</v>
      </c>
      <c r="AA251" s="21">
        <f t="shared" si="65"/>
        <v>6.2427409988385696</v>
      </c>
      <c r="AB251" s="21">
        <f t="shared" si="66"/>
        <v>4.6709129511677272</v>
      </c>
      <c r="AC251" s="71">
        <f t="shared" si="71"/>
        <v>12.190616919098641</v>
      </c>
    </row>
    <row r="252" spans="1:29" x14ac:dyDescent="0.25">
      <c r="A252" s="303">
        <v>2016</v>
      </c>
      <c r="B252" s="14">
        <f>'Jan 16'!$F$26</f>
        <v>4427</v>
      </c>
      <c r="C252" s="14">
        <f>'Fev 16'!$F$26</f>
        <v>3840</v>
      </c>
      <c r="D252" s="14">
        <f>'Mar 16'!$F$26</f>
        <v>3627</v>
      </c>
      <c r="E252" s="14">
        <f>'Abr 16'!$F$26</f>
        <v>3340</v>
      </c>
      <c r="F252" s="14">
        <f>'Mai 16'!$F$26</f>
        <v>3548</v>
      </c>
      <c r="G252" s="14">
        <f>'Jun 16'!$F$26</f>
        <v>3436</v>
      </c>
      <c r="H252" s="14">
        <f>'Jul 16'!$F$26</f>
        <v>4098</v>
      </c>
      <c r="I252" s="14">
        <f>'Ago 16'!$F$26</f>
        <v>3843</v>
      </c>
      <c r="J252" s="14">
        <f>'Set 16'!$F$26</f>
        <v>3594</v>
      </c>
      <c r="K252" s="14">
        <f>'Out 16'!$F$26</f>
        <v>3750</v>
      </c>
      <c r="L252" s="14">
        <f>'Nov 16'!$F$26</f>
        <v>3637</v>
      </c>
      <c r="M252" s="14">
        <f>'Dez 16'!$F$26</f>
        <v>4033</v>
      </c>
      <c r="N252" s="69">
        <f>SUM(B252:M252)</f>
        <v>45173</v>
      </c>
      <c r="O252" s="31"/>
      <c r="P252" s="303">
        <v>2016</v>
      </c>
      <c r="Q252" s="18">
        <f t="shared" si="67"/>
        <v>7.8178275694106292</v>
      </c>
      <c r="R252" s="18">
        <f t="shared" si="56"/>
        <v>6.2534587714443868</v>
      </c>
      <c r="S252" s="18">
        <f t="shared" si="57"/>
        <v>-1.9464720194647178</v>
      </c>
      <c r="T252" s="18">
        <f t="shared" si="58"/>
        <v>-5.0056882821387987</v>
      </c>
      <c r="U252" s="18">
        <f t="shared" si="59"/>
        <v>-0.36506599269867657</v>
      </c>
      <c r="V252" s="18">
        <f t="shared" si="60"/>
        <v>-1.6036655211912998</v>
      </c>
      <c r="W252" s="18">
        <f t="shared" si="61"/>
        <v>-2.9599810561212414</v>
      </c>
      <c r="X252" s="18">
        <f t="shared" si="62"/>
        <v>-5.2047360631475081</v>
      </c>
      <c r="Y252" s="21">
        <f t="shared" si="63"/>
        <v>-5.9162303664921474</v>
      </c>
      <c r="Z252" s="21">
        <f t="shared" si="64"/>
        <v>-3.0256012412723021</v>
      </c>
      <c r="AA252" s="21">
        <f t="shared" si="65"/>
        <v>-0.60125717409128532</v>
      </c>
      <c r="AB252" s="21">
        <f t="shared" si="66"/>
        <v>2.2565922920892545</v>
      </c>
      <c r="AC252" s="71">
        <f t="shared" si="71"/>
        <v>-0.83854681154648114</v>
      </c>
    </row>
    <row r="253" spans="1:29" x14ac:dyDescent="0.25">
      <c r="A253" s="303">
        <v>2017</v>
      </c>
      <c r="B253" s="14">
        <f>'Jan 17'!$F$26</f>
        <v>4343</v>
      </c>
      <c r="C253" s="14">
        <f>'Fev 17'!$F$26</f>
        <v>3746</v>
      </c>
      <c r="D253" s="14">
        <f>'Mar 17'!$F$26</f>
        <v>3777</v>
      </c>
      <c r="E253" s="14">
        <f>'Abr 17'!$F$26</f>
        <v>3594</v>
      </c>
      <c r="F253" s="14">
        <f>'Mai 17'!$F$26</f>
        <v>3534</v>
      </c>
      <c r="G253" s="14">
        <f>'Jun 17'!$F$26</f>
        <v>3434</v>
      </c>
      <c r="H253" s="14">
        <f>'Jul 17'!$F$26</f>
        <v>4540</v>
      </c>
      <c r="I253" s="14">
        <f>'Ago 17'!$F$26</f>
        <v>4177</v>
      </c>
      <c r="J253" s="14">
        <f>'Set 17'!$F$26</f>
        <v>4060</v>
      </c>
      <c r="K253" s="14">
        <f>'Out 17'!$F$26</f>
        <v>4089</v>
      </c>
      <c r="L253" s="14">
        <f>'Nov 17'!$F$26</f>
        <v>4043</v>
      </c>
      <c r="M253" s="14">
        <f>'Dez 17'!$F$26</f>
        <v>4526</v>
      </c>
      <c r="N253" s="69">
        <f>SUM(B253:M253)</f>
        <v>47863</v>
      </c>
      <c r="O253" s="31"/>
      <c r="P253" s="303">
        <v>2017</v>
      </c>
      <c r="Q253" s="18">
        <f t="shared" si="67"/>
        <v>-1.897447481364356</v>
      </c>
      <c r="R253" s="18">
        <f t="shared" si="56"/>
        <v>-2.4479166666666718</v>
      </c>
      <c r="S253" s="18">
        <f t="shared" si="57"/>
        <v>4.1356492969396141</v>
      </c>
      <c r="T253" s="18">
        <f t="shared" si="58"/>
        <v>7.6047904191616666</v>
      </c>
      <c r="U253" s="18">
        <f t="shared" si="59"/>
        <v>-0.39458850056369732</v>
      </c>
      <c r="V253" s="18">
        <f t="shared" si="60"/>
        <v>-5.8207217694994373E-2</v>
      </c>
      <c r="W253" s="18">
        <f t="shared" si="61"/>
        <v>10.78574914592485</v>
      </c>
      <c r="X253" s="18">
        <f t="shared" si="62"/>
        <v>8.6911267239136123</v>
      </c>
      <c r="Y253" s="21">
        <f t="shared" si="63"/>
        <v>12.96605453533668</v>
      </c>
      <c r="Z253" s="21">
        <f t="shared" si="64"/>
        <v>9.0400000000000027</v>
      </c>
      <c r="AA253" s="21">
        <f t="shared" si="65"/>
        <v>11.163046466868298</v>
      </c>
      <c r="AB253" s="21">
        <f t="shared" si="66"/>
        <v>12.224150756260844</v>
      </c>
      <c r="AC253" s="71">
        <f t="shared" si="71"/>
        <v>5.9548845549332485</v>
      </c>
    </row>
    <row r="254" spans="1:29" x14ac:dyDescent="0.25">
      <c r="A254" s="303">
        <v>2018</v>
      </c>
      <c r="B254" s="14">
        <f>'Jan 18'!$F$26</f>
        <v>5138</v>
      </c>
      <c r="C254" s="14">
        <f>'Fev 18'!$F$26</f>
        <v>4537</v>
      </c>
      <c r="D254" s="14">
        <f>'Mar 18'!$F$26</f>
        <v>4466</v>
      </c>
      <c r="E254" s="14">
        <f>'Abr 18'!$F$26</f>
        <v>4014</v>
      </c>
      <c r="F254" s="14">
        <f>'Mai 18'!$F$26</f>
        <v>3854</v>
      </c>
      <c r="G254" s="14">
        <f>'Jun 18'!$F$26</f>
        <v>3898</v>
      </c>
      <c r="H254" s="14">
        <f>'Jul 18'!$F$26</f>
        <v>5045</v>
      </c>
      <c r="I254" s="14">
        <f>'Ago 18'!$F$26</f>
        <v>4659</v>
      </c>
      <c r="J254" s="14">
        <f>'Set 18'!$F$26</f>
        <v>4380</v>
      </c>
      <c r="K254" s="14">
        <f>'Out 18'!$F$26</f>
        <v>4480</v>
      </c>
      <c r="L254" s="14">
        <f>'Nov 18'!$F$26</f>
        <v>4388</v>
      </c>
      <c r="M254" s="14">
        <f>'Dez 18'!$F$26</f>
        <v>5162</v>
      </c>
      <c r="N254" s="69">
        <f>SUM(B254:M254)</f>
        <v>54021</v>
      </c>
      <c r="O254" s="31"/>
      <c r="P254" s="303">
        <v>2018</v>
      </c>
      <c r="Q254" s="18">
        <f t="shared" si="67"/>
        <v>18.305318903983412</v>
      </c>
      <c r="R254" s="18">
        <f t="shared" si="56"/>
        <v>21.115856914041654</v>
      </c>
      <c r="S254" s="18">
        <f t="shared" si="57"/>
        <v>18.241990998146672</v>
      </c>
      <c r="T254" s="18">
        <f t="shared" si="58"/>
        <v>11.686143572621033</v>
      </c>
      <c r="U254" s="18">
        <f t="shared" si="59"/>
        <v>9.0548953027730583</v>
      </c>
      <c r="V254" s="18">
        <f t="shared" si="60"/>
        <v>13.511939429237053</v>
      </c>
      <c r="W254" s="18">
        <f t="shared" si="61"/>
        <v>11.123348017621137</v>
      </c>
      <c r="X254" s="18">
        <f t="shared" si="62"/>
        <v>11.539382331817084</v>
      </c>
      <c r="Y254" s="21">
        <f t="shared" si="63"/>
        <v>7.8817733990147687</v>
      </c>
      <c r="Z254" s="21">
        <f t="shared" si="64"/>
        <v>9.5622401565174755</v>
      </c>
      <c r="AA254" s="21">
        <f t="shared" si="65"/>
        <v>8.5332673757110946</v>
      </c>
      <c r="AB254" s="21">
        <f t="shared" si="66"/>
        <v>14.052143172779497</v>
      </c>
      <c r="AC254" s="71">
        <f t="shared" si="71"/>
        <v>12.865888055491714</v>
      </c>
    </row>
    <row r="255" spans="1:29" x14ac:dyDescent="0.25">
      <c r="A255" s="303">
        <v>2019</v>
      </c>
      <c r="B255" s="14">
        <f>'Jan 19'!$F$26</f>
        <v>5660</v>
      </c>
      <c r="C255" s="14">
        <f>'Fev 19'!$F$26</f>
        <v>4845</v>
      </c>
      <c r="D255" s="14">
        <f>'Mar 19'!$F$26</f>
        <v>4576</v>
      </c>
      <c r="E255" s="14">
        <f>'Abr 19'!$F$26</f>
        <v>3875</v>
      </c>
      <c r="F255" s="14">
        <f>'Mai 19'!$F$26</f>
        <v>3634</v>
      </c>
      <c r="G255" s="14">
        <f>'Jun 19'!$F$26</f>
        <v>3724</v>
      </c>
      <c r="H255" s="14">
        <f>'Jul 19'!$F$26</f>
        <v>4822</v>
      </c>
      <c r="I255" s="14">
        <f>'Ago 19'!$F$26</f>
        <v>4241</v>
      </c>
      <c r="J255" s="14">
        <f>'Set 19'!$F$26</f>
        <v>3709</v>
      </c>
      <c r="K255" s="14">
        <f>'Out 19'!$F$26</f>
        <v>3540</v>
      </c>
      <c r="L255" s="14">
        <f>'Nov 19'!$F$26</f>
        <v>3598</v>
      </c>
      <c r="M255" s="14">
        <f>'Dez 19'!$F$26</f>
        <v>4217</v>
      </c>
      <c r="N255" s="69">
        <f>SUM(B255:M255)</f>
        <v>50441</v>
      </c>
      <c r="O255" s="31"/>
      <c r="P255" s="303">
        <v>2019</v>
      </c>
      <c r="Q255" s="18">
        <f t="shared" si="67"/>
        <v>10.159595173219159</v>
      </c>
      <c r="R255" s="18">
        <f t="shared" si="56"/>
        <v>6.7886268459334431</v>
      </c>
      <c r="S255" s="18">
        <f t="shared" si="57"/>
        <v>2.4630541871921263</v>
      </c>
      <c r="T255" s="18">
        <f t="shared" si="58"/>
        <v>-3.4628799202790272</v>
      </c>
      <c r="U255" s="18">
        <f t="shared" si="59"/>
        <v>-5.7083549558899822</v>
      </c>
      <c r="V255" s="18">
        <f t="shared" si="60"/>
        <v>-4.4638276038994391</v>
      </c>
      <c r="W255" s="18">
        <f t="shared" si="61"/>
        <v>-4.4202180376610496</v>
      </c>
      <c r="X255" s="18">
        <f t="shared" si="62"/>
        <v>-8.9718823781927419</v>
      </c>
      <c r="Y255" s="21">
        <f t="shared" si="63"/>
        <v>-15.31963470319635</v>
      </c>
      <c r="Z255" s="21">
        <f t="shared" si="64"/>
        <v>-20.982142857142861</v>
      </c>
      <c r="AA255" s="21">
        <f t="shared" si="65"/>
        <v>-18.00364630811303</v>
      </c>
      <c r="AB255" s="21">
        <f t="shared" si="66"/>
        <v>-18.306857807051536</v>
      </c>
      <c r="AC255" s="71">
        <f t="shared" si="71"/>
        <v>-6.6270524425686261</v>
      </c>
    </row>
    <row r="259" spans="2:14" x14ac:dyDescent="0.25">
      <c r="N259" s="305"/>
    </row>
    <row r="260" spans="2:14" x14ac:dyDescent="0.25">
      <c r="N260" s="305"/>
    </row>
    <row r="261" spans="2:14" x14ac:dyDescent="0.2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05"/>
    </row>
    <row r="262" spans="2:14" x14ac:dyDescent="0.25">
      <c r="B262" s="34"/>
      <c r="N262" s="305"/>
    </row>
    <row r="263" spans="2:14" x14ac:dyDescent="0.25">
      <c r="B263" s="34"/>
      <c r="N263" s="305"/>
    </row>
    <row r="264" spans="2:14" x14ac:dyDescent="0.25">
      <c r="B264" s="34"/>
      <c r="N264" s="305"/>
    </row>
    <row r="265" spans="2:14" x14ac:dyDescent="0.25">
      <c r="B265" s="34"/>
      <c r="N265" s="305"/>
    </row>
    <row r="266" spans="2:14" x14ac:dyDescent="0.25">
      <c r="B266" s="34"/>
      <c r="N266" s="34"/>
    </row>
    <row r="267" spans="2:14" x14ac:dyDescent="0.25">
      <c r="B267" s="34"/>
      <c r="N267" s="34"/>
    </row>
    <row r="268" spans="2:14" x14ac:dyDescent="0.25">
      <c r="B268" s="34"/>
      <c r="N268" s="34"/>
    </row>
    <row r="269" spans="2:14" x14ac:dyDescent="0.25">
      <c r="B269" s="34"/>
      <c r="N269" s="34"/>
    </row>
    <row r="270" spans="2:14" x14ac:dyDescent="0.25">
      <c r="B270" s="34"/>
      <c r="N270" s="34"/>
    </row>
    <row r="271" spans="2:14" x14ac:dyDescent="0.25">
      <c r="B271" s="34"/>
      <c r="N271" s="34"/>
    </row>
    <row r="272" spans="2:14" x14ac:dyDescent="0.25">
      <c r="B272" s="34"/>
      <c r="N272" s="34"/>
    </row>
    <row r="273" spans="2:14" x14ac:dyDescent="0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2:14" x14ac:dyDescent="0.25">
      <c r="B274" s="34"/>
      <c r="N274" s="34"/>
    </row>
    <row r="275" spans="2:14" x14ac:dyDescent="0.25">
      <c r="B275" s="34"/>
    </row>
    <row r="276" spans="2:14" x14ac:dyDescent="0.25">
      <c r="B276" s="34"/>
    </row>
    <row r="277" spans="2:14" x14ac:dyDescent="0.25">
      <c r="B277" s="34"/>
    </row>
  </sheetData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94</vt:i4>
      </vt:variant>
    </vt:vector>
  </HeadingPairs>
  <TitlesOfParts>
    <vt:vector size="94" baseType="lpstr">
      <vt:lpstr>Jan 13</vt:lpstr>
      <vt:lpstr>Fev 13</vt:lpstr>
      <vt:lpstr>Mar 13</vt:lpstr>
      <vt:lpstr>Abr 13</vt:lpstr>
      <vt:lpstr>Mai 13</vt:lpstr>
      <vt:lpstr>Jun 13</vt:lpstr>
      <vt:lpstr>Jul 13</vt:lpstr>
      <vt:lpstr>Ago 13</vt:lpstr>
      <vt:lpstr>Set 13</vt:lpstr>
      <vt:lpstr>Out 13</vt:lpstr>
      <vt:lpstr>Nov 13</vt:lpstr>
      <vt:lpstr>Dez 13</vt:lpstr>
      <vt:lpstr>2013</vt:lpstr>
      <vt:lpstr>Jan 14</vt:lpstr>
      <vt:lpstr>Fev 14</vt:lpstr>
      <vt:lpstr>Mar 14</vt:lpstr>
      <vt:lpstr>Abr 14</vt:lpstr>
      <vt:lpstr>Mai 14</vt:lpstr>
      <vt:lpstr>Jun 14</vt:lpstr>
      <vt:lpstr>Jul 14</vt:lpstr>
      <vt:lpstr>Ago 14</vt:lpstr>
      <vt:lpstr>Set 14</vt:lpstr>
      <vt:lpstr>Out 14</vt:lpstr>
      <vt:lpstr>Nov 14</vt:lpstr>
      <vt:lpstr>Dez 14</vt:lpstr>
      <vt:lpstr>2014</vt:lpstr>
      <vt:lpstr>Jan 15</vt:lpstr>
      <vt:lpstr>Fev 15</vt:lpstr>
      <vt:lpstr>Mar 15</vt:lpstr>
      <vt:lpstr>Abr 15</vt:lpstr>
      <vt:lpstr>Mai 15</vt:lpstr>
      <vt:lpstr>Jun 15</vt:lpstr>
      <vt:lpstr>Jul 15</vt:lpstr>
      <vt:lpstr>Ago 15</vt:lpstr>
      <vt:lpstr>Set 15</vt:lpstr>
      <vt:lpstr>Out 15</vt:lpstr>
      <vt:lpstr>Nov 15</vt:lpstr>
      <vt:lpstr>Dez 15</vt:lpstr>
      <vt:lpstr>2015</vt:lpstr>
      <vt:lpstr>Jan 16</vt:lpstr>
      <vt:lpstr>Fev 16</vt:lpstr>
      <vt:lpstr>Mar 16</vt:lpstr>
      <vt:lpstr>Abr 16</vt:lpstr>
      <vt:lpstr>Mai 16</vt:lpstr>
      <vt:lpstr>Jun 16</vt:lpstr>
      <vt:lpstr>Jul 16</vt:lpstr>
      <vt:lpstr>Ago 16</vt:lpstr>
      <vt:lpstr>Set 16</vt:lpstr>
      <vt:lpstr>Out 16</vt:lpstr>
      <vt:lpstr>Nov 16</vt:lpstr>
      <vt:lpstr>Dez 16</vt:lpstr>
      <vt:lpstr>2016</vt:lpstr>
      <vt:lpstr>Jan 17</vt:lpstr>
      <vt:lpstr>Fev 17</vt:lpstr>
      <vt:lpstr>Mar 17</vt:lpstr>
      <vt:lpstr>Abr 17</vt:lpstr>
      <vt:lpstr>Mai 17</vt:lpstr>
      <vt:lpstr>Jun 17</vt:lpstr>
      <vt:lpstr>Jul 17</vt:lpstr>
      <vt:lpstr>Ago 17</vt:lpstr>
      <vt:lpstr>Set 17</vt:lpstr>
      <vt:lpstr>Out 17</vt:lpstr>
      <vt:lpstr>Nov 17</vt:lpstr>
      <vt:lpstr>Dez 17</vt:lpstr>
      <vt:lpstr>2017</vt:lpstr>
      <vt:lpstr>Jan 18</vt:lpstr>
      <vt:lpstr>Fev 18</vt:lpstr>
      <vt:lpstr>Mar 18</vt:lpstr>
      <vt:lpstr>Abr 18</vt:lpstr>
      <vt:lpstr>Mai 18</vt:lpstr>
      <vt:lpstr>Jun 18</vt:lpstr>
      <vt:lpstr>Jul 18</vt:lpstr>
      <vt:lpstr>Ago 18</vt:lpstr>
      <vt:lpstr>Set 18</vt:lpstr>
      <vt:lpstr>Out 18</vt:lpstr>
      <vt:lpstr>Nov 18</vt:lpstr>
      <vt:lpstr>Dez 18</vt:lpstr>
      <vt:lpstr>2018</vt:lpstr>
      <vt:lpstr>Jan 19</vt:lpstr>
      <vt:lpstr>Fev 19</vt:lpstr>
      <vt:lpstr>Mar 19</vt:lpstr>
      <vt:lpstr>Abr 19</vt:lpstr>
      <vt:lpstr>Mai 19</vt:lpstr>
      <vt:lpstr>Jun 19</vt:lpstr>
      <vt:lpstr>Jul 19</vt:lpstr>
      <vt:lpstr>Ago 19</vt:lpstr>
      <vt:lpstr>Set 19</vt:lpstr>
      <vt:lpstr>Out 19</vt:lpstr>
      <vt:lpstr>Nov 19</vt:lpstr>
      <vt:lpstr>Dez 19</vt:lpstr>
      <vt:lpstr>2019</vt:lpstr>
      <vt:lpstr>Comparador de Meses</vt:lpstr>
      <vt:lpstr>Série ABEAR</vt:lpstr>
      <vt:lpstr>Série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2020-02-27T16:53:52Z</dcterms:created>
  <dcterms:modified xsi:type="dcterms:W3CDTF">2020-02-27T16:54:43Z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